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Work\Companies\Chargoon\ChargoonCompany\40204\Forecasting\"/>
    </mc:Choice>
  </mc:AlternateContent>
  <xr:revisionPtr revIDLastSave="0" documentId="13_ncr:1_{75141A08-B68F-4B1A-AE1C-BF7594A49AE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shboard" sheetId="5" r:id="rId1"/>
    <sheet name="Sell" sheetId="1" r:id="rId2"/>
    <sheet name="Forecast4A16" sheetId="28" r:id="rId3"/>
    <sheet name="Forecast4A15" sheetId="27" r:id="rId4"/>
    <sheet name="Forecast4A14" sheetId="24" r:id="rId5"/>
    <sheet name="Forecast4A13" sheetId="21" r:id="rId6"/>
    <sheet name="Forecast4A12" sheetId="20" r:id="rId7"/>
    <sheet name="Forecast4A11" sheetId="19" r:id="rId8"/>
    <sheet name="Forecast4A10" sheetId="18" r:id="rId9"/>
    <sheet name="Forecast4A9" sheetId="17" r:id="rId10"/>
    <sheet name="Forecast4A8" sheetId="16" r:id="rId11"/>
    <sheet name="Forecast4A7" sheetId="15" r:id="rId12"/>
    <sheet name="Forecast4A1" sheetId="9" r:id="rId13"/>
    <sheet name="Forecast4A1-old" sheetId="3" r:id="rId14"/>
    <sheet name="Forecast4A2" sheetId="10" r:id="rId15"/>
    <sheet name="Forecast4A2-old" sheetId="7" r:id="rId16"/>
    <sheet name="Forecast4A3" sheetId="11" r:id="rId17"/>
    <sheet name="Forecast4A4" sheetId="12" r:id="rId18"/>
    <sheet name="Forecast4A5" sheetId="13" r:id="rId19"/>
    <sheet name="Forecast4A6" sheetId="14" r:id="rId20"/>
  </sheets>
  <definedNames>
    <definedName name="_xlnm._FilterDatabase" localSheetId="1" hidden="1">Sell!$A$1:$Y$112</definedName>
    <definedName name="NativeTimeline_Date">#N/A</definedName>
    <definedName name="solver_eng" localSheetId="6" hidden="1">1</definedName>
    <definedName name="solver_neg" localSheetId="6" hidden="1">2</definedName>
    <definedName name="solver_num" localSheetId="6" hidden="1">0</definedName>
    <definedName name="solver_opt" localSheetId="6" hidden="1">Forecast4A12!$J$32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pivotCaches>
    <pivotCache cacheId="0" r:id="rId2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20" l="1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J34" i="20"/>
  <c r="J35" i="20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J139" i="20" s="1"/>
  <c r="J140" i="20" s="1"/>
  <c r="J141" i="20" s="1"/>
  <c r="J33" i="20"/>
  <c r="C108" i="24"/>
  <c r="C112" i="24"/>
  <c r="C116" i="24"/>
  <c r="C120" i="24"/>
  <c r="C124" i="24"/>
  <c r="C128" i="24"/>
  <c r="C132" i="24"/>
  <c r="C136" i="24"/>
  <c r="C140" i="24"/>
  <c r="H3" i="24"/>
  <c r="H7" i="24"/>
  <c r="C110" i="24"/>
  <c r="C118" i="24"/>
  <c r="C122" i="24"/>
  <c r="C130" i="24"/>
  <c r="H5" i="24"/>
  <c r="C115" i="24"/>
  <c r="C123" i="24"/>
  <c r="C131" i="24"/>
  <c r="H6" i="24"/>
  <c r="C109" i="24"/>
  <c r="C113" i="24"/>
  <c r="C117" i="24"/>
  <c r="C121" i="24"/>
  <c r="C125" i="24"/>
  <c r="C129" i="24"/>
  <c r="C133" i="24"/>
  <c r="C137" i="24"/>
  <c r="H4" i="24"/>
  <c r="H8" i="24"/>
  <c r="C114" i="24"/>
  <c r="C126" i="24"/>
  <c r="C134" i="24"/>
  <c r="C138" i="24"/>
  <c r="C111" i="24"/>
  <c r="C119" i="24"/>
  <c r="C127" i="24"/>
  <c r="C135" i="24"/>
  <c r="C139" i="24"/>
  <c r="H2" i="24"/>
  <c r="C113" i="21"/>
  <c r="C117" i="21"/>
  <c r="C121" i="21"/>
  <c r="C125" i="21"/>
  <c r="C129" i="21"/>
  <c r="C133" i="21"/>
  <c r="C137" i="21"/>
  <c r="H2" i="21"/>
  <c r="H6" i="21"/>
  <c r="C114" i="21"/>
  <c r="C118" i="21"/>
  <c r="C122" i="21"/>
  <c r="C126" i="21"/>
  <c r="C130" i="21"/>
  <c r="C134" i="21"/>
  <c r="C138" i="21"/>
  <c r="H3" i="21"/>
  <c r="H7" i="21"/>
  <c r="C115" i="21"/>
  <c r="C119" i="21"/>
  <c r="C123" i="21"/>
  <c r="C127" i="21"/>
  <c r="C131" i="21"/>
  <c r="C135" i="21"/>
  <c r="C139" i="21"/>
  <c r="H4" i="21"/>
  <c r="H8" i="21"/>
  <c r="C116" i="21"/>
  <c r="C120" i="21"/>
  <c r="C124" i="21"/>
  <c r="C128" i="21"/>
  <c r="C132" i="21"/>
  <c r="C136" i="21"/>
  <c r="C140" i="21"/>
  <c r="H5" i="21"/>
  <c r="C108" i="28"/>
  <c r="C112" i="28"/>
  <c r="C116" i="28"/>
  <c r="C120" i="28"/>
  <c r="C124" i="28"/>
  <c r="C128" i="28"/>
  <c r="C132" i="28"/>
  <c r="C136" i="28"/>
  <c r="C140" i="28"/>
  <c r="H3" i="28"/>
  <c r="H7" i="28"/>
  <c r="C109" i="28"/>
  <c r="C113" i="28"/>
  <c r="C117" i="28"/>
  <c r="C121" i="28"/>
  <c r="C125" i="28"/>
  <c r="C129" i="28"/>
  <c r="C133" i="28"/>
  <c r="C137" i="28"/>
  <c r="H4" i="28"/>
  <c r="H8" i="28"/>
  <c r="C110" i="28"/>
  <c r="C114" i="28"/>
  <c r="C118" i="28"/>
  <c r="C122" i="28"/>
  <c r="C126" i="28"/>
  <c r="C130" i="28"/>
  <c r="C134" i="28"/>
  <c r="C138" i="28"/>
  <c r="H5" i="28"/>
  <c r="C111" i="28"/>
  <c r="C115" i="28"/>
  <c r="C119" i="28"/>
  <c r="C123" i="28"/>
  <c r="C127" i="28"/>
  <c r="C131" i="28"/>
  <c r="C135" i="28"/>
  <c r="C139" i="28"/>
  <c r="H2" i="28"/>
  <c r="H6" i="28"/>
  <c r="C113" i="27"/>
  <c r="C117" i="27"/>
  <c r="C121" i="27"/>
  <c r="C125" i="27"/>
  <c r="C129" i="27"/>
  <c r="C133" i="27"/>
  <c r="C137" i="27"/>
  <c r="H2" i="27"/>
  <c r="H6" i="27"/>
  <c r="C119" i="27"/>
  <c r="C127" i="27"/>
  <c r="C135" i="27"/>
  <c r="C139" i="27"/>
  <c r="H8" i="27"/>
  <c r="C116" i="27"/>
  <c r="C124" i="27"/>
  <c r="C128" i="27"/>
  <c r="C132" i="27"/>
  <c r="C140" i="27"/>
  <c r="C114" i="27"/>
  <c r="C118" i="27"/>
  <c r="C122" i="27"/>
  <c r="C126" i="27"/>
  <c r="C130" i="27"/>
  <c r="C134" i="27"/>
  <c r="C138" i="27"/>
  <c r="H3" i="27"/>
  <c r="H7" i="27"/>
  <c r="C115" i="27"/>
  <c r="C123" i="27"/>
  <c r="C131" i="27"/>
  <c r="H4" i="27"/>
  <c r="C120" i="27"/>
  <c r="C136" i="27"/>
  <c r="H5" i="27"/>
  <c r="G100" i="15" l="1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99" i="15"/>
  <c r="G112" i="12"/>
  <c r="G102" i="12"/>
  <c r="G103" i="12"/>
  <c r="G104" i="12"/>
  <c r="G105" i="12"/>
  <c r="G106" i="12"/>
  <c r="G107" i="12"/>
  <c r="G108" i="12"/>
  <c r="G109" i="12"/>
  <c r="G110" i="12"/>
  <c r="G111" i="12"/>
  <c r="G101" i="12"/>
  <c r="G104" i="11"/>
  <c r="G105" i="11"/>
  <c r="G106" i="11"/>
  <c r="G107" i="11"/>
  <c r="G108" i="11"/>
  <c r="G109" i="11"/>
  <c r="G110" i="11"/>
  <c r="G111" i="11"/>
  <c r="G112" i="11"/>
  <c r="C102" i="15"/>
  <c r="C106" i="15"/>
  <c r="C110" i="15"/>
  <c r="C114" i="15"/>
  <c r="C118" i="15"/>
  <c r="C122" i="15"/>
  <c r="C126" i="15"/>
  <c r="C130" i="15"/>
  <c r="C134" i="15"/>
  <c r="C138" i="15"/>
  <c r="H5" i="15"/>
  <c r="H7" i="15"/>
  <c r="C101" i="15"/>
  <c r="C109" i="15"/>
  <c r="C117" i="15"/>
  <c r="C125" i="15"/>
  <c r="C133" i="15"/>
  <c r="H8" i="15"/>
  <c r="C103" i="15"/>
  <c r="C107" i="15"/>
  <c r="C111" i="15"/>
  <c r="C115" i="15"/>
  <c r="C119" i="15"/>
  <c r="C123" i="15"/>
  <c r="C127" i="15"/>
  <c r="C131" i="15"/>
  <c r="C135" i="15"/>
  <c r="C139" i="15"/>
  <c r="H2" i="15"/>
  <c r="H6" i="15"/>
  <c r="C100" i="15"/>
  <c r="C104" i="15"/>
  <c r="C108" i="15"/>
  <c r="C112" i="15"/>
  <c r="C116" i="15"/>
  <c r="C120" i="15"/>
  <c r="C124" i="15"/>
  <c r="C128" i="15"/>
  <c r="C132" i="15"/>
  <c r="C136" i="15"/>
  <c r="C140" i="15"/>
  <c r="H3" i="15"/>
  <c r="C105" i="15"/>
  <c r="C113" i="15"/>
  <c r="C121" i="15"/>
  <c r="C129" i="15"/>
  <c r="C137" i="15"/>
  <c r="H4" i="15"/>
  <c r="C115" i="14"/>
  <c r="C119" i="14"/>
  <c r="C123" i="14"/>
  <c r="C127" i="14"/>
  <c r="C131" i="14"/>
  <c r="C135" i="14"/>
  <c r="C139" i="14"/>
  <c r="H4" i="14"/>
  <c r="H8" i="14"/>
  <c r="C117" i="14"/>
  <c r="C121" i="14"/>
  <c r="C133" i="14"/>
  <c r="C137" i="14"/>
  <c r="H6" i="14"/>
  <c r="C118" i="14"/>
  <c r="C126" i="14"/>
  <c r="C134" i="14"/>
  <c r="H7" i="14"/>
  <c r="C116" i="14"/>
  <c r="C120" i="14"/>
  <c r="C124" i="14"/>
  <c r="C128" i="14"/>
  <c r="C132" i="14"/>
  <c r="C136" i="14"/>
  <c r="C140" i="14"/>
  <c r="H5" i="14"/>
  <c r="C113" i="14"/>
  <c r="C125" i="14"/>
  <c r="C129" i="14"/>
  <c r="H2" i="14"/>
  <c r="C114" i="14"/>
  <c r="C122" i="14"/>
  <c r="C130" i="14"/>
  <c r="C138" i="14"/>
  <c r="H3" i="14"/>
  <c r="C115" i="13"/>
  <c r="C119" i="13"/>
  <c r="C123" i="13"/>
  <c r="C127" i="13"/>
  <c r="C131" i="13"/>
  <c r="C135" i="13"/>
  <c r="C139" i="13"/>
  <c r="H2" i="13"/>
  <c r="H6" i="13"/>
  <c r="C112" i="13"/>
  <c r="C116" i="13"/>
  <c r="C120" i="13"/>
  <c r="C124" i="13"/>
  <c r="C128" i="13"/>
  <c r="C132" i="13"/>
  <c r="C136" i="13"/>
  <c r="C140" i="13"/>
  <c r="H3" i="13"/>
  <c r="H7" i="13"/>
  <c r="C113" i="13"/>
  <c r="C117" i="13"/>
  <c r="C121" i="13"/>
  <c r="C125" i="13"/>
  <c r="C129" i="13"/>
  <c r="C133" i="13"/>
  <c r="C137" i="13"/>
  <c r="H4" i="13"/>
  <c r="H8" i="13"/>
  <c r="C114" i="13"/>
  <c r="C118" i="13"/>
  <c r="C122" i="13"/>
  <c r="C126" i="13"/>
  <c r="C130" i="13"/>
  <c r="C134" i="13"/>
  <c r="C138" i="13"/>
  <c r="H5" i="13"/>
  <c r="C102" i="12"/>
  <c r="C106" i="12"/>
  <c r="C110" i="12"/>
  <c r="C114" i="12"/>
  <c r="C118" i="12"/>
  <c r="C122" i="12"/>
  <c r="C126" i="12"/>
  <c r="C130" i="12"/>
  <c r="C134" i="12"/>
  <c r="C138" i="12"/>
  <c r="H5" i="12"/>
  <c r="C107" i="12"/>
  <c r="C111" i="12"/>
  <c r="C115" i="12"/>
  <c r="C119" i="12"/>
  <c r="C123" i="12"/>
  <c r="C127" i="12"/>
  <c r="C135" i="12"/>
  <c r="H6" i="12"/>
  <c r="H3" i="12"/>
  <c r="C103" i="12"/>
  <c r="C104" i="12"/>
  <c r="C108" i="12"/>
  <c r="C112" i="12"/>
  <c r="C116" i="12"/>
  <c r="C120" i="12"/>
  <c r="C124" i="12"/>
  <c r="C128" i="12"/>
  <c r="C132" i="12"/>
  <c r="C136" i="12"/>
  <c r="C140" i="12"/>
  <c r="C105" i="12"/>
  <c r="C109" i="12"/>
  <c r="C113" i="12"/>
  <c r="C117" i="12"/>
  <c r="C121" i="12"/>
  <c r="C125" i="12"/>
  <c r="C129" i="12"/>
  <c r="C133" i="12"/>
  <c r="C137" i="12"/>
  <c r="H4" i="12"/>
  <c r="H8" i="12"/>
  <c r="C131" i="12"/>
  <c r="C139" i="12"/>
  <c r="H2" i="12"/>
  <c r="H7" i="12"/>
  <c r="C115" i="18"/>
  <c r="C119" i="18"/>
  <c r="C123" i="18"/>
  <c r="C127" i="18"/>
  <c r="C131" i="18"/>
  <c r="C135" i="18"/>
  <c r="C139" i="18"/>
  <c r="H4" i="18"/>
  <c r="H8" i="18"/>
  <c r="C117" i="18"/>
  <c r="C121" i="18"/>
  <c r="C129" i="18"/>
  <c r="C137" i="18"/>
  <c r="H2" i="18"/>
  <c r="C114" i="18"/>
  <c r="C122" i="18"/>
  <c r="C130" i="18"/>
  <c r="C138" i="18"/>
  <c r="H7" i="18"/>
  <c r="C116" i="18"/>
  <c r="C120" i="18"/>
  <c r="C124" i="18"/>
  <c r="C128" i="18"/>
  <c r="C132" i="18"/>
  <c r="C136" i="18"/>
  <c r="C140" i="18"/>
  <c r="H5" i="18"/>
  <c r="C113" i="18"/>
  <c r="C125" i="18"/>
  <c r="C133" i="18"/>
  <c r="H6" i="18"/>
  <c r="C118" i="18"/>
  <c r="C126" i="18"/>
  <c r="C134" i="18"/>
  <c r="H3" i="18"/>
  <c r="C113" i="17"/>
  <c r="C117" i="17"/>
  <c r="C121" i="17"/>
  <c r="C125" i="17"/>
  <c r="C129" i="17"/>
  <c r="C133" i="17"/>
  <c r="C137" i="17"/>
  <c r="H2" i="17"/>
  <c r="H6" i="17"/>
  <c r="C127" i="17"/>
  <c r="H8" i="17"/>
  <c r="C112" i="17"/>
  <c r="C124" i="17"/>
  <c r="C132" i="17"/>
  <c r="C140" i="17"/>
  <c r="H5" i="17"/>
  <c r="C114" i="17"/>
  <c r="C118" i="17"/>
  <c r="C122" i="17"/>
  <c r="C126" i="17"/>
  <c r="C130" i="17"/>
  <c r="C134" i="17"/>
  <c r="C138" i="17"/>
  <c r="H3" i="17"/>
  <c r="H7" i="17"/>
  <c r="C111" i="17"/>
  <c r="C115" i="17"/>
  <c r="C119" i="17"/>
  <c r="C123" i="17"/>
  <c r="C131" i="17"/>
  <c r="C135" i="17"/>
  <c r="C139" i="17"/>
  <c r="H4" i="17"/>
  <c r="C116" i="17"/>
  <c r="C120" i="17"/>
  <c r="C128" i="17"/>
  <c r="C136" i="17"/>
  <c r="C112" i="16"/>
  <c r="C116" i="16"/>
  <c r="C120" i="16"/>
  <c r="C124" i="16"/>
  <c r="C128" i="16"/>
  <c r="C132" i="16"/>
  <c r="C136" i="16"/>
  <c r="C140" i="16"/>
  <c r="H3" i="16"/>
  <c r="H7" i="16"/>
  <c r="H4" i="16"/>
  <c r="H8" i="16"/>
  <c r="C113" i="16"/>
  <c r="C117" i="16"/>
  <c r="C121" i="16"/>
  <c r="C125" i="16"/>
  <c r="C129" i="16"/>
  <c r="C133" i="16"/>
  <c r="C137" i="16"/>
  <c r="C114" i="16"/>
  <c r="C118" i="16"/>
  <c r="C122" i="16"/>
  <c r="C126" i="16"/>
  <c r="C130" i="16"/>
  <c r="C134" i="16"/>
  <c r="C138" i="16"/>
  <c r="H5" i="16"/>
  <c r="C119" i="16"/>
  <c r="C123" i="16"/>
  <c r="C127" i="16"/>
  <c r="C131" i="16"/>
  <c r="C135" i="16"/>
  <c r="C139" i="16"/>
  <c r="H2" i="16"/>
  <c r="H6" i="16"/>
  <c r="C115" i="16"/>
  <c r="C110" i="20"/>
  <c r="C114" i="20"/>
  <c r="C118" i="20"/>
  <c r="C122" i="20"/>
  <c r="C126" i="20"/>
  <c r="C130" i="20"/>
  <c r="C134" i="20"/>
  <c r="C138" i="20"/>
  <c r="H5" i="20"/>
  <c r="C111" i="20"/>
  <c r="C115" i="20"/>
  <c r="C119" i="20"/>
  <c r="C123" i="20"/>
  <c r="C127" i="20"/>
  <c r="C131" i="20"/>
  <c r="C135" i="20"/>
  <c r="C139" i="20"/>
  <c r="H2" i="20"/>
  <c r="H6" i="20"/>
  <c r="C112" i="20"/>
  <c r="C116" i="20"/>
  <c r="C120" i="20"/>
  <c r="C124" i="20"/>
  <c r="C128" i="20"/>
  <c r="C132" i="20"/>
  <c r="C136" i="20"/>
  <c r="C140" i="20"/>
  <c r="H3" i="20"/>
  <c r="H7" i="20"/>
  <c r="C117" i="20"/>
  <c r="C121" i="20"/>
  <c r="C129" i="20"/>
  <c r="C137" i="20"/>
  <c r="H4" i="20"/>
  <c r="C113" i="20"/>
  <c r="C125" i="20"/>
  <c r="C133" i="20"/>
  <c r="H8" i="20"/>
  <c r="C110" i="19"/>
  <c r="C114" i="19"/>
  <c r="C118" i="19"/>
  <c r="C122" i="19"/>
  <c r="C126" i="19"/>
  <c r="C130" i="19"/>
  <c r="C134" i="19"/>
  <c r="C138" i="19"/>
  <c r="H3" i="19"/>
  <c r="H7" i="19"/>
  <c r="C107" i="19"/>
  <c r="C111" i="19"/>
  <c r="C115" i="19"/>
  <c r="C119" i="19"/>
  <c r="C123" i="19"/>
  <c r="C127" i="19"/>
  <c r="C131" i="19"/>
  <c r="C135" i="19"/>
  <c r="C139" i="19"/>
  <c r="H4" i="19"/>
  <c r="H8" i="19"/>
  <c r="C108" i="19"/>
  <c r="C112" i="19"/>
  <c r="C116" i="19"/>
  <c r="C120" i="19"/>
  <c r="C124" i="19"/>
  <c r="C128" i="19"/>
  <c r="C132" i="19"/>
  <c r="C136" i="19"/>
  <c r="C140" i="19"/>
  <c r="H5" i="19"/>
  <c r="C109" i="19"/>
  <c r="C113" i="19"/>
  <c r="C117" i="19"/>
  <c r="C121" i="19"/>
  <c r="C125" i="19"/>
  <c r="C129" i="19"/>
  <c r="C133" i="19"/>
  <c r="C137" i="19"/>
  <c r="H2" i="19"/>
  <c r="H6" i="19"/>
  <c r="D139" i="24"/>
  <c r="D127" i="24"/>
  <c r="D111" i="24"/>
  <c r="E134" i="24"/>
  <c r="E114" i="24"/>
  <c r="D133" i="24"/>
  <c r="D125" i="24"/>
  <c r="D117" i="24"/>
  <c r="D109" i="24"/>
  <c r="D123" i="24"/>
  <c r="E130" i="24"/>
  <c r="E118" i="24"/>
  <c r="D140" i="24"/>
  <c r="D132" i="24"/>
  <c r="E124" i="24"/>
  <c r="E116" i="24"/>
  <c r="E108" i="24"/>
  <c r="E139" i="24"/>
  <c r="E127" i="24"/>
  <c r="E111" i="24"/>
  <c r="D134" i="24"/>
  <c r="D114" i="24"/>
  <c r="E133" i="24"/>
  <c r="E125" i="24"/>
  <c r="E117" i="24"/>
  <c r="E109" i="24"/>
  <c r="E123" i="24"/>
  <c r="D130" i="24"/>
  <c r="D118" i="24"/>
  <c r="E140" i="24"/>
  <c r="E132" i="24"/>
  <c r="D124" i="24"/>
  <c r="D116" i="24"/>
  <c r="D108" i="24"/>
  <c r="D135" i="24"/>
  <c r="D119" i="24"/>
  <c r="E138" i="24"/>
  <c r="E126" i="24"/>
  <c r="E137" i="24"/>
  <c r="D129" i="24"/>
  <c r="E121" i="24"/>
  <c r="D113" i="24"/>
  <c r="D131" i="24"/>
  <c r="D115" i="24"/>
  <c r="E122" i="24"/>
  <c r="E110" i="24"/>
  <c r="E136" i="24"/>
  <c r="E128" i="24"/>
  <c r="D120" i="24"/>
  <c r="D112" i="24"/>
  <c r="E135" i="24"/>
  <c r="E119" i="24"/>
  <c r="D138" i="24"/>
  <c r="D126" i="24"/>
  <c r="D137" i="24"/>
  <c r="E129" i="24"/>
  <c r="D121" i="24"/>
  <c r="E113" i="24"/>
  <c r="E131" i="24"/>
  <c r="E115" i="24"/>
  <c r="D122" i="24"/>
  <c r="D110" i="24"/>
  <c r="D136" i="24"/>
  <c r="D128" i="24"/>
  <c r="E120" i="24"/>
  <c r="E112" i="24"/>
  <c r="D140" i="21"/>
  <c r="D132" i="21"/>
  <c r="D124" i="21"/>
  <c r="D116" i="21"/>
  <c r="D135" i="21"/>
  <c r="D127" i="21"/>
  <c r="D119" i="21"/>
  <c r="D138" i="21"/>
  <c r="D130" i="21"/>
  <c r="D122" i="21"/>
  <c r="D114" i="21"/>
  <c r="D133" i="21"/>
  <c r="D125" i="21"/>
  <c r="D117" i="21"/>
  <c r="E140" i="21"/>
  <c r="E132" i="21"/>
  <c r="E124" i="21"/>
  <c r="E116" i="21"/>
  <c r="E135" i="21"/>
  <c r="E127" i="21"/>
  <c r="E119" i="21"/>
  <c r="E138" i="21"/>
  <c r="E130" i="21"/>
  <c r="E122" i="21"/>
  <c r="E114" i="21"/>
  <c r="E133" i="21"/>
  <c r="E125" i="21"/>
  <c r="E117" i="21"/>
  <c r="D136" i="21"/>
  <c r="D128" i="21"/>
  <c r="D120" i="21"/>
  <c r="D139" i="21"/>
  <c r="D131" i="21"/>
  <c r="D123" i="21"/>
  <c r="D115" i="21"/>
  <c r="D134" i="21"/>
  <c r="D126" i="21"/>
  <c r="D118" i="21"/>
  <c r="D137" i="21"/>
  <c r="D129" i="21"/>
  <c r="D121" i="21"/>
  <c r="D113" i="21"/>
  <c r="E136" i="21"/>
  <c r="E128" i="21"/>
  <c r="E120" i="21"/>
  <c r="E139" i="21"/>
  <c r="E131" i="21"/>
  <c r="E123" i="21"/>
  <c r="E115" i="21"/>
  <c r="E134" i="21"/>
  <c r="E126" i="21"/>
  <c r="E118" i="21"/>
  <c r="E137" i="21"/>
  <c r="E129" i="21"/>
  <c r="E121" i="21"/>
  <c r="E113" i="21"/>
  <c r="D139" i="28"/>
  <c r="D131" i="28"/>
  <c r="D123" i="28"/>
  <c r="D115" i="28"/>
  <c r="E138" i="28"/>
  <c r="E130" i="28"/>
  <c r="E122" i="28"/>
  <c r="E114" i="28"/>
  <c r="D137" i="28"/>
  <c r="D129" i="28"/>
  <c r="D121" i="28"/>
  <c r="D113" i="28"/>
  <c r="D140" i="28"/>
  <c r="D132" i="28"/>
  <c r="D124" i="28"/>
  <c r="D116" i="28"/>
  <c r="D108" i="28"/>
  <c r="E139" i="28"/>
  <c r="E131" i="28"/>
  <c r="E123" i="28"/>
  <c r="E115" i="28"/>
  <c r="D138" i="28"/>
  <c r="D130" i="28"/>
  <c r="D122" i="28"/>
  <c r="D114" i="28"/>
  <c r="E137" i="28"/>
  <c r="E129" i="28"/>
  <c r="E121" i="28"/>
  <c r="E113" i="28"/>
  <c r="E140" i="28"/>
  <c r="E132" i="28"/>
  <c r="E124" i="28"/>
  <c r="E116" i="28"/>
  <c r="E108" i="28"/>
  <c r="D135" i="28"/>
  <c r="D127" i="28"/>
  <c r="D119" i="28"/>
  <c r="D111" i="28"/>
  <c r="E134" i="28"/>
  <c r="E126" i="28"/>
  <c r="E118" i="28"/>
  <c r="E110" i="28"/>
  <c r="D133" i="28"/>
  <c r="D125" i="28"/>
  <c r="D117" i="28"/>
  <c r="D109" i="28"/>
  <c r="D136" i="28"/>
  <c r="D128" i="28"/>
  <c r="D120" i="28"/>
  <c r="D112" i="28"/>
  <c r="E135" i="28"/>
  <c r="E127" i="28"/>
  <c r="E119" i="28"/>
  <c r="E111" i="28"/>
  <c r="D134" i="28"/>
  <c r="D126" i="28"/>
  <c r="D118" i="28"/>
  <c r="D110" i="28"/>
  <c r="E133" i="28"/>
  <c r="E125" i="28"/>
  <c r="E117" i="28"/>
  <c r="E109" i="28"/>
  <c r="E136" i="28"/>
  <c r="E128" i="28"/>
  <c r="E120" i="28"/>
  <c r="E112" i="28"/>
  <c r="D136" i="27"/>
  <c r="D131" i="27"/>
  <c r="E115" i="27"/>
  <c r="D134" i="27"/>
  <c r="D126" i="27"/>
  <c r="D118" i="27"/>
  <c r="E140" i="27"/>
  <c r="D128" i="27"/>
  <c r="E116" i="27"/>
  <c r="E135" i="27"/>
  <c r="D119" i="27"/>
  <c r="D133" i="27"/>
  <c r="D125" i="27"/>
  <c r="D117" i="27"/>
  <c r="D120" i="27"/>
  <c r="D130" i="27"/>
  <c r="D114" i="27"/>
  <c r="E124" i="27"/>
  <c r="D127" i="27"/>
  <c r="D129" i="27"/>
  <c r="D113" i="27"/>
  <c r="E123" i="27"/>
  <c r="E138" i="27"/>
  <c r="E122" i="27"/>
  <c r="D132" i="27"/>
  <c r="E139" i="27"/>
  <c r="E137" i="27"/>
  <c r="E121" i="27"/>
  <c r="E136" i="27"/>
  <c r="E131" i="27"/>
  <c r="D115" i="27"/>
  <c r="E134" i="27"/>
  <c r="E126" i="27"/>
  <c r="E118" i="27"/>
  <c r="D140" i="27"/>
  <c r="E128" i="27"/>
  <c r="D116" i="27"/>
  <c r="D135" i="27"/>
  <c r="E119" i="27"/>
  <c r="E133" i="27"/>
  <c r="E125" i="27"/>
  <c r="E117" i="27"/>
  <c r="D123" i="27"/>
  <c r="D138" i="27"/>
  <c r="D122" i="27"/>
  <c r="E132" i="27"/>
  <c r="D139" i="27"/>
  <c r="D137" i="27"/>
  <c r="D121" i="27"/>
  <c r="E120" i="27"/>
  <c r="E130" i="27"/>
  <c r="E114" i="27"/>
  <c r="D124" i="27"/>
  <c r="E127" i="27"/>
  <c r="E129" i="27"/>
  <c r="E113" i="27"/>
  <c r="H9" i="10" l="1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I104" i="9"/>
  <c r="H9" i="9" s="1"/>
  <c r="I105" i="9"/>
  <c r="I106" i="9"/>
  <c r="I107" i="9"/>
  <c r="I108" i="9"/>
  <c r="I109" i="9"/>
  <c r="I110" i="9"/>
  <c r="I111" i="9"/>
  <c r="I112" i="9"/>
  <c r="C102" i="10"/>
  <c r="C106" i="10"/>
  <c r="C110" i="10"/>
  <c r="C114" i="10"/>
  <c r="C118" i="10"/>
  <c r="C122" i="10"/>
  <c r="C126" i="10"/>
  <c r="C130" i="10"/>
  <c r="C134" i="10"/>
  <c r="C138" i="10"/>
  <c r="H5" i="10"/>
  <c r="C129" i="10"/>
  <c r="H4" i="10"/>
  <c r="C103" i="10"/>
  <c r="C107" i="10"/>
  <c r="C111" i="10"/>
  <c r="C115" i="10"/>
  <c r="C119" i="10"/>
  <c r="C123" i="10"/>
  <c r="C127" i="10"/>
  <c r="C131" i="10"/>
  <c r="C135" i="10"/>
  <c r="C139" i="10"/>
  <c r="H2" i="10"/>
  <c r="H6" i="10"/>
  <c r="C104" i="10"/>
  <c r="C108" i="10"/>
  <c r="C112" i="10"/>
  <c r="C116" i="10"/>
  <c r="C120" i="10"/>
  <c r="C124" i="10"/>
  <c r="C128" i="10"/>
  <c r="C132" i="10"/>
  <c r="C136" i="10"/>
  <c r="C140" i="10"/>
  <c r="H3" i="10"/>
  <c r="H7" i="10"/>
  <c r="C105" i="10"/>
  <c r="C109" i="10"/>
  <c r="C113" i="10"/>
  <c r="C117" i="10"/>
  <c r="C121" i="10"/>
  <c r="C125" i="10"/>
  <c r="C133" i="10"/>
  <c r="C137" i="10"/>
  <c r="H8" i="10"/>
  <c r="C106" i="9"/>
  <c r="C110" i="9"/>
  <c r="C114" i="9"/>
  <c r="C118" i="9"/>
  <c r="C122" i="9"/>
  <c r="C126" i="9"/>
  <c r="C130" i="9"/>
  <c r="C134" i="9"/>
  <c r="C138" i="9"/>
  <c r="H3" i="9"/>
  <c r="C107" i="9"/>
  <c r="C111" i="9"/>
  <c r="C115" i="9"/>
  <c r="C119" i="9"/>
  <c r="C123" i="9"/>
  <c r="C127" i="9"/>
  <c r="C131" i="9"/>
  <c r="C135" i="9"/>
  <c r="C139" i="9"/>
  <c r="H4" i="9"/>
  <c r="C108" i="9"/>
  <c r="C112" i="9"/>
  <c r="C116" i="9"/>
  <c r="C120" i="9"/>
  <c r="C124" i="9"/>
  <c r="C128" i="9"/>
  <c r="C132" i="9"/>
  <c r="C136" i="9"/>
  <c r="C140" i="9"/>
  <c r="H5" i="9"/>
  <c r="C105" i="9"/>
  <c r="C109" i="9"/>
  <c r="C113" i="9"/>
  <c r="C117" i="9"/>
  <c r="C121" i="9"/>
  <c r="C125" i="9"/>
  <c r="C129" i="9"/>
  <c r="C133" i="9"/>
  <c r="C137" i="9"/>
  <c r="H2" i="9"/>
  <c r="H6" i="9"/>
  <c r="H7" i="9"/>
  <c r="H8" i="9"/>
  <c r="H5" i="3"/>
  <c r="H8" i="3"/>
  <c r="C119" i="3"/>
  <c r="C135" i="3"/>
  <c r="C125" i="3"/>
  <c r="C118" i="3"/>
  <c r="C112" i="3"/>
  <c r="C128" i="3"/>
  <c r="C129" i="3"/>
  <c r="C122" i="3"/>
  <c r="C113" i="3"/>
  <c r="C123" i="3"/>
  <c r="C139" i="3"/>
  <c r="C133" i="3"/>
  <c r="C126" i="3"/>
  <c r="C116" i="3"/>
  <c r="C132" i="3"/>
  <c r="C109" i="3"/>
  <c r="C137" i="3"/>
  <c r="C130" i="3"/>
  <c r="C111" i="3"/>
  <c r="C127" i="3"/>
  <c r="H4" i="3"/>
  <c r="H2" i="3"/>
  <c r="C134" i="3"/>
  <c r="C120" i="3"/>
  <c r="C136" i="3"/>
  <c r="C117" i="3"/>
  <c r="H6" i="3"/>
  <c r="C138" i="3"/>
  <c r="C115" i="3"/>
  <c r="C131" i="3"/>
  <c r="C110" i="3"/>
  <c r="H7" i="3"/>
  <c r="C124" i="3"/>
  <c r="C140" i="3"/>
  <c r="C121" i="3"/>
  <c r="C114" i="3"/>
  <c r="H3" i="3"/>
  <c r="C113" i="7"/>
  <c r="C117" i="7"/>
  <c r="C121" i="7"/>
  <c r="C125" i="7"/>
  <c r="C129" i="7"/>
  <c r="C133" i="7"/>
  <c r="C137" i="7"/>
  <c r="H2" i="7"/>
  <c r="H6" i="7"/>
  <c r="C124" i="7"/>
  <c r="H5" i="7"/>
  <c r="C114" i="7"/>
  <c r="C118" i="7"/>
  <c r="C122" i="7"/>
  <c r="C126" i="7"/>
  <c r="C130" i="7"/>
  <c r="C134" i="7"/>
  <c r="C138" i="7"/>
  <c r="H3" i="7"/>
  <c r="H7" i="7"/>
  <c r="C120" i="7"/>
  <c r="C132" i="7"/>
  <c r="C140" i="7"/>
  <c r="C115" i="7"/>
  <c r="C119" i="7"/>
  <c r="C123" i="7"/>
  <c r="C127" i="7"/>
  <c r="C131" i="7"/>
  <c r="C135" i="7"/>
  <c r="C139" i="7"/>
  <c r="H4" i="7"/>
  <c r="H8" i="7"/>
  <c r="C116" i="7"/>
  <c r="C128" i="7"/>
  <c r="C136" i="7"/>
  <c r="D136" i="7"/>
  <c r="E116" i="7"/>
  <c r="D135" i="7"/>
  <c r="D127" i="7"/>
  <c r="D119" i="7"/>
  <c r="D140" i="7"/>
  <c r="D120" i="7"/>
  <c r="D134" i="7"/>
  <c r="D126" i="7"/>
  <c r="D118" i="7"/>
  <c r="E124" i="7"/>
  <c r="D133" i="7"/>
  <c r="D125" i="7"/>
  <c r="D117" i="7"/>
  <c r="D115" i="7"/>
  <c r="D138" i="7"/>
  <c r="D122" i="7"/>
  <c r="D137" i="7"/>
  <c r="D121" i="7"/>
  <c r="E128" i="7"/>
  <c r="E131" i="7"/>
  <c r="E115" i="7"/>
  <c r="E138" i="7"/>
  <c r="E122" i="7"/>
  <c r="E137" i="7"/>
  <c r="E121" i="7"/>
  <c r="E136" i="7"/>
  <c r="D116" i="7"/>
  <c r="E135" i="7"/>
  <c r="E127" i="7"/>
  <c r="E119" i="7"/>
  <c r="E140" i="7"/>
  <c r="E120" i="7"/>
  <c r="E134" i="7"/>
  <c r="E126" i="7"/>
  <c r="E118" i="7"/>
  <c r="D124" i="7"/>
  <c r="E133" i="7"/>
  <c r="E125" i="7"/>
  <c r="E117" i="7"/>
  <c r="D128" i="7"/>
  <c r="D139" i="7"/>
  <c r="D131" i="7"/>
  <c r="D123" i="7"/>
  <c r="D132" i="7"/>
  <c r="D130" i="7"/>
  <c r="D114" i="7"/>
  <c r="D129" i="7"/>
  <c r="D113" i="7"/>
  <c r="E139" i="7"/>
  <c r="E123" i="7"/>
  <c r="E132" i="7"/>
  <c r="E130" i="7"/>
  <c r="E114" i="7"/>
  <c r="E129" i="7"/>
  <c r="E113" i="7"/>
  <c r="D114" i="3"/>
  <c r="E140" i="3"/>
  <c r="D110" i="3"/>
  <c r="E115" i="3"/>
  <c r="D117" i="3"/>
  <c r="E120" i="3"/>
  <c r="D127" i="3"/>
  <c r="E130" i="3"/>
  <c r="D109" i="3"/>
  <c r="D116" i="3"/>
  <c r="E133" i="3"/>
  <c r="D123" i="3"/>
  <c r="D122" i="3"/>
  <c r="D128" i="3"/>
  <c r="D118" i="3"/>
  <c r="D135" i="3"/>
  <c r="E114" i="3"/>
  <c r="D140" i="3"/>
  <c r="E110" i="3"/>
  <c r="D115" i="3"/>
  <c r="E117" i="3"/>
  <c r="D120" i="3"/>
  <c r="E127" i="3"/>
  <c r="D130" i="3"/>
  <c r="E109" i="3"/>
  <c r="E116" i="3"/>
  <c r="D133" i="3"/>
  <c r="E123" i="3"/>
  <c r="E122" i="3"/>
  <c r="E128" i="3"/>
  <c r="E118" i="3"/>
  <c r="E135" i="3"/>
  <c r="D121" i="3"/>
  <c r="E124" i="3"/>
  <c r="D131" i="3"/>
  <c r="E138" i="3"/>
  <c r="D136" i="3"/>
  <c r="D134" i="3"/>
  <c r="D111" i="3"/>
  <c r="D137" i="3"/>
  <c r="E132" i="3"/>
  <c r="D126" i="3"/>
  <c r="D139" i="3"/>
  <c r="D113" i="3"/>
  <c r="E129" i="3"/>
  <c r="D112" i="3"/>
  <c r="E125" i="3"/>
  <c r="D119" i="3"/>
  <c r="E121" i="3"/>
  <c r="D124" i="3"/>
  <c r="E131" i="3"/>
  <c r="D138" i="3"/>
  <c r="E136" i="3"/>
  <c r="E134" i="3"/>
  <c r="E111" i="3"/>
  <c r="E137" i="3"/>
  <c r="D132" i="3"/>
  <c r="E126" i="3"/>
  <c r="E139" i="3"/>
  <c r="E113" i="3"/>
  <c r="D129" i="3"/>
  <c r="E112" i="3"/>
  <c r="D125" i="3"/>
  <c r="E119" i="3"/>
  <c r="D137" i="9"/>
  <c r="D129" i="9"/>
  <c r="D121" i="9"/>
  <c r="D113" i="9"/>
  <c r="D105" i="9"/>
  <c r="D136" i="9"/>
  <c r="D128" i="9"/>
  <c r="D120" i="9"/>
  <c r="D112" i="9"/>
  <c r="D139" i="9"/>
  <c r="D131" i="9"/>
  <c r="D123" i="9"/>
  <c r="D115" i="9"/>
  <c r="D107" i="9"/>
  <c r="E134" i="9"/>
  <c r="D126" i="9"/>
  <c r="E118" i="9"/>
  <c r="D110" i="9"/>
  <c r="E115" i="9"/>
  <c r="D134" i="9"/>
  <c r="E126" i="9"/>
  <c r="E110" i="9"/>
  <c r="D133" i="9"/>
  <c r="D117" i="9"/>
  <c r="D109" i="9"/>
  <c r="D140" i="9"/>
  <c r="D124" i="9"/>
  <c r="D108" i="9"/>
  <c r="D135" i="9"/>
  <c r="D119" i="9"/>
  <c r="D111" i="9"/>
  <c r="D130" i="9"/>
  <c r="D122" i="9"/>
  <c r="D114" i="9"/>
  <c r="E133" i="9"/>
  <c r="E125" i="9"/>
  <c r="E109" i="9"/>
  <c r="E140" i="9"/>
  <c r="E124" i="9"/>
  <c r="E116" i="9"/>
  <c r="E135" i="9"/>
  <c r="E127" i="9"/>
  <c r="E111" i="9"/>
  <c r="E138" i="9"/>
  <c r="E122" i="9"/>
  <c r="E114" i="9"/>
  <c r="E137" i="9"/>
  <c r="E129" i="9"/>
  <c r="E121" i="9"/>
  <c r="E113" i="9"/>
  <c r="E105" i="9"/>
  <c r="E136" i="9"/>
  <c r="E128" i="9"/>
  <c r="E120" i="9"/>
  <c r="E112" i="9"/>
  <c r="E139" i="9"/>
  <c r="E131" i="9"/>
  <c r="E123" i="9"/>
  <c r="E107" i="9"/>
  <c r="D118" i="9"/>
  <c r="D125" i="9"/>
  <c r="D132" i="9"/>
  <c r="D116" i="9"/>
  <c r="D127" i="9"/>
  <c r="D138" i="9"/>
  <c r="D106" i="9"/>
  <c r="E117" i="9"/>
  <c r="E132" i="9"/>
  <c r="E108" i="9"/>
  <c r="E119" i="9"/>
  <c r="E130" i="9"/>
  <c r="E106" i="9"/>
  <c r="E137" i="10"/>
  <c r="E125" i="10"/>
  <c r="E117" i="10"/>
  <c r="E109" i="10"/>
  <c r="E140" i="10"/>
  <c r="E132" i="10"/>
  <c r="E124" i="10"/>
  <c r="E116" i="10"/>
  <c r="E108" i="10"/>
  <c r="D139" i="10"/>
  <c r="D131" i="10"/>
  <c r="D123" i="10"/>
  <c r="D115" i="10"/>
  <c r="D107" i="10"/>
  <c r="E129" i="10"/>
  <c r="E134" i="10"/>
  <c r="E126" i="10"/>
  <c r="E118" i="10"/>
  <c r="E110" i="10"/>
  <c r="D102" i="10"/>
  <c r="D137" i="10"/>
  <c r="D117" i="10"/>
  <c r="D109" i="10"/>
  <c r="D140" i="10"/>
  <c r="D132" i="10"/>
  <c r="D124" i="10"/>
  <c r="D108" i="10"/>
  <c r="E131" i="10"/>
  <c r="E115" i="10"/>
  <c r="E107" i="10"/>
  <c r="D129" i="10"/>
  <c r="D134" i="10"/>
  <c r="D126" i="10"/>
  <c r="D118" i="10"/>
  <c r="D110" i="10"/>
  <c r="E102" i="10"/>
  <c r="E133" i="10"/>
  <c r="E121" i="10"/>
  <c r="E113" i="10"/>
  <c r="E105" i="10"/>
  <c r="E136" i="10"/>
  <c r="E128" i="10"/>
  <c r="E120" i="10"/>
  <c r="E112" i="10"/>
  <c r="E104" i="10"/>
  <c r="D135" i="10"/>
  <c r="D127" i="10"/>
  <c r="D119" i="10"/>
  <c r="D111" i="10"/>
  <c r="D103" i="10"/>
  <c r="E138" i="10"/>
  <c r="D130" i="10"/>
  <c r="D122" i="10"/>
  <c r="D114" i="10"/>
  <c r="D106" i="10"/>
  <c r="D133" i="10"/>
  <c r="D113" i="10"/>
  <c r="D105" i="10"/>
  <c r="D136" i="10"/>
  <c r="D120" i="10"/>
  <c r="D104" i="10"/>
  <c r="E127" i="10"/>
  <c r="E111" i="10"/>
  <c r="D138" i="10"/>
  <c r="E122" i="10"/>
  <c r="D125" i="10"/>
  <c r="D116" i="10"/>
  <c r="E139" i="10"/>
  <c r="E123" i="10"/>
  <c r="D121" i="10"/>
  <c r="D128" i="10"/>
  <c r="D112" i="10"/>
  <c r="E135" i="10"/>
  <c r="E119" i="10"/>
  <c r="E103" i="10"/>
  <c r="E130" i="10"/>
  <c r="E114" i="10"/>
  <c r="E106" i="10"/>
  <c r="C105" i="11"/>
  <c r="C109" i="11"/>
  <c r="C113" i="11"/>
  <c r="C117" i="11"/>
  <c r="C121" i="11"/>
  <c r="C125" i="11"/>
  <c r="C129" i="11"/>
  <c r="C133" i="11"/>
  <c r="C137" i="11"/>
  <c r="C106" i="11"/>
  <c r="C107" i="11"/>
  <c r="C111" i="11"/>
  <c r="C115" i="11"/>
  <c r="C119" i="11"/>
  <c r="C123" i="11"/>
  <c r="C127" i="11"/>
  <c r="C131" i="11"/>
  <c r="C135" i="11"/>
  <c r="C139" i="11"/>
  <c r="H4" i="11"/>
  <c r="H8" i="11"/>
  <c r="H6" i="11"/>
  <c r="C114" i="11"/>
  <c r="C122" i="11"/>
  <c r="C130" i="11"/>
  <c r="C134" i="11"/>
  <c r="H3" i="11"/>
  <c r="C108" i="11"/>
  <c r="C112" i="11"/>
  <c r="C116" i="11"/>
  <c r="C120" i="11"/>
  <c r="C124" i="11"/>
  <c r="C128" i="11"/>
  <c r="C132" i="11"/>
  <c r="C136" i="11"/>
  <c r="C140" i="11"/>
  <c r="H5" i="11"/>
  <c r="H2" i="11"/>
  <c r="C110" i="11"/>
  <c r="C118" i="11"/>
  <c r="C126" i="11"/>
  <c r="C138" i="11"/>
  <c r="H7" i="11"/>
  <c r="D138" i="11"/>
  <c r="D118" i="11"/>
  <c r="D140" i="11"/>
  <c r="D132" i="11"/>
  <c r="D124" i="11"/>
  <c r="D116" i="11"/>
  <c r="D108" i="11"/>
  <c r="D130" i="11"/>
  <c r="D114" i="11"/>
  <c r="D135" i="11"/>
  <c r="D127" i="11"/>
  <c r="D119" i="11"/>
  <c r="D111" i="11"/>
  <c r="D106" i="11"/>
  <c r="D133" i="11"/>
  <c r="D125" i="11"/>
  <c r="D117" i="11"/>
  <c r="D109" i="11"/>
  <c r="E138" i="11"/>
  <c r="E118" i="11"/>
  <c r="E140" i="11"/>
  <c r="E132" i="11"/>
  <c r="E124" i="11"/>
  <c r="E116" i="11"/>
  <c r="E108" i="11"/>
  <c r="E130" i="11"/>
  <c r="E114" i="11"/>
  <c r="E135" i="11"/>
  <c r="E127" i="11"/>
  <c r="E119" i="11"/>
  <c r="E111" i="11"/>
  <c r="E106" i="11"/>
  <c r="E133" i="11"/>
  <c r="E125" i="11"/>
  <c r="E117" i="11"/>
  <c r="E109" i="11"/>
  <c r="D126" i="11"/>
  <c r="E110" i="11"/>
  <c r="D136" i="11"/>
  <c r="D128" i="11"/>
  <c r="D120" i="11"/>
  <c r="D112" i="11"/>
  <c r="E134" i="11"/>
  <c r="D122" i="11"/>
  <c r="D139" i="11"/>
  <c r="D131" i="11"/>
  <c r="D123" i="11"/>
  <c r="D115" i="11"/>
  <c r="D107" i="11"/>
  <c r="D137" i="11"/>
  <c r="D129" i="11"/>
  <c r="D121" i="11"/>
  <c r="D113" i="11"/>
  <c r="D105" i="11"/>
  <c r="E126" i="11"/>
  <c r="D110" i="11"/>
  <c r="E136" i="11"/>
  <c r="E128" i="11"/>
  <c r="E120" i="11"/>
  <c r="E112" i="11"/>
  <c r="D134" i="11"/>
  <c r="E122" i="11"/>
  <c r="E139" i="11"/>
  <c r="E131" i="11"/>
  <c r="E123" i="11"/>
  <c r="E115" i="11"/>
  <c r="E107" i="11"/>
  <c r="E137" i="11"/>
  <c r="E129" i="11"/>
  <c r="E121" i="11"/>
  <c r="E113" i="11"/>
  <c r="E105" i="11"/>
  <c r="D137" i="15"/>
  <c r="D121" i="15"/>
  <c r="D105" i="15"/>
  <c r="E136" i="15"/>
  <c r="E128" i="15"/>
  <c r="E120" i="15"/>
  <c r="E112" i="15"/>
  <c r="E104" i="15"/>
  <c r="E139" i="15"/>
  <c r="E131" i="15"/>
  <c r="D123" i="15"/>
  <c r="D115" i="15"/>
  <c r="D107" i="15"/>
  <c r="D133" i="15"/>
  <c r="D117" i="15"/>
  <c r="D101" i="15"/>
  <c r="D134" i="15"/>
  <c r="D126" i="15"/>
  <c r="D118" i="15"/>
  <c r="D110" i="15"/>
  <c r="D102" i="15"/>
  <c r="E137" i="15"/>
  <c r="E121" i="15"/>
  <c r="E105" i="15"/>
  <c r="D136" i="15"/>
  <c r="D128" i="15"/>
  <c r="D120" i="15"/>
  <c r="D112" i="15"/>
  <c r="D104" i="15"/>
  <c r="D139" i="15"/>
  <c r="D131" i="15"/>
  <c r="E123" i="15"/>
  <c r="E115" i="15"/>
  <c r="E107" i="15"/>
  <c r="E133" i="15"/>
  <c r="E117" i="15"/>
  <c r="E101" i="15"/>
  <c r="E134" i="15"/>
  <c r="E126" i="15"/>
  <c r="E118" i="15"/>
  <c r="E110" i="15"/>
  <c r="E102" i="15"/>
  <c r="D129" i="15"/>
  <c r="D113" i="15"/>
  <c r="E140" i="15"/>
  <c r="E132" i="15"/>
  <c r="E124" i="15"/>
  <c r="E116" i="15"/>
  <c r="E108" i="15"/>
  <c r="E100" i="15"/>
  <c r="D135" i="15"/>
  <c r="D127" i="15"/>
  <c r="D119" i="15"/>
  <c r="D111" i="15"/>
  <c r="D103" i="15"/>
  <c r="D125" i="15"/>
  <c r="D109" i="15"/>
  <c r="E138" i="15"/>
  <c r="E130" i="15"/>
  <c r="E122" i="15"/>
  <c r="E114" i="15"/>
  <c r="E106" i="15"/>
  <c r="E129" i="15"/>
  <c r="E113" i="15"/>
  <c r="D140" i="15"/>
  <c r="D132" i="15"/>
  <c r="D124" i="15"/>
  <c r="D116" i="15"/>
  <c r="D108" i="15"/>
  <c r="D100" i="15"/>
  <c r="E135" i="15"/>
  <c r="E127" i="15"/>
  <c r="E119" i="15"/>
  <c r="E111" i="15"/>
  <c r="E103" i="15"/>
  <c r="E125" i="15"/>
  <c r="E109" i="15"/>
  <c r="D138" i="15"/>
  <c r="D130" i="15"/>
  <c r="D122" i="15"/>
  <c r="D114" i="15"/>
  <c r="D106" i="15"/>
  <c r="E138" i="14"/>
  <c r="E122" i="14"/>
  <c r="E129" i="14"/>
  <c r="E113" i="14"/>
  <c r="D136" i="14"/>
  <c r="D128" i="14"/>
  <c r="D120" i="14"/>
  <c r="D134" i="14"/>
  <c r="D118" i="14"/>
  <c r="D133" i="14"/>
  <c r="D117" i="14"/>
  <c r="D135" i="14"/>
  <c r="D127" i="14"/>
  <c r="D119" i="14"/>
  <c r="E130" i="14"/>
  <c r="D125" i="14"/>
  <c r="D132" i="14"/>
  <c r="D116" i="14"/>
  <c r="D126" i="14"/>
  <c r="E121" i="14"/>
  <c r="D139" i="14"/>
  <c r="D123" i="14"/>
  <c r="E114" i="14"/>
  <c r="E125" i="14"/>
  <c r="E140" i="14"/>
  <c r="E124" i="14"/>
  <c r="E116" i="14"/>
  <c r="D137" i="14"/>
  <c r="E139" i="14"/>
  <c r="E131" i="14"/>
  <c r="E115" i="14"/>
  <c r="D138" i="14"/>
  <c r="D122" i="14"/>
  <c r="D129" i="14"/>
  <c r="D113" i="14"/>
  <c r="E136" i="14"/>
  <c r="E128" i="14"/>
  <c r="E120" i="14"/>
  <c r="E134" i="14"/>
  <c r="E118" i="14"/>
  <c r="E133" i="14"/>
  <c r="E117" i="14"/>
  <c r="E135" i="14"/>
  <c r="E127" i="14"/>
  <c r="E119" i="14"/>
  <c r="D114" i="14"/>
  <c r="D140" i="14"/>
  <c r="D124" i="14"/>
  <c r="E137" i="14"/>
  <c r="D131" i="14"/>
  <c r="D115" i="14"/>
  <c r="D130" i="14"/>
  <c r="E132" i="14"/>
  <c r="E126" i="14"/>
  <c r="D121" i="14"/>
  <c r="E123" i="14"/>
  <c r="D138" i="13"/>
  <c r="D130" i="13"/>
  <c r="D122" i="13"/>
  <c r="D114" i="13"/>
  <c r="E133" i="13"/>
  <c r="E125" i="13"/>
  <c r="E117" i="13"/>
  <c r="D140" i="13"/>
  <c r="D132" i="13"/>
  <c r="D124" i="13"/>
  <c r="D116" i="13"/>
  <c r="D139" i="13"/>
  <c r="D131" i="13"/>
  <c r="D123" i="13"/>
  <c r="D115" i="13"/>
  <c r="D126" i="13"/>
  <c r="E129" i="13"/>
  <c r="E113" i="13"/>
  <c r="D128" i="13"/>
  <c r="D135" i="13"/>
  <c r="D119" i="13"/>
  <c r="E126" i="13"/>
  <c r="D121" i="13"/>
  <c r="E128" i="13"/>
  <c r="E135" i="13"/>
  <c r="E119" i="13"/>
  <c r="E138" i="13"/>
  <c r="E130" i="13"/>
  <c r="E122" i="13"/>
  <c r="E114" i="13"/>
  <c r="D133" i="13"/>
  <c r="D125" i="13"/>
  <c r="D117" i="13"/>
  <c r="E140" i="13"/>
  <c r="E132" i="13"/>
  <c r="E124" i="13"/>
  <c r="E116" i="13"/>
  <c r="E139" i="13"/>
  <c r="E131" i="13"/>
  <c r="E123" i="13"/>
  <c r="E115" i="13"/>
  <c r="D134" i="13"/>
  <c r="D118" i="13"/>
  <c r="E137" i="13"/>
  <c r="E121" i="13"/>
  <c r="D136" i="13"/>
  <c r="D120" i="13"/>
  <c r="D112" i="13"/>
  <c r="D127" i="13"/>
  <c r="E134" i="13"/>
  <c r="E118" i="13"/>
  <c r="D137" i="13"/>
  <c r="D129" i="13"/>
  <c r="D113" i="13"/>
  <c r="E136" i="13"/>
  <c r="E120" i="13"/>
  <c r="E112" i="13"/>
  <c r="E127" i="13"/>
  <c r="D139" i="12"/>
  <c r="E137" i="12"/>
  <c r="E129" i="12"/>
  <c r="D121" i="12"/>
  <c r="D113" i="12"/>
  <c r="D105" i="12"/>
  <c r="E136" i="12"/>
  <c r="E128" i="12"/>
  <c r="E120" i="12"/>
  <c r="E112" i="12"/>
  <c r="E104" i="12"/>
  <c r="D135" i="12"/>
  <c r="D123" i="12"/>
  <c r="D115" i="12"/>
  <c r="D107" i="12"/>
  <c r="E134" i="12"/>
  <c r="E126" i="12"/>
  <c r="E118" i="12"/>
  <c r="E110" i="12"/>
  <c r="E102" i="12"/>
  <c r="E139" i="12"/>
  <c r="D137" i="12"/>
  <c r="D129" i="12"/>
  <c r="E121" i="12"/>
  <c r="E113" i="12"/>
  <c r="E105" i="12"/>
  <c r="D136" i="12"/>
  <c r="D128" i="12"/>
  <c r="D120" i="12"/>
  <c r="D112" i="12"/>
  <c r="D104" i="12"/>
  <c r="E135" i="12"/>
  <c r="E123" i="12"/>
  <c r="E115" i="12"/>
  <c r="E107" i="12"/>
  <c r="D134" i="12"/>
  <c r="D126" i="12"/>
  <c r="D118" i="12"/>
  <c r="D110" i="12"/>
  <c r="D102" i="12"/>
  <c r="D131" i="12"/>
  <c r="E133" i="12"/>
  <c r="E125" i="12"/>
  <c r="E117" i="12"/>
  <c r="E109" i="12"/>
  <c r="E140" i="12"/>
  <c r="E132" i="12"/>
  <c r="E124" i="12"/>
  <c r="E116" i="12"/>
  <c r="E108" i="12"/>
  <c r="D103" i="12"/>
  <c r="D127" i="12"/>
  <c r="D119" i="12"/>
  <c r="D111" i="12"/>
  <c r="D138" i="12"/>
  <c r="D130" i="12"/>
  <c r="D122" i="12"/>
  <c r="D114" i="12"/>
  <c r="D106" i="12"/>
  <c r="E131" i="12"/>
  <c r="D133" i="12"/>
  <c r="D125" i="12"/>
  <c r="D117" i="12"/>
  <c r="D109" i="12"/>
  <c r="D140" i="12"/>
  <c r="D132" i="12"/>
  <c r="D124" i="12"/>
  <c r="D116" i="12"/>
  <c r="D108" i="12"/>
  <c r="E103" i="12"/>
  <c r="E127" i="12"/>
  <c r="E119" i="12"/>
  <c r="E111" i="12"/>
  <c r="E138" i="12"/>
  <c r="E130" i="12"/>
  <c r="E122" i="12"/>
  <c r="E114" i="12"/>
  <c r="E106" i="12"/>
  <c r="D134" i="18"/>
  <c r="D118" i="18"/>
  <c r="D125" i="18"/>
  <c r="D140" i="18"/>
  <c r="D132" i="18"/>
  <c r="D124" i="18"/>
  <c r="D116" i="18"/>
  <c r="E130" i="18"/>
  <c r="E114" i="18"/>
  <c r="D129" i="18"/>
  <c r="D117" i="18"/>
  <c r="D135" i="18"/>
  <c r="D127" i="18"/>
  <c r="D119" i="18"/>
  <c r="E134" i="18"/>
  <c r="E118" i="18"/>
  <c r="E125" i="18"/>
  <c r="E140" i="18"/>
  <c r="E132" i="18"/>
  <c r="E124" i="18"/>
  <c r="E116" i="18"/>
  <c r="D130" i="18"/>
  <c r="D114" i="18"/>
  <c r="E129" i="18"/>
  <c r="E117" i="18"/>
  <c r="E135" i="18"/>
  <c r="E127" i="18"/>
  <c r="E119" i="18"/>
  <c r="D126" i="18"/>
  <c r="D133" i="18"/>
  <c r="D113" i="18"/>
  <c r="D136" i="18"/>
  <c r="D128" i="18"/>
  <c r="D120" i="18"/>
  <c r="E138" i="18"/>
  <c r="E122" i="18"/>
  <c r="D137" i="18"/>
  <c r="D121" i="18"/>
  <c r="D139" i="18"/>
  <c r="D131" i="18"/>
  <c r="D123" i="18"/>
  <c r="D115" i="18"/>
  <c r="E126" i="18"/>
  <c r="E133" i="18"/>
  <c r="E113" i="18"/>
  <c r="E136" i="18"/>
  <c r="E128" i="18"/>
  <c r="E120" i="18"/>
  <c r="D138" i="18"/>
  <c r="D122" i="18"/>
  <c r="E137" i="18"/>
  <c r="E121" i="18"/>
  <c r="E139" i="18"/>
  <c r="E131" i="18"/>
  <c r="E123" i="18"/>
  <c r="E115" i="18"/>
  <c r="E136" i="17"/>
  <c r="E120" i="17"/>
  <c r="D139" i="17"/>
  <c r="D131" i="17"/>
  <c r="D119" i="17"/>
  <c r="D111" i="17"/>
  <c r="E134" i="17"/>
  <c r="E126" i="17"/>
  <c r="E118" i="17"/>
  <c r="D140" i="17"/>
  <c r="D124" i="17"/>
  <c r="D127" i="17"/>
  <c r="E133" i="17"/>
  <c r="E125" i="17"/>
  <c r="E117" i="17"/>
  <c r="E116" i="17"/>
  <c r="D123" i="17"/>
  <c r="D138" i="17"/>
  <c r="D130" i="17"/>
  <c r="E114" i="17"/>
  <c r="D112" i="17"/>
  <c r="E137" i="17"/>
  <c r="E121" i="17"/>
  <c r="D128" i="17"/>
  <c r="E135" i="17"/>
  <c r="E123" i="17"/>
  <c r="E115" i="17"/>
  <c r="E138" i="17"/>
  <c r="E130" i="17"/>
  <c r="E122" i="17"/>
  <c r="E132" i="17"/>
  <c r="D137" i="17"/>
  <c r="D129" i="17"/>
  <c r="D113" i="17"/>
  <c r="D136" i="17"/>
  <c r="D120" i="17"/>
  <c r="E139" i="17"/>
  <c r="E131" i="17"/>
  <c r="E119" i="17"/>
  <c r="E111" i="17"/>
  <c r="D134" i="17"/>
  <c r="D126" i="17"/>
  <c r="D118" i="17"/>
  <c r="E140" i="17"/>
  <c r="E124" i="17"/>
  <c r="E127" i="17"/>
  <c r="D133" i="17"/>
  <c r="D125" i="17"/>
  <c r="D117" i="17"/>
  <c r="E128" i="17"/>
  <c r="D135" i="17"/>
  <c r="D115" i="17"/>
  <c r="D122" i="17"/>
  <c r="D132" i="17"/>
  <c r="E129" i="17"/>
  <c r="E113" i="17"/>
  <c r="D116" i="17"/>
  <c r="D114" i="17"/>
  <c r="E112" i="17"/>
  <c r="D121" i="17"/>
  <c r="D115" i="16"/>
  <c r="D135" i="16"/>
  <c r="D127" i="16"/>
  <c r="D119" i="16"/>
  <c r="E134" i="16"/>
  <c r="E126" i="16"/>
  <c r="E118" i="16"/>
  <c r="D137" i="16"/>
  <c r="D129" i="16"/>
  <c r="D121" i="16"/>
  <c r="D113" i="16"/>
  <c r="D136" i="16"/>
  <c r="D128" i="16"/>
  <c r="D120" i="16"/>
  <c r="D112" i="16"/>
  <c r="E115" i="16"/>
  <c r="E135" i="16"/>
  <c r="E127" i="16"/>
  <c r="E119" i="16"/>
  <c r="D134" i="16"/>
  <c r="D126" i="16"/>
  <c r="D118" i="16"/>
  <c r="E137" i="16"/>
  <c r="E129" i="16"/>
  <c r="E121" i="16"/>
  <c r="E113" i="16"/>
  <c r="E136" i="16"/>
  <c r="E128" i="16"/>
  <c r="E120" i="16"/>
  <c r="E112" i="16"/>
  <c r="D139" i="16"/>
  <c r="D131" i="16"/>
  <c r="D123" i="16"/>
  <c r="E138" i="16"/>
  <c r="E130" i="16"/>
  <c r="E122" i="16"/>
  <c r="E114" i="16"/>
  <c r="D133" i="16"/>
  <c r="D125" i="16"/>
  <c r="D117" i="16"/>
  <c r="D140" i="16"/>
  <c r="D132" i="16"/>
  <c r="D124" i="16"/>
  <c r="D116" i="16"/>
  <c r="E139" i="16"/>
  <c r="E131" i="16"/>
  <c r="E123" i="16"/>
  <c r="D138" i="16"/>
  <c r="D130" i="16"/>
  <c r="D122" i="16"/>
  <c r="D114" i="16"/>
  <c r="E133" i="16"/>
  <c r="E125" i="16"/>
  <c r="E117" i="16"/>
  <c r="E140" i="16"/>
  <c r="E132" i="16"/>
  <c r="E124" i="16"/>
  <c r="E116" i="16"/>
  <c r="E133" i="20"/>
  <c r="E113" i="20"/>
  <c r="E129" i="20"/>
  <c r="E117" i="20"/>
  <c r="E136" i="20"/>
  <c r="E128" i="20"/>
  <c r="E120" i="20"/>
  <c r="E112" i="20"/>
  <c r="D135" i="20"/>
  <c r="D127" i="20"/>
  <c r="D119" i="20"/>
  <c r="D111" i="20"/>
  <c r="E134" i="20"/>
  <c r="E126" i="20"/>
  <c r="E118" i="20"/>
  <c r="E110" i="20"/>
  <c r="D133" i="20"/>
  <c r="D113" i="20"/>
  <c r="D129" i="20"/>
  <c r="D117" i="20"/>
  <c r="D136" i="20"/>
  <c r="D128" i="20"/>
  <c r="D120" i="20"/>
  <c r="D112" i="20"/>
  <c r="E135" i="20"/>
  <c r="E127" i="20"/>
  <c r="E119" i="20"/>
  <c r="E111" i="20"/>
  <c r="D134" i="20"/>
  <c r="D126" i="20"/>
  <c r="D118" i="20"/>
  <c r="D110" i="20"/>
  <c r="E125" i="20"/>
  <c r="E137" i="20"/>
  <c r="E121" i="20"/>
  <c r="E140" i="20"/>
  <c r="E132" i="20"/>
  <c r="E124" i="20"/>
  <c r="E116" i="20"/>
  <c r="D139" i="20"/>
  <c r="D131" i="20"/>
  <c r="D123" i="20"/>
  <c r="D115" i="20"/>
  <c r="E138" i="20"/>
  <c r="E130" i="20"/>
  <c r="E122" i="20"/>
  <c r="E114" i="20"/>
  <c r="D125" i="20"/>
  <c r="D137" i="20"/>
  <c r="D121" i="20"/>
  <c r="D140" i="20"/>
  <c r="D132" i="20"/>
  <c r="D124" i="20"/>
  <c r="D116" i="20"/>
  <c r="E139" i="20"/>
  <c r="E131" i="20"/>
  <c r="E123" i="20"/>
  <c r="E115" i="20"/>
  <c r="D138" i="20"/>
  <c r="D130" i="20"/>
  <c r="D122" i="20"/>
  <c r="D114" i="20"/>
  <c r="D137" i="19"/>
  <c r="D129" i="19"/>
  <c r="D121" i="19"/>
  <c r="D113" i="19"/>
  <c r="D140" i="19"/>
  <c r="D132" i="19"/>
  <c r="D124" i="19"/>
  <c r="D116" i="19"/>
  <c r="D108" i="19"/>
  <c r="E135" i="19"/>
  <c r="E127" i="19"/>
  <c r="E119" i="19"/>
  <c r="E111" i="19"/>
  <c r="E138" i="19"/>
  <c r="E130" i="19"/>
  <c r="E122" i="19"/>
  <c r="E114" i="19"/>
  <c r="D125" i="19"/>
  <c r="D120" i="19"/>
  <c r="E131" i="19"/>
  <c r="E107" i="19"/>
  <c r="E118" i="19"/>
  <c r="E125" i="19"/>
  <c r="E128" i="19"/>
  <c r="E112" i="19"/>
  <c r="D115" i="19"/>
  <c r="D126" i="19"/>
  <c r="E137" i="19"/>
  <c r="E129" i="19"/>
  <c r="E121" i="19"/>
  <c r="E113" i="19"/>
  <c r="E140" i="19"/>
  <c r="E132" i="19"/>
  <c r="E124" i="19"/>
  <c r="E116" i="19"/>
  <c r="E108" i="19"/>
  <c r="D135" i="19"/>
  <c r="D127" i="19"/>
  <c r="D119" i="19"/>
  <c r="D111" i="19"/>
  <c r="D138" i="19"/>
  <c r="D130" i="19"/>
  <c r="D122" i="19"/>
  <c r="D114" i="19"/>
  <c r="D133" i="19"/>
  <c r="D117" i="19"/>
  <c r="D109" i="19"/>
  <c r="D136" i="19"/>
  <c r="D128" i="19"/>
  <c r="D112" i="19"/>
  <c r="E139" i="19"/>
  <c r="E123" i="19"/>
  <c r="E115" i="19"/>
  <c r="E134" i="19"/>
  <c r="E126" i="19"/>
  <c r="E110" i="19"/>
  <c r="E133" i="19"/>
  <c r="E117" i="19"/>
  <c r="E109" i="19"/>
  <c r="E136" i="19"/>
  <c r="E120" i="19"/>
  <c r="D139" i="19"/>
  <c r="D131" i="19"/>
  <c r="D123" i="19"/>
  <c r="D107" i="19"/>
  <c r="D134" i="19"/>
  <c r="D118" i="19"/>
  <c r="D110" i="19"/>
</calcChain>
</file>

<file path=xl/sharedStrings.xml><?xml version="1.0" encoding="utf-8"?>
<sst xmlns="http://schemas.openxmlformats.org/spreadsheetml/2006/main" count="328" uniqueCount="133">
  <si>
    <t>Date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</si>
  <si>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</si>
  <si>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</si>
  <si>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</si>
  <si>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</si>
  <si>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</si>
  <si>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</si>
  <si>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</si>
  <si>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</si>
  <si>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</si>
  <si>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</si>
  <si>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</si>
  <si>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</si>
  <si>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</si>
  <si>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</si>
  <si>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</si>
  <si>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</si>
  <si>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</si>
  <si>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</si>
  <si>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</si>
  <si>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</si>
  <si>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</si>
  <si>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</si>
  <si>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</si>
  <si>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</si>
  <si>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Forecast(A1)</t>
  </si>
  <si>
    <t>Lower Confidence Bound(A1)</t>
  </si>
  <si>
    <t>Upper Confidence Bound(A1)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</si>
  <si>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</si>
  <si>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</si>
  <si>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</si>
  <si>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</si>
  <si>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</si>
  <si>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</si>
  <si>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</si>
  <si>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</si>
  <si>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</si>
  <si>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</si>
  <si>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</si>
  <si>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</si>
  <si>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</si>
  <si>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</si>
  <si>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</si>
  <si>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</si>
  <si>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</si>
  <si>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</si>
  <si>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</si>
  <si>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</si>
  <si>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</si>
  <si>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 of A1</t>
  </si>
  <si>
    <t>Sum of A24</t>
  </si>
  <si>
    <t>Sum of A2</t>
  </si>
  <si>
    <t>Sum of A3</t>
  </si>
  <si>
    <t>Sum of A4</t>
  </si>
  <si>
    <t>Sum of A5</t>
  </si>
  <si>
    <t>Sum of A6</t>
  </si>
  <si>
    <t>Sum of A7</t>
  </si>
  <si>
    <t>Sum of A8</t>
  </si>
  <si>
    <t>Sum of A9</t>
  </si>
  <si>
    <t>Sum of A10</t>
  </si>
  <si>
    <t>Sum of A11</t>
  </si>
  <si>
    <t>Sum of A12</t>
  </si>
  <si>
    <t>Sum of A13</t>
  </si>
  <si>
    <t>Sum of A14</t>
  </si>
  <si>
    <t>Sum of A15</t>
  </si>
  <si>
    <t>Sum of A16</t>
  </si>
  <si>
    <t>Sum of A23</t>
  </si>
  <si>
    <t>Sum of A22</t>
  </si>
  <si>
    <t>Sum of A21</t>
  </si>
  <si>
    <t>Sum of A20</t>
  </si>
  <si>
    <t>Sum of A19</t>
  </si>
  <si>
    <t>Sum of A18</t>
  </si>
  <si>
    <t>Sum of A17</t>
  </si>
  <si>
    <t>Forecast(A2)</t>
  </si>
  <si>
    <t>Lower Confidence Bound(A2)</t>
  </si>
  <si>
    <t>Upper Confidence Bound(A2)</t>
  </si>
  <si>
    <t>Accuracy</t>
  </si>
  <si>
    <t xml:space="preserve">Accuracy </t>
  </si>
  <si>
    <t>Forecast(A3)</t>
  </si>
  <si>
    <t>Lower Confidence Bound(A3)</t>
  </si>
  <si>
    <t>Upper Confidence Bound(A3)</t>
  </si>
  <si>
    <t>Forecast(A4)</t>
  </si>
  <si>
    <t>Lower Confidence Bound(A4)</t>
  </si>
  <si>
    <t>Upper Confidence Bound(A4)</t>
  </si>
  <si>
    <t>Forecast(A5)</t>
  </si>
  <si>
    <t>Lower Confidence Bound(A5)</t>
  </si>
  <si>
    <t>Upper Confidence Bound(A5)</t>
  </si>
  <si>
    <t>Forecast(A6)</t>
  </si>
  <si>
    <t>Lower Confidence Bound(A6)</t>
  </si>
  <si>
    <t>Upper Confidence Bound(A6)</t>
  </si>
  <si>
    <t>Forecast(A7)</t>
  </si>
  <si>
    <t>Lower Confidence Bound(A7)</t>
  </si>
  <si>
    <t>Upper Confidence Bound(A7)</t>
  </si>
  <si>
    <t>Forecast(A8)</t>
  </si>
  <si>
    <t>Lower Confidence Bound(A8)</t>
  </si>
  <si>
    <t>Upper Confidence Bound(A8)</t>
  </si>
  <si>
    <t>Forecast(A9)</t>
  </si>
  <si>
    <t>Lower Confidence Bound(A9)</t>
  </si>
  <si>
    <t>Upper Confidence Bound(A9)</t>
  </si>
  <si>
    <t>Forecast(A10)</t>
  </si>
  <si>
    <t>Lower Confidence Bound(A10)</t>
  </si>
  <si>
    <t>Upper Confidence Bound(A10)</t>
  </si>
  <si>
    <t>Forecast(A11)</t>
  </si>
  <si>
    <t>Lower Confidence Bound(A11)</t>
  </si>
  <si>
    <t>Upper Confidence Bound(A11)</t>
  </si>
  <si>
    <t>Forecast(A12)</t>
  </si>
  <si>
    <t>Lower Confidence Bound(A12)</t>
  </si>
  <si>
    <t>Upper Confidence Bound(A12)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</si>
  <si>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</si>
  <si>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</si>
  <si>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</si>
  <si>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</si>
  <si>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</si>
  <si>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</si>
  <si>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</si>
  <si>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</si>
  <si>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</si>
  <si>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</si>
  <si>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</si>
  <si>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</si>
  <si>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</si>
  <si>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Forecast(A13)</t>
  </si>
  <si>
    <t>Lower Confidence Bound(A13)</t>
  </si>
  <si>
    <t>Upper Confidence Bound(A13)</t>
  </si>
  <si>
    <t>Forecast(A14)</t>
  </si>
  <si>
    <t>Lower Confidence Bound(A14)</t>
  </si>
  <si>
    <t>Upper Confidence Bound(A14)</t>
  </si>
  <si>
    <t>Forecast(A15)</t>
  </si>
  <si>
    <t>Lower Confidence Bound(A15)</t>
  </si>
  <si>
    <t>Upper Confidence Bound(A15)</t>
  </si>
  <si>
    <t>Forecast(A16)</t>
  </si>
  <si>
    <t>Lower Confidence Bound(A16)</t>
  </si>
  <si>
    <t>Upper Confidence Bound(A16)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</si>
</sst>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102"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[HistoryOfSell_Rev02.xlsx]Dashboard!SellTable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Dashboard!$B$4:$B$14</c:f>
              <c:numCache>
                <c:formatCode>General</c:formatCode>
                <c:ptCount val="10"/>
                <c:pt idx="0">
                  <c:v>51</c:v>
                </c:pt>
                <c:pt idx="1">
                  <c:v>103</c:v>
                </c:pt>
                <c:pt idx="2">
                  <c:v>64</c:v>
                </c:pt>
                <c:pt idx="3">
                  <c:v>64</c:v>
                </c:pt>
                <c:pt idx="4">
                  <c:v>63</c:v>
                </c:pt>
                <c:pt idx="5">
                  <c:v>73</c:v>
                </c:pt>
                <c:pt idx="6">
                  <c:v>69</c:v>
                </c:pt>
                <c:pt idx="7">
                  <c:v>61</c:v>
                </c:pt>
                <c:pt idx="8">
                  <c:v>68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7B-46A5-88BF-3FCE8B3F58BC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Dashboard!$C$4:$C$14</c:f>
              <c:numCache>
                <c:formatCode>General</c:formatCode>
                <c:ptCount val="10"/>
                <c:pt idx="0">
                  <c:v>84</c:v>
                </c:pt>
                <c:pt idx="1">
                  <c:v>151</c:v>
                </c:pt>
                <c:pt idx="2">
                  <c:v>100</c:v>
                </c:pt>
                <c:pt idx="3">
                  <c:v>95</c:v>
                </c:pt>
                <c:pt idx="4">
                  <c:v>102</c:v>
                </c:pt>
                <c:pt idx="5">
                  <c:v>83</c:v>
                </c:pt>
                <c:pt idx="6">
                  <c:v>136</c:v>
                </c:pt>
                <c:pt idx="7">
                  <c:v>112</c:v>
                </c:pt>
                <c:pt idx="8">
                  <c:v>143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7B-46A5-88BF-3FCE8B3F58BC}"/>
            </c:ext>
          </c:extLst>
        </c:ser>
        <c:ser>
          <c:idx val="2"/>
          <c:order val="2"/>
          <c:tx>
            <c:strRef>
              <c:f>Dashboard!$D$3</c:f>
              <c:strCache>
                <c:ptCount val="1"/>
                <c:pt idx="0">
                  <c:v>Sum of 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Dashboard!$D$4:$D$14</c:f>
              <c:numCache>
                <c:formatCode>General</c:formatCode>
                <c:ptCount val="10"/>
                <c:pt idx="0">
                  <c:v>17</c:v>
                </c:pt>
                <c:pt idx="1">
                  <c:v>37</c:v>
                </c:pt>
                <c:pt idx="2">
                  <c:v>27</c:v>
                </c:pt>
                <c:pt idx="3">
                  <c:v>23</c:v>
                </c:pt>
                <c:pt idx="4">
                  <c:v>38</c:v>
                </c:pt>
                <c:pt idx="5">
                  <c:v>36</c:v>
                </c:pt>
                <c:pt idx="6">
                  <c:v>43</c:v>
                </c:pt>
                <c:pt idx="7">
                  <c:v>23</c:v>
                </c:pt>
                <c:pt idx="8">
                  <c:v>31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7B-46A5-88BF-3FCE8B3F58BC}"/>
            </c:ext>
          </c:extLst>
        </c:ser>
        <c:ser>
          <c:idx val="3"/>
          <c:order val="3"/>
          <c:tx>
            <c:strRef>
              <c:f>Dashboard!$E$3</c:f>
              <c:strCache>
                <c:ptCount val="1"/>
                <c:pt idx="0">
                  <c:v>Sum of 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Dashboard!$E$4:$E$14</c:f>
              <c:numCache>
                <c:formatCode>General</c:formatCode>
                <c:ptCount val="10"/>
                <c:pt idx="0">
                  <c:v>56</c:v>
                </c:pt>
                <c:pt idx="1">
                  <c:v>105</c:v>
                </c:pt>
                <c:pt idx="2">
                  <c:v>47</c:v>
                </c:pt>
                <c:pt idx="3">
                  <c:v>31</c:v>
                </c:pt>
                <c:pt idx="4">
                  <c:v>33</c:v>
                </c:pt>
                <c:pt idx="5">
                  <c:v>39</c:v>
                </c:pt>
                <c:pt idx="6">
                  <c:v>44</c:v>
                </c:pt>
                <c:pt idx="7">
                  <c:v>19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7B-46A5-88BF-3FCE8B3F58BC}"/>
            </c:ext>
          </c:extLst>
        </c:ser>
        <c:ser>
          <c:idx val="4"/>
          <c:order val="4"/>
          <c:tx>
            <c:strRef>
              <c:f>Dashboard!$F$3</c:f>
              <c:strCache>
                <c:ptCount val="1"/>
                <c:pt idx="0">
                  <c:v>Sum of 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Dashboard!$F$4:$F$14</c:f>
              <c:numCache>
                <c:formatCode>General</c:formatCode>
                <c:ptCount val="10"/>
                <c:pt idx="0">
                  <c:v>43</c:v>
                </c:pt>
                <c:pt idx="1">
                  <c:v>90</c:v>
                </c:pt>
                <c:pt idx="2">
                  <c:v>61</c:v>
                </c:pt>
                <c:pt idx="3">
                  <c:v>38</c:v>
                </c:pt>
                <c:pt idx="4">
                  <c:v>39</c:v>
                </c:pt>
                <c:pt idx="5">
                  <c:v>44</c:v>
                </c:pt>
                <c:pt idx="6">
                  <c:v>66</c:v>
                </c:pt>
                <c:pt idx="7">
                  <c:v>54</c:v>
                </c:pt>
                <c:pt idx="8">
                  <c:v>44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7B-46A5-88BF-3FCE8B3F58BC}"/>
            </c:ext>
          </c:extLst>
        </c:ser>
        <c:ser>
          <c:idx val="5"/>
          <c:order val="5"/>
          <c:tx>
            <c:strRef>
              <c:f>Dashboard!$G$3</c:f>
              <c:strCache>
                <c:ptCount val="1"/>
                <c:pt idx="0">
                  <c:v>Sum of 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Dashboard!$G$4:$G$14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7B-46A5-88BF-3FCE8B3F58BC}"/>
            </c:ext>
          </c:extLst>
        </c:ser>
        <c:ser>
          <c:idx val="6"/>
          <c:order val="6"/>
          <c:tx>
            <c:strRef>
              <c:f>Dashboard!$H$3</c:f>
              <c:strCache>
                <c:ptCount val="1"/>
                <c:pt idx="0">
                  <c:v>Sum of 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Dashboard!$H$4:$H$14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7B-46A5-88BF-3FCE8B3F58BC}"/>
            </c:ext>
          </c:extLst>
        </c:ser>
        <c:ser>
          <c:idx val="7"/>
          <c:order val="7"/>
          <c:tx>
            <c:strRef>
              <c:f>Dashboard!$I$3</c:f>
              <c:strCache>
                <c:ptCount val="1"/>
                <c:pt idx="0">
                  <c:v>Sum of 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Dashboard!$I$4:$I$14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7B-46A5-88BF-3FCE8B3F58BC}"/>
            </c:ext>
          </c:extLst>
        </c:ser>
        <c:ser>
          <c:idx val="8"/>
          <c:order val="8"/>
          <c:tx>
            <c:strRef>
              <c:f>Dashboard!$J$3</c:f>
              <c:strCache>
                <c:ptCount val="1"/>
                <c:pt idx="0">
                  <c:v>Sum of 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Dashboard!$J$4:$J$14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7B-46A5-88BF-3FCE8B3F58BC}"/>
            </c:ext>
          </c:extLst>
        </c:ser>
        <c:ser>
          <c:idx val="9"/>
          <c:order val="9"/>
          <c:tx>
            <c:strRef>
              <c:f>Dashboard!$K$3</c:f>
              <c:strCache>
                <c:ptCount val="1"/>
                <c:pt idx="0">
                  <c:v>Sum of 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Dashboard!$K$4:$K$14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7B-46A5-88BF-3FCE8B3F58BC}"/>
            </c:ext>
          </c:extLst>
        </c:ser>
        <c:ser>
          <c:idx val="10"/>
          <c:order val="10"/>
          <c:tx>
            <c:strRef>
              <c:f>Dashboard!$L$3</c:f>
              <c:strCache>
                <c:ptCount val="1"/>
                <c:pt idx="0">
                  <c:v>Sum of A11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Dashboard!$L$4:$L$14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7B-46A5-88BF-3FCE8B3F58BC}"/>
            </c:ext>
          </c:extLst>
        </c:ser>
        <c:ser>
          <c:idx val="11"/>
          <c:order val="11"/>
          <c:tx>
            <c:strRef>
              <c:f>Dashboard!$M$3</c:f>
              <c:strCache>
                <c:ptCount val="1"/>
                <c:pt idx="0">
                  <c:v>Sum of A12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Dashboard!$M$4:$M$14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7B-46A5-88BF-3FCE8B3F58BC}"/>
            </c:ext>
          </c:extLst>
        </c:ser>
        <c:ser>
          <c:idx val="12"/>
          <c:order val="12"/>
          <c:tx>
            <c:strRef>
              <c:f>Dashboard!$N$3</c:f>
              <c:strCache>
                <c:ptCount val="1"/>
                <c:pt idx="0">
                  <c:v>Sum of A13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Dashboard!$N$4:$N$14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77B-46A5-88BF-3FCE8B3F58BC}"/>
            </c:ext>
          </c:extLst>
        </c:ser>
        <c:ser>
          <c:idx val="13"/>
          <c:order val="13"/>
          <c:tx>
            <c:strRef>
              <c:f>Dashboard!$O$3</c:f>
              <c:strCache>
                <c:ptCount val="1"/>
                <c:pt idx="0">
                  <c:v>Sum of A14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Dashboard!$O$4:$O$14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77B-46A5-88BF-3FCE8B3F58BC}"/>
            </c:ext>
          </c:extLst>
        </c:ser>
        <c:ser>
          <c:idx val="14"/>
          <c:order val="14"/>
          <c:tx>
            <c:strRef>
              <c:f>Dashboard!$P$3</c:f>
              <c:strCache>
                <c:ptCount val="1"/>
                <c:pt idx="0">
                  <c:v>Sum of A15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Dashboard!$P$4:$P$14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22</c:v>
                </c:pt>
                <c:pt idx="7">
                  <c:v>32</c:v>
                </c:pt>
                <c:pt idx="8">
                  <c:v>30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77B-46A5-88BF-3FCE8B3F58BC}"/>
            </c:ext>
          </c:extLst>
        </c:ser>
        <c:ser>
          <c:idx val="15"/>
          <c:order val="15"/>
          <c:tx>
            <c:strRef>
              <c:f>Dashboard!$Q$3</c:f>
              <c:strCache>
                <c:ptCount val="1"/>
                <c:pt idx="0">
                  <c:v>Sum of A16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Dashboard!$Q$4:$Q$14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77B-46A5-88BF-3FCE8B3F58BC}"/>
            </c:ext>
          </c:extLst>
        </c:ser>
        <c:ser>
          <c:idx val="16"/>
          <c:order val="16"/>
          <c:tx>
            <c:strRef>
              <c:f>Dashboard!$R$3</c:f>
              <c:strCache>
                <c:ptCount val="1"/>
                <c:pt idx="0">
                  <c:v>Sum of A17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Dashboard!$R$4:$R$14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77B-46A5-88BF-3FCE8B3F58BC}"/>
            </c:ext>
          </c:extLst>
        </c:ser>
        <c:ser>
          <c:idx val="17"/>
          <c:order val="17"/>
          <c:tx>
            <c:strRef>
              <c:f>Dashboard!$S$3</c:f>
              <c:strCache>
                <c:ptCount val="1"/>
                <c:pt idx="0">
                  <c:v>Sum of A18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Dashboard!$S$4:$S$14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77B-46A5-88BF-3FCE8B3F58BC}"/>
            </c:ext>
          </c:extLst>
        </c:ser>
        <c:ser>
          <c:idx val="18"/>
          <c:order val="18"/>
          <c:tx>
            <c:strRef>
              <c:f>Dashboard!$T$3</c:f>
              <c:strCache>
                <c:ptCount val="1"/>
                <c:pt idx="0">
                  <c:v>Sum of A19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Dashboard!$T$4:$T$14</c:f>
              <c:numCache>
                <c:formatCode>General</c:formatCode>
                <c:ptCount val="10"/>
                <c:pt idx="0">
                  <c:v>44</c:v>
                </c:pt>
                <c:pt idx="1">
                  <c:v>34</c:v>
                </c:pt>
                <c:pt idx="2">
                  <c:v>34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48</c:v>
                </c:pt>
                <c:pt idx="7">
                  <c:v>21</c:v>
                </c:pt>
                <c:pt idx="8">
                  <c:v>30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77B-46A5-88BF-3FCE8B3F58BC}"/>
            </c:ext>
          </c:extLst>
        </c:ser>
        <c:ser>
          <c:idx val="19"/>
          <c:order val="19"/>
          <c:tx>
            <c:strRef>
              <c:f>Dashboard!$U$3</c:f>
              <c:strCache>
                <c:ptCount val="1"/>
                <c:pt idx="0">
                  <c:v>Sum of A20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Dashboard!$U$4:$U$14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42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77B-46A5-88BF-3FCE8B3F58BC}"/>
            </c:ext>
          </c:extLst>
        </c:ser>
        <c:ser>
          <c:idx val="20"/>
          <c:order val="20"/>
          <c:tx>
            <c:strRef>
              <c:f>Dashboard!$V$3</c:f>
              <c:strCache>
                <c:ptCount val="1"/>
                <c:pt idx="0">
                  <c:v>Sum of A21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Dashboard!$V$4:$V$14</c:f>
              <c:numCache>
                <c:formatCode>General</c:formatCode>
                <c:ptCount val="10"/>
                <c:pt idx="0">
                  <c:v>39</c:v>
                </c:pt>
                <c:pt idx="1">
                  <c:v>34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16</c:v>
                </c:pt>
                <c:pt idx="6">
                  <c:v>55</c:v>
                </c:pt>
                <c:pt idx="7">
                  <c:v>21</c:v>
                </c:pt>
                <c:pt idx="8">
                  <c:v>31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77B-46A5-88BF-3FCE8B3F58BC}"/>
            </c:ext>
          </c:extLst>
        </c:ser>
        <c:ser>
          <c:idx val="21"/>
          <c:order val="21"/>
          <c:tx>
            <c:strRef>
              <c:f>Dashboard!$W$3</c:f>
              <c:strCache>
                <c:ptCount val="1"/>
                <c:pt idx="0">
                  <c:v>Sum of A22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Dashboard!$W$4:$W$14</c:f>
              <c:numCache>
                <c:formatCode>General</c:formatCode>
                <c:ptCount val="10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9</c:v>
                </c:pt>
                <c:pt idx="5">
                  <c:v>11</c:v>
                </c:pt>
                <c:pt idx="6">
                  <c:v>45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77B-46A5-88BF-3FCE8B3F58BC}"/>
            </c:ext>
          </c:extLst>
        </c:ser>
        <c:ser>
          <c:idx val="22"/>
          <c:order val="22"/>
          <c:tx>
            <c:strRef>
              <c:f>Dashboard!$X$3</c:f>
              <c:strCache>
                <c:ptCount val="1"/>
                <c:pt idx="0">
                  <c:v>Sum of A23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Dashboard!$X$4:$X$14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77B-46A5-88BF-3FCE8B3F58BC}"/>
            </c:ext>
          </c:extLst>
        </c:ser>
        <c:ser>
          <c:idx val="23"/>
          <c:order val="23"/>
          <c:tx>
            <c:strRef>
              <c:f>Dashboard!$Y$3</c:f>
              <c:strCache>
                <c:ptCount val="1"/>
                <c:pt idx="0">
                  <c:v>Sum of A24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Dashboard!$Y$4:$Y$14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7B-46A5-88BF-3FCE8B3F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89599"/>
        <c:axId val="610692479"/>
      </c:lineChart>
      <c:catAx>
        <c:axId val="6106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92479"/>
        <c:crosses val="autoZero"/>
        <c:auto val="1"/>
        <c:lblAlgn val="ctr"/>
        <c:lblOffset val="100"/>
        <c:noMultiLvlLbl val="0"/>
      </c:catAx>
      <c:valAx>
        <c:axId val="610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Forecast4A9!$B$1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Forecast4A9!$B$2:$B$140</c:f>
              <c:numCache>
                <c:formatCode>General</c:formatCode>
                <c:ptCount val="1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2-4503-985C-714C194EA10B}"/>
            </c:ext>
          </c:extLst>
        </c:ser>
        <c:ser>
          <c:idx val="1"/>
          <c:order val="1"/>
          <c:tx>
            <c:strRef>
              <c:f>Forecast4A9!$C$1</c:f>
              <c:strCache>
                <c:ptCount val="1"/>
                <c:pt idx="0">
                  <c:v>Forecast(A9)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Forecast4A9!$C$2:$C$140</c:f>
              <c:numCache>
                <c:formatCode>General</c:formatCode>
                <c:ptCount val="139"/>
                <c:pt idx="108">
                  <c:v>2</c:v>
                </c:pt>
                <c:pt idx="109">
                  <c:v>0.58086599887251011</c:v>
                </c:pt>
                <c:pt idx="110">
                  <c:v>0.34655911409944823</c:v>
                </c:pt>
                <c:pt idx="111">
                  <c:v>1.3261843749845412</c:v>
                </c:pt>
                <c:pt idx="112">
                  <c:v>0.51744533630270717</c:v>
                </c:pt>
                <c:pt idx="113">
                  <c:v>0.58925507620609352</c:v>
                </c:pt>
                <c:pt idx="114">
                  <c:v>0.35494819143303163</c:v>
                </c:pt>
                <c:pt idx="115">
                  <c:v>1.3345734523181245</c:v>
                </c:pt>
                <c:pt idx="116">
                  <c:v>0.52583441363629047</c:v>
                </c:pt>
                <c:pt idx="117">
                  <c:v>0.59764415353967693</c:v>
                </c:pt>
                <c:pt idx="118">
                  <c:v>0.36333726876661504</c:v>
                </c:pt>
                <c:pt idx="119">
                  <c:v>1.3429625296517078</c:v>
                </c:pt>
                <c:pt idx="120">
                  <c:v>0.53422349096987387</c:v>
                </c:pt>
                <c:pt idx="121">
                  <c:v>0.60603323087326022</c:v>
                </c:pt>
                <c:pt idx="122">
                  <c:v>0.37172634610019845</c:v>
                </c:pt>
                <c:pt idx="123">
                  <c:v>1.3513516069852913</c:v>
                </c:pt>
                <c:pt idx="124">
                  <c:v>0.54261256830345728</c:v>
                </c:pt>
                <c:pt idx="125">
                  <c:v>0.61442230820684363</c:v>
                </c:pt>
                <c:pt idx="126">
                  <c:v>0.38011542343378174</c:v>
                </c:pt>
                <c:pt idx="127">
                  <c:v>1.3597406843188748</c:v>
                </c:pt>
                <c:pt idx="128">
                  <c:v>0.55100164563704068</c:v>
                </c:pt>
                <c:pt idx="129">
                  <c:v>0.62281138554042703</c:v>
                </c:pt>
                <c:pt idx="130">
                  <c:v>0.38850450076736515</c:v>
                </c:pt>
                <c:pt idx="131">
                  <c:v>1.3681297616524581</c:v>
                </c:pt>
                <c:pt idx="132">
                  <c:v>0.55939072297062398</c:v>
                </c:pt>
                <c:pt idx="133">
                  <c:v>0.63120046287401044</c:v>
                </c:pt>
                <c:pt idx="134">
                  <c:v>0.39689357810094855</c:v>
                </c:pt>
                <c:pt idx="135">
                  <c:v>1.3765188389860414</c:v>
                </c:pt>
                <c:pt idx="136">
                  <c:v>0.56777980030420738</c:v>
                </c:pt>
                <c:pt idx="137">
                  <c:v>0.63958954020759373</c:v>
                </c:pt>
                <c:pt idx="138">
                  <c:v>0.40528265543453196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2-4503-985C-714C194EA10B}"/>
            </c:ext>
          </c:extLst>
        </c:ser>
        <c:ser>
          <c:idx val="2"/>
          <c:order val="2"/>
          <c:tx>
            <c:strRef>
              <c:f>Forecast4A9!$D$1</c:f>
              <c:strCache>
                <c:ptCount val="1"/>
                <c:pt idx="0">
                  <c:v>Lower Confidence Bound(A9)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Forecast4A9!$D$2:$D$140</c:f>
              <c:numCache>
                <c:formatCode>General</c:formatCode>
                <c:ptCount val="139"/>
                <c:pt idx="108" formatCode="0.00">
                  <c:v>2</c:v>
                </c:pt>
                <c:pt idx="109" formatCode="0.00">
                  <c:v>-1.3221699875239352</c:v>
                </c:pt>
                <c:pt idx="110" formatCode="0.00">
                  <c:v>-1.5564854359396676</c:v>
                </c:pt>
                <c:pt idx="111" formatCode="0.00">
                  <c:v>-0.57687539921306108</c:v>
                </c:pt>
                <c:pt idx="112" formatCode="0.00">
                  <c:v>-1.3856382253987143</c:v>
                </c:pt>
                <c:pt idx="113" formatCode="0.00">
                  <c:v>-1.3300876219935933</c:v>
                </c:pt>
                <c:pt idx="114" formatCode="0.00">
                  <c:v>-1.564440734471451</c:v>
                </c:pt>
                <c:pt idx="115" formatCode="0.00">
                  <c:v>-0.58487585095262307</c:v>
                </c:pt>
                <c:pt idx="116" formatCode="0.00">
                  <c:v>-1.3936913020158248</c:v>
                </c:pt>
                <c:pt idx="117" formatCode="0.00">
                  <c:v>-1.338997694678874</c:v>
                </c:pt>
                <c:pt idx="118" formatCode="0.00">
                  <c:v>-1.5734177119506654</c:v>
                </c:pt>
                <c:pt idx="119" formatCode="0.00">
                  <c:v>-0.59392707947737922</c:v>
                </c:pt>
                <c:pt idx="120" formatCode="0.00">
                  <c:v>-1.4028241076245438</c:v>
                </c:pt>
                <c:pt idx="121" formatCode="0.00">
                  <c:v>-1.3489924182731161</c:v>
                </c:pt>
                <c:pt idx="122" formatCode="0.00">
                  <c:v>-1.583507690188668</c:v>
                </c:pt>
                <c:pt idx="123" formatCode="0.00">
                  <c:v>-0.6041195005562201</c:v>
                </c:pt>
                <c:pt idx="124" formatCode="0.00">
                  <c:v>-1.4131261359240939</c:v>
                </c:pt>
                <c:pt idx="125" formatCode="0.00">
                  <c:v>-1.3601588809729219</c:v>
                </c:pt>
                <c:pt idx="126" formatCode="0.00">
                  <c:v>-1.594796789996509</c:v>
                </c:pt>
                <c:pt idx="127" formatCode="0.00">
                  <c:v>-0.61553825019704234</c:v>
                </c:pt>
                <c:pt idx="128" formatCode="0.00">
                  <c:v>-1.424681519982673</c:v>
                </c:pt>
                <c:pt idx="129" formatCode="0.00">
                  <c:v>-1.3725787912626091</c:v>
                </c:pt>
                <c:pt idx="130" formatCode="0.00">
                  <c:v>-1.6073656742434776</c:v>
                </c:pt>
                <c:pt idx="131" formatCode="0.00">
                  <c:v>-0.62826292666663885</c:v>
                </c:pt>
                <c:pt idx="132" formatCode="0.00">
                  <c:v>-1.4375687739151797</c:v>
                </c:pt>
                <c:pt idx="133" formatCode="0.00">
                  <c:v>-1.3863282486347552</c:v>
                </c:pt>
                <c:pt idx="134" formatCode="0.00">
                  <c:v>-1.6212893196491744</c:v>
                </c:pt>
                <c:pt idx="135" formatCode="0.00">
                  <c:v>-0.64236736404969452</c:v>
                </c:pt>
                <c:pt idx="136" formatCode="0.00">
                  <c:v>-1.4518605689113258</c:v>
                </c:pt>
                <c:pt idx="137" formatCode="0.00">
                  <c:v>-1.4014775490343716</c:v>
                </c:pt>
                <c:pt idx="138" formatCode="0.00">
                  <c:v>-1.6366368259504547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2-4503-985C-714C194EA10B}"/>
            </c:ext>
          </c:extLst>
        </c:ser>
        <c:ser>
          <c:idx val="3"/>
          <c:order val="3"/>
          <c:tx>
            <c:strRef>
              <c:f>Forecast4A9!$E$1</c:f>
              <c:strCache>
                <c:ptCount val="1"/>
                <c:pt idx="0">
                  <c:v>Upper Confidence Bound(A9)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Forecast4A9!$E$2:$E$140</c:f>
              <c:numCache>
                <c:formatCode>General</c:formatCode>
                <c:ptCount val="139"/>
                <c:pt idx="108" formatCode="0.00">
                  <c:v>2</c:v>
                </c:pt>
                <c:pt idx="109" formatCode="0.00">
                  <c:v>2.4839019852689552</c:v>
                </c:pt>
                <c:pt idx="110" formatCode="0.00">
                  <c:v>2.2496036641385642</c:v>
                </c:pt>
                <c:pt idx="111" formatCode="0.00">
                  <c:v>3.2292441491821435</c:v>
                </c:pt>
                <c:pt idx="112" formatCode="0.00">
                  <c:v>2.4205288980041288</c:v>
                </c:pt>
                <c:pt idx="113" formatCode="0.00">
                  <c:v>2.5085977744057804</c:v>
                </c:pt>
                <c:pt idx="114" formatCode="0.00">
                  <c:v>2.2743371173375144</c:v>
                </c:pt>
                <c:pt idx="115" formatCode="0.00">
                  <c:v>3.2540227555888723</c:v>
                </c:pt>
                <c:pt idx="116" formatCode="0.00">
                  <c:v>2.4453601292884057</c:v>
                </c:pt>
                <c:pt idx="117" formatCode="0.00">
                  <c:v>2.534286001758228</c:v>
                </c:pt>
                <c:pt idx="118" formatCode="0.00">
                  <c:v>2.3000922494838956</c:v>
                </c:pt>
                <c:pt idx="119" formatCode="0.00">
                  <c:v>3.2798521387807948</c:v>
                </c:pt>
                <c:pt idx="120" formatCode="0.00">
                  <c:v>2.4712710895642918</c:v>
                </c:pt>
                <c:pt idx="121" formatCode="0.00">
                  <c:v>2.5610588800196363</c:v>
                </c:pt>
                <c:pt idx="122" formatCode="0.00">
                  <c:v>2.326960382389065</c:v>
                </c:pt>
                <c:pt idx="123" formatCode="0.00">
                  <c:v>3.3068227145268025</c:v>
                </c:pt>
                <c:pt idx="124" formatCode="0.00">
                  <c:v>2.4983512725310084</c:v>
                </c:pt>
                <c:pt idx="125" formatCode="0.00">
                  <c:v>2.5890034973866092</c:v>
                </c:pt>
                <c:pt idx="126" formatCode="0.00">
                  <c:v>2.3550276368640723</c:v>
                </c:pt>
                <c:pt idx="127" formatCode="0.00">
                  <c:v>3.3350196188347923</c:v>
                </c:pt>
                <c:pt idx="128" formatCode="0.00">
                  <c:v>2.5266848112567541</c:v>
                </c:pt>
                <c:pt idx="129" formatCode="0.00">
                  <c:v>2.6182015623434634</c:v>
                </c:pt>
                <c:pt idx="130" formatCode="0.00">
                  <c:v>2.3843746757782078</c:v>
                </c:pt>
                <c:pt idx="131" formatCode="0.00">
                  <c:v>3.3645224499715551</c:v>
                </c:pt>
                <c:pt idx="132" formatCode="0.00">
                  <c:v>2.5563502198564274</c:v>
                </c:pt>
                <c:pt idx="133" formatCode="0.00">
                  <c:v>2.6487291743827761</c:v>
                </c:pt>
                <c:pt idx="134" formatCode="0.00">
                  <c:v>2.4150764758510714</c:v>
                </c:pt>
                <c:pt idx="135" formatCode="0.00">
                  <c:v>3.3954050420217774</c:v>
                </c:pt>
                <c:pt idx="136" formatCode="0.00">
                  <c:v>2.5874201695197403</c:v>
                </c:pt>
                <c:pt idx="137" formatCode="0.00">
                  <c:v>2.6806566294495591</c:v>
                </c:pt>
                <c:pt idx="138" formatCode="0.00">
                  <c:v>2.4472021368195187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2-4503-985C-714C194E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470527"/>
        <c:axId val="804471007"/>
      </c:lineChart>
      <c:catAx>
        <c:axId val="8044705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71007"/>
        <c:crosses val="autoZero"/>
        <c:auto val="1"/>
        <c:lblAlgn val="ctr"/>
        <c:lblOffset val="100"/>
        <c:noMultiLvlLbl val="0"/>
      </c:catAx>
      <c:valAx>
        <c:axId val="804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Forecast4A8!$B$1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Forecast4A8!$B$2:$B$140</c:f>
              <c:numCache>
                <c:formatCode>General</c:formatCode>
                <c:ptCount val="1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D-4884-A8A4-0C872C5535C2}"/>
            </c:ext>
          </c:extLst>
        </c:ser>
        <c:ser>
          <c:idx val="1"/>
          <c:order val="1"/>
          <c:tx>
            <c:strRef>
              <c:f>Forecast4A8!$C$1</c:f>
              <c:strCache>
                <c:ptCount val="1"/>
                <c:pt idx="0">
                  <c:v>Forecast(A8)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Forecast4A8!$C$2:$C$140</c:f>
              <c:numCache>
                <c:formatCode>General</c:formatCode>
                <c:ptCount val="139"/>
                <c:pt idx="109">
                  <c:v>0</c:v>
                </c:pt>
                <c:pt idx="110">
                  <c:v>0.1484022787690612</c:v>
                </c:pt>
                <c:pt idx="111">
                  <c:v>0.90912113210958112</c:v>
                </c:pt>
                <c:pt idx="112">
                  <c:v>0.14511344083054101</c:v>
                </c:pt>
                <c:pt idx="113">
                  <c:v>-1.5814980952595703E-2</c:v>
                </c:pt>
                <c:pt idx="114">
                  <c:v>0.1325872978164655</c:v>
                </c:pt>
                <c:pt idx="115">
                  <c:v>0.89330615115698531</c:v>
                </c:pt>
                <c:pt idx="116">
                  <c:v>0.1292984598779453</c:v>
                </c:pt>
                <c:pt idx="117">
                  <c:v>-3.1629961905191406E-2</c:v>
                </c:pt>
                <c:pt idx="118">
                  <c:v>0.1167723168638698</c:v>
                </c:pt>
                <c:pt idx="119">
                  <c:v>0.87749117020438971</c:v>
                </c:pt>
                <c:pt idx="120">
                  <c:v>0.1134834789253496</c:v>
                </c:pt>
                <c:pt idx="121">
                  <c:v>-4.7444942857787054E-2</c:v>
                </c:pt>
                <c:pt idx="122">
                  <c:v>0.10095733591127409</c:v>
                </c:pt>
                <c:pt idx="123">
                  <c:v>0.86167618925179401</c:v>
                </c:pt>
                <c:pt idx="124">
                  <c:v>9.7668497972753926E-2</c:v>
                </c:pt>
                <c:pt idx="125">
                  <c:v>-6.3259923810382757E-2</c:v>
                </c:pt>
                <c:pt idx="126">
                  <c:v>8.5142354958678418E-2</c:v>
                </c:pt>
                <c:pt idx="127">
                  <c:v>0.84586120829919831</c:v>
                </c:pt>
                <c:pt idx="128">
                  <c:v>8.1853517020158251E-2</c:v>
                </c:pt>
                <c:pt idx="129">
                  <c:v>-7.907490476297846E-2</c:v>
                </c:pt>
                <c:pt idx="130">
                  <c:v>6.9327374006082743E-2</c:v>
                </c:pt>
                <c:pt idx="131">
                  <c:v>0.83004622734660261</c:v>
                </c:pt>
                <c:pt idx="132">
                  <c:v>6.6038536067562548E-2</c:v>
                </c:pt>
                <c:pt idx="133">
                  <c:v>-9.4889885715574135E-2</c:v>
                </c:pt>
                <c:pt idx="134">
                  <c:v>5.351239305348704E-2</c:v>
                </c:pt>
                <c:pt idx="135">
                  <c:v>0.8142312463940069</c:v>
                </c:pt>
                <c:pt idx="136">
                  <c:v>5.0223555114966845E-2</c:v>
                </c:pt>
                <c:pt idx="137">
                  <c:v>-0.11070486666816981</c:v>
                </c:pt>
                <c:pt idx="138">
                  <c:v>3.7697412100891337E-2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D-4884-A8A4-0C872C5535C2}"/>
            </c:ext>
          </c:extLst>
        </c:ser>
        <c:ser>
          <c:idx val="2"/>
          <c:order val="2"/>
          <c:tx>
            <c:strRef>
              <c:f>Forecast4A8!$D$1</c:f>
              <c:strCache>
                <c:ptCount val="1"/>
                <c:pt idx="0">
                  <c:v>Lower Confidence Bound(A8)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Forecast4A8!$D$2:$D$140</c:f>
              <c:numCache>
                <c:formatCode>General</c:formatCode>
                <c:ptCount val="139"/>
                <c:pt idx="109" formatCode="0.00">
                  <c:v>0</c:v>
                </c:pt>
                <c:pt idx="110" formatCode="0.00">
                  <c:v>-1.3948052122237065</c:v>
                </c:pt>
                <c:pt idx="111" formatCode="0.00">
                  <c:v>-0.63409330330127101</c:v>
                </c:pt>
                <c:pt idx="112" formatCode="0.00">
                  <c:v>-1.3981133401353023</c:v>
                </c:pt>
                <c:pt idx="113" formatCode="0.00">
                  <c:v>-1.559061051650398</c:v>
                </c:pt>
                <c:pt idx="114" formatCode="0.00">
                  <c:v>-1.4604229725327109</c:v>
                </c:pt>
                <c:pt idx="115" formatCode="0.00">
                  <c:v>-0.69974074533307351</c:v>
                </c:pt>
                <c:pt idx="116" formatCode="0.00">
                  <c:v>-1.4637962735687711</c:v>
                </c:pt>
                <c:pt idx="117" formatCode="0.00">
                  <c:v>-1.6247852369408189</c:v>
                </c:pt>
                <c:pt idx="118" formatCode="0.00">
                  <c:v>-1.5261313355537527</c:v>
                </c:pt>
                <c:pt idx="119" formatCode="0.00">
                  <c:v>-0.76550017832418815</c:v>
                </c:pt>
                <c:pt idx="120" formatCode="0.00">
                  <c:v>-1.5296122291232206</c:v>
                </c:pt>
                <c:pt idx="121" formatCode="0.00">
                  <c:v>-1.6906631199449065</c:v>
                </c:pt>
                <c:pt idx="122" formatCode="0.00">
                  <c:v>-1.5920123212184485</c:v>
                </c:pt>
                <c:pt idx="123" formatCode="0.00">
                  <c:v>-0.83145171349743074</c:v>
                </c:pt>
                <c:pt idx="124" formatCode="0.00">
                  <c:v>-1.5956394351404803</c:v>
                </c:pt>
                <c:pt idx="125" formatCode="0.00">
                  <c:v>-1.7567710713288534</c:v>
                </c:pt>
                <c:pt idx="126" formatCode="0.00">
                  <c:v>-1.6581384883308843</c:v>
                </c:pt>
                <c:pt idx="127" formatCode="0.00">
                  <c:v>-0.89766619792056668</c:v>
                </c:pt>
                <c:pt idx="128" formatCode="0.00">
                  <c:v>-1.6619470484068415</c:v>
                </c:pt>
                <c:pt idx="129" formatCode="0.00">
                  <c:v>-1.8231765786316196</c:v>
                </c:pt>
                <c:pt idx="130" formatCode="0.00">
                  <c:v>-1.724574172239026</c:v>
                </c:pt>
                <c:pt idx="131" formatCode="0.00">
                  <c:v>-0.96420642083095143</c:v>
                </c:pt>
                <c:pt idx="132" formatCode="0.00">
                  <c:v>-1.7285963302391394</c:v>
                </c:pt>
                <c:pt idx="133" formatCode="0.00">
                  <c:v>-1.889939393170406</c:v>
                </c:pt>
                <c:pt idx="134" formatCode="0.00">
                  <c:v>-1.791376510843089</c:v>
                </c:pt>
                <c:pt idx="135" formatCode="0.00">
                  <c:v>-1.0311281152112977</c:v>
                </c:pt>
                <c:pt idx="136" formatCode="0.00">
                  <c:v>-1.7956416244479334</c:v>
                </c:pt>
                <c:pt idx="137" formatCode="0.00">
                  <c:v>-1.9571124851735617</c:v>
                </c:pt>
                <c:pt idx="138" formatCode="0.00">
                  <c:v>-1.8585963044733207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D-4884-A8A4-0C872C5535C2}"/>
            </c:ext>
          </c:extLst>
        </c:ser>
        <c:ser>
          <c:idx val="3"/>
          <c:order val="3"/>
          <c:tx>
            <c:strRef>
              <c:f>Forecast4A8!$E$1</c:f>
              <c:strCache>
                <c:ptCount val="1"/>
                <c:pt idx="0">
                  <c:v>Upper Confidence Bound(A8)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Forecast4A8!$E$2:$E$140</c:f>
              <c:numCache>
                <c:formatCode>General</c:formatCode>
                <c:ptCount val="139"/>
                <c:pt idx="109" formatCode="0.00">
                  <c:v>0</c:v>
                </c:pt>
                <c:pt idx="110" formatCode="0.00">
                  <c:v>1.6916097697618286</c:v>
                </c:pt>
                <c:pt idx="111" formatCode="0.00">
                  <c:v>2.452335567520433</c:v>
                </c:pt>
                <c:pt idx="112" formatCode="0.00">
                  <c:v>1.6883402217963843</c:v>
                </c:pt>
                <c:pt idx="113" formatCode="0.00">
                  <c:v>1.5274310897452064</c:v>
                </c:pt>
                <c:pt idx="114" formatCode="0.00">
                  <c:v>1.7255975681656419</c:v>
                </c:pt>
                <c:pt idx="115" formatCode="0.00">
                  <c:v>2.4863530476470439</c:v>
                </c:pt>
                <c:pt idx="116" formatCode="0.00">
                  <c:v>1.7223931933246619</c:v>
                </c:pt>
                <c:pt idx="117" formatCode="0.00">
                  <c:v>1.5615253131304361</c:v>
                </c:pt>
                <c:pt idx="118" formatCode="0.00">
                  <c:v>1.7596759692814921</c:v>
                </c:pt>
                <c:pt idx="119" formatCode="0.00">
                  <c:v>2.5204825187329676</c:v>
                </c:pt>
                <c:pt idx="120" formatCode="0.00">
                  <c:v>1.7565791869739198</c:v>
                </c:pt>
                <c:pt idx="121" formatCode="0.00">
                  <c:v>1.5957732342293325</c:v>
                </c:pt>
                <c:pt idx="122" formatCode="0.00">
                  <c:v>1.7939269930409967</c:v>
                </c:pt>
                <c:pt idx="123" formatCode="0.00">
                  <c:v>2.5548040920010187</c:v>
                </c:pt>
                <c:pt idx="124" formatCode="0.00">
                  <c:v>1.7909764310859884</c:v>
                </c:pt>
                <c:pt idx="125" formatCode="0.00">
                  <c:v>1.6302512237080877</c:v>
                </c:pt>
                <c:pt idx="126" formatCode="0.00">
                  <c:v>1.8284231982482413</c:v>
                </c:pt>
                <c:pt idx="127" formatCode="0.00">
                  <c:v>2.5893886145189633</c:v>
                </c:pt>
                <c:pt idx="128" formatCode="0.00">
                  <c:v>1.8256540824471579</c:v>
                </c:pt>
                <c:pt idx="129" formatCode="0.00">
                  <c:v>1.6650267691056628</c:v>
                </c:pt>
                <c:pt idx="130" formatCode="0.00">
                  <c:v>1.8632289202511914</c:v>
                </c:pt>
                <c:pt idx="131" formatCode="0.00">
                  <c:v>2.6242988755241567</c:v>
                </c:pt>
                <c:pt idx="132" formatCode="0.00">
                  <c:v>1.8606734023742646</c:v>
                </c:pt>
                <c:pt idx="133" formatCode="0.00">
                  <c:v>1.7001596217392576</c:v>
                </c:pt>
                <c:pt idx="134" formatCode="0.00">
                  <c:v>1.8984012969500632</c:v>
                </c:pt>
                <c:pt idx="135" formatCode="0.00">
                  <c:v>2.6595906079993115</c:v>
                </c:pt>
                <c:pt idx="136" formatCode="0.00">
                  <c:v>1.896088734677867</c:v>
                </c:pt>
                <c:pt idx="137" formatCode="0.00">
                  <c:v>1.7357027518372221</c:v>
                </c:pt>
                <c:pt idx="138" formatCode="0.00">
                  <c:v>1.9339911286751033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D-4884-A8A4-0C872C55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91167"/>
        <c:axId val="293192127"/>
      </c:lineChart>
      <c:catAx>
        <c:axId val="293191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2127"/>
        <c:crosses val="autoZero"/>
        <c:auto val="1"/>
        <c:lblAlgn val="ctr"/>
        <c:lblOffset val="100"/>
        <c:noMultiLvlLbl val="0"/>
      </c:catAx>
      <c:valAx>
        <c:axId val="2931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Forecast4A7!$B$1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Forecast4A7!$B$2:$B$140</c:f>
              <c:numCache>
                <c:formatCode>General</c:formatCode>
                <c:ptCount val="13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0-407F-87C2-D859ADF2FEF5}"/>
            </c:ext>
          </c:extLst>
        </c:ser>
        <c:ser>
          <c:idx val="1"/>
          <c:order val="1"/>
          <c:tx>
            <c:strRef>
              <c:f>Forecast4A7!$C$1</c:f>
              <c:strCache>
                <c:ptCount val="1"/>
                <c:pt idx="0">
                  <c:v>Forecast(A7)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Forecast4A7!$C$2:$C$140</c:f>
              <c:numCache>
                <c:formatCode>General</c:formatCode>
                <c:ptCount val="139"/>
                <c:pt idx="97">
                  <c:v>2</c:v>
                </c:pt>
                <c:pt idx="98">
                  <c:v>-6.1129320610853605E-2</c:v>
                </c:pt>
                <c:pt idx="99">
                  <c:v>-6.0587355558901879E-2</c:v>
                </c:pt>
                <c:pt idx="100">
                  <c:v>-2.7133889887984791E-2</c:v>
                </c:pt>
                <c:pt idx="101">
                  <c:v>0.94341982688376258</c:v>
                </c:pt>
                <c:pt idx="102">
                  <c:v>-8.7124925714605089E-2</c:v>
                </c:pt>
                <c:pt idx="103">
                  <c:v>-8.6582960662653391E-2</c:v>
                </c:pt>
                <c:pt idx="104">
                  <c:v>-5.3129494991736276E-2</c:v>
                </c:pt>
                <c:pt idx="105">
                  <c:v>0.91742422178001104</c:v>
                </c:pt>
                <c:pt idx="106">
                  <c:v>-0.1131205308183566</c:v>
                </c:pt>
                <c:pt idx="107">
                  <c:v>-0.11257856576640488</c:v>
                </c:pt>
                <c:pt idx="108">
                  <c:v>-7.9125100095487788E-2</c:v>
                </c:pt>
                <c:pt idx="109">
                  <c:v>0.8914286166762595</c:v>
                </c:pt>
                <c:pt idx="110">
                  <c:v>-0.13911613592210809</c:v>
                </c:pt>
                <c:pt idx="111">
                  <c:v>-0.13857417087015639</c:v>
                </c:pt>
                <c:pt idx="112">
                  <c:v>-0.10512070519923929</c:v>
                </c:pt>
                <c:pt idx="113">
                  <c:v>0.86543301157250807</c:v>
                </c:pt>
                <c:pt idx="114">
                  <c:v>-0.16511174102585957</c:v>
                </c:pt>
                <c:pt idx="115">
                  <c:v>-0.16456977597390787</c:v>
                </c:pt>
                <c:pt idx="116">
                  <c:v>-0.13111631030299079</c:v>
                </c:pt>
                <c:pt idx="117">
                  <c:v>0.83943740646875653</c:v>
                </c:pt>
                <c:pt idx="118">
                  <c:v>-0.19110734612961108</c:v>
                </c:pt>
                <c:pt idx="119">
                  <c:v>-0.19056538107765938</c:v>
                </c:pt>
                <c:pt idx="120">
                  <c:v>-0.15711191540674227</c:v>
                </c:pt>
                <c:pt idx="121">
                  <c:v>0.8134418013650051</c:v>
                </c:pt>
                <c:pt idx="122">
                  <c:v>-0.2171029512333626</c:v>
                </c:pt>
                <c:pt idx="123">
                  <c:v>-0.21656098618141087</c:v>
                </c:pt>
                <c:pt idx="124">
                  <c:v>-0.18310752051049378</c:v>
                </c:pt>
                <c:pt idx="125">
                  <c:v>0.78744619626125356</c:v>
                </c:pt>
                <c:pt idx="126">
                  <c:v>-0.24309855633711408</c:v>
                </c:pt>
                <c:pt idx="127">
                  <c:v>-0.24255659128516238</c:v>
                </c:pt>
                <c:pt idx="128">
                  <c:v>-0.20910312561424527</c:v>
                </c:pt>
                <c:pt idx="129">
                  <c:v>0.76145059115750202</c:v>
                </c:pt>
                <c:pt idx="130">
                  <c:v>-0.26909416144086562</c:v>
                </c:pt>
                <c:pt idx="131">
                  <c:v>-0.26855219638891387</c:v>
                </c:pt>
                <c:pt idx="132">
                  <c:v>-0.23509873071799678</c:v>
                </c:pt>
                <c:pt idx="133">
                  <c:v>0.73545498605375059</c:v>
                </c:pt>
                <c:pt idx="134">
                  <c:v>-0.29508976654461705</c:v>
                </c:pt>
                <c:pt idx="135">
                  <c:v>-0.29454780149266535</c:v>
                </c:pt>
                <c:pt idx="136">
                  <c:v>-0.26109433582174829</c:v>
                </c:pt>
                <c:pt idx="137">
                  <c:v>0.70945938094999905</c:v>
                </c:pt>
                <c:pt idx="138">
                  <c:v>-0.32108537164836859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0-407F-87C2-D859ADF2FEF5}"/>
            </c:ext>
          </c:extLst>
        </c:ser>
        <c:ser>
          <c:idx val="2"/>
          <c:order val="2"/>
          <c:tx>
            <c:strRef>
              <c:f>Forecast4A7!$D$1</c:f>
              <c:strCache>
                <c:ptCount val="1"/>
                <c:pt idx="0">
                  <c:v>Lower Confidence Bound(A7)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Forecast4A7!$D$2:$D$140</c:f>
              <c:numCache>
                <c:formatCode>General</c:formatCode>
                <c:ptCount val="139"/>
                <c:pt idx="97" formatCode="0.00">
                  <c:v>2</c:v>
                </c:pt>
                <c:pt idx="98" formatCode="0.00">
                  <c:v>-1.266278945479935</c:v>
                </c:pt>
                <c:pt idx="99" formatCode="0.00">
                  <c:v>-1.265742403589093</c:v>
                </c:pt>
                <c:pt idx="100" formatCode="0.00">
                  <c:v>-1.2322985790332259</c:v>
                </c:pt>
                <c:pt idx="101" formatCode="0.00">
                  <c:v>-0.26175992634934087</c:v>
                </c:pt>
                <c:pt idx="102" formatCode="0.00">
                  <c:v>-1.4377992912726838</c:v>
                </c:pt>
                <c:pt idx="103" formatCode="0.00">
                  <c:v>-1.4372836709130832</c:v>
                </c:pt>
                <c:pt idx="104" formatCode="0.00">
                  <c:v>-1.4038646138624156</c:v>
                </c:pt>
                <c:pt idx="105" formatCode="0.00">
                  <c:v>-0.43335444424402447</c:v>
                </c:pt>
                <c:pt idx="106" formatCode="0.00">
                  <c:v>-1.5971584359647335</c:v>
                </c:pt>
                <c:pt idx="107" formatCode="0.00">
                  <c:v>-1.5966756793580541</c:v>
                </c:pt>
                <c:pt idx="108" formatCode="0.00">
                  <c:v>-1.5632926735521049</c:v>
                </c:pt>
                <c:pt idx="109" formatCode="0.00">
                  <c:v>-0.59282164499446011</c:v>
                </c:pt>
                <c:pt idx="110" formatCode="0.00">
                  <c:v>-1.7474423808387982</c:v>
                </c:pt>
                <c:pt idx="111" formatCode="0.00">
                  <c:v>-1.7470020047663322</c:v>
                </c:pt>
                <c:pt idx="112" formatCode="0.00">
                  <c:v>-1.7136641169759417</c:v>
                </c:pt>
                <c:pt idx="113" formatCode="0.00">
                  <c:v>-0.74324086681736901</c:v>
                </c:pt>
                <c:pt idx="114" formatCode="0.00">
                  <c:v>-1.8906671778822317</c:v>
                </c:pt>
                <c:pt idx="115" formatCode="0.00">
                  <c:v>-1.8902771314872346</c:v>
                </c:pt>
                <c:pt idx="116" formatCode="0.00">
                  <c:v>-1.8569919811205988</c:v>
                </c:pt>
                <c:pt idx="117" formatCode="0.00">
                  <c:v>-0.88662381294896997</c:v>
                </c:pt>
                <c:pt idx="118" formatCode="0.00">
                  <c:v>-2.0282353155429242</c:v>
                </c:pt>
                <c:pt idx="119" formatCode="0.00">
                  <c:v>-2.0279024454163661</c:v>
                </c:pt>
                <c:pt idx="120" formatCode="0.00">
                  <c:v>-1.994676625045271</c:v>
                </c:pt>
                <c:pt idx="121" formatCode="0.00">
                  <c:v>-1.0243698873344607</c:v>
                </c:pt>
                <c:pt idx="122" formatCode="0.00">
                  <c:v>-2.1611688056876974</c:v>
                </c:pt>
                <c:pt idx="123" formatCode="0.00">
                  <c:v>-2.1608991346450521</c:v>
                </c:pt>
                <c:pt idx="124" formatCode="0.00">
                  <c:v>-2.1277384638762999</c:v>
                </c:pt>
                <c:pt idx="125" formatCode="0.00">
                  <c:v>-1.157498780389961</c:v>
                </c:pt>
                <c:pt idx="126" formatCode="0.00">
                  <c:v>-2.2902395095661454</c:v>
                </c:pt>
                <c:pt idx="127" formatCode="0.00">
                  <c:v>-2.2900384165931857</c:v>
                </c:pt>
                <c:pt idx="128" formatCode="0.00">
                  <c:v>-2.2569481070129438</c:v>
                </c:pt>
                <c:pt idx="129" formatCode="0.00">
                  <c:v>-1.2867805275832982</c:v>
                </c:pt>
                <c:pt idx="130" formatCode="0.00">
                  <c:v>-2.4160471625930668</c:v>
                </c:pt>
                <c:pt idx="131" formatCode="0.00">
                  <c:v>-2.4159195058026732</c:v>
                </c:pt>
                <c:pt idx="132" formatCode="0.00">
                  <c:v>-2.3829042743602122</c:v>
                </c:pt>
                <c:pt idx="133" formatCode="0.00">
                  <c:v>-1.4128133792143593</c:v>
                </c:pt>
                <c:pt idx="134" formatCode="0.00">
                  <c:v>-2.5390686595205145</c:v>
                </c:pt>
                <c:pt idx="135" formatCode="0.00">
                  <c:v>-2.5390188640476721</c:v>
                </c:pt>
                <c:pt idx="136" formatCode="0.00">
                  <c:v>-2.5060830145540307</c:v>
                </c:pt>
                <c:pt idx="137" formatCode="0.00">
                  <c:v>-1.5360729897497687</c:v>
                </c:pt>
                <c:pt idx="138" formatCode="0.00">
                  <c:v>-2.6596905620645033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0-407F-87C2-D859ADF2FEF5}"/>
            </c:ext>
          </c:extLst>
        </c:ser>
        <c:ser>
          <c:idx val="3"/>
          <c:order val="3"/>
          <c:tx>
            <c:strRef>
              <c:f>Forecast4A7!$E$1</c:f>
              <c:strCache>
                <c:ptCount val="1"/>
                <c:pt idx="0">
                  <c:v>Upper Confidence Bound(A7)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Forecast4A7!$E$2:$E$140</c:f>
              <c:numCache>
                <c:formatCode>General</c:formatCode>
                <c:ptCount val="139"/>
                <c:pt idx="97" formatCode="0.00">
                  <c:v>2</c:v>
                </c:pt>
                <c:pt idx="98" formatCode="0.00">
                  <c:v>1.1440203042582278</c:v>
                </c:pt>
                <c:pt idx="99" formatCode="0.00">
                  <c:v>1.1445676924712893</c:v>
                </c:pt>
                <c:pt idx="100" formatCode="0.00">
                  <c:v>1.1780307992572565</c:v>
                </c:pt>
                <c:pt idx="101" formatCode="0.00">
                  <c:v>2.148599580116866</c:v>
                </c:pt>
                <c:pt idx="102" formatCode="0.00">
                  <c:v>1.2635494398434735</c:v>
                </c:pt>
                <c:pt idx="103" formatCode="0.00">
                  <c:v>1.2641177495877765</c:v>
                </c:pt>
                <c:pt idx="104" formatCode="0.00">
                  <c:v>1.2976056238789431</c:v>
                </c:pt>
                <c:pt idx="105" formatCode="0.00">
                  <c:v>2.2682028878040468</c:v>
                </c:pt>
                <c:pt idx="106" formatCode="0.00">
                  <c:v>1.3709173743280205</c:v>
                </c:pt>
                <c:pt idx="107" formatCode="0.00">
                  <c:v>1.3715185478252443</c:v>
                </c:pt>
                <c:pt idx="108" formatCode="0.00">
                  <c:v>1.4050424733611293</c:v>
                </c:pt>
                <c:pt idx="109" formatCode="0.00">
                  <c:v>2.3756788783469789</c:v>
                </c:pt>
                <c:pt idx="110" formatCode="0.00">
                  <c:v>1.4692101089945822</c:v>
                </c:pt>
                <c:pt idx="111" formatCode="0.00">
                  <c:v>1.4698536630260193</c:v>
                </c:pt>
                <c:pt idx="112" formatCode="0.00">
                  <c:v>1.503422706577463</c:v>
                </c:pt>
                <c:pt idx="113" formatCode="0.00">
                  <c:v>2.474106889962385</c:v>
                </c:pt>
                <c:pt idx="114" formatCode="0.00">
                  <c:v>1.5604436958305126</c:v>
                </c:pt>
                <c:pt idx="115" formatCode="0.00">
                  <c:v>1.5611375795394187</c:v>
                </c:pt>
                <c:pt idx="116" formatCode="0.00">
                  <c:v>1.5947593605146171</c:v>
                </c:pt>
                <c:pt idx="117" formatCode="0.00">
                  <c:v>2.5654986258864829</c:v>
                </c:pt>
                <c:pt idx="118" formatCode="0.00">
                  <c:v>1.6460206232837022</c:v>
                </c:pt>
                <c:pt idx="119" formatCode="0.00">
                  <c:v>1.6467716832610475</c:v>
                </c:pt>
                <c:pt idx="120" formatCode="0.00">
                  <c:v>1.6804527942317866</c:v>
                </c:pt>
                <c:pt idx="121" formatCode="0.00">
                  <c:v>2.6512534900644709</c:v>
                </c:pt>
                <c:pt idx="122" formatCode="0.00">
                  <c:v>1.7269629032209723</c:v>
                </c:pt>
                <c:pt idx="123" formatCode="0.00">
                  <c:v>1.7277771622822302</c:v>
                </c:pt>
                <c:pt idx="124" formatCode="0.00">
                  <c:v>1.7615234228553123</c:v>
                </c:pt>
                <c:pt idx="125" formatCode="0.00">
                  <c:v>2.7323911729124681</c:v>
                </c:pt>
                <c:pt idx="126" formatCode="0.00">
                  <c:v>1.8040423968919175</c:v>
                </c:pt>
                <c:pt idx="127" formatCode="0.00">
                  <c:v>1.8049252340228608</c:v>
                </c:pt>
                <c:pt idx="128" formatCode="0.00">
                  <c:v>1.8387418557844535</c:v>
                </c:pt>
                <c:pt idx="129" formatCode="0.00">
                  <c:v>2.8096817098983022</c:v>
                </c:pt>
                <c:pt idx="130" formatCode="0.00">
                  <c:v>1.8778588397113358</c:v>
                </c:pt>
                <c:pt idx="131" formatCode="0.00">
                  <c:v>1.8788151130248456</c:v>
                </c:pt>
                <c:pt idx="132" formatCode="0.00">
                  <c:v>1.9127068129242188</c:v>
                </c:pt>
                <c:pt idx="133" formatCode="0.00">
                  <c:v>2.8837233513218603</c:v>
                </c:pt>
                <c:pt idx="134" formatCode="0.00">
                  <c:v>1.9488891264312804</c:v>
                </c:pt>
                <c:pt idx="135" formatCode="0.00">
                  <c:v>1.9499232610623416</c:v>
                </c:pt>
                <c:pt idx="136" formatCode="0.00">
                  <c:v>1.9838943429105342</c:v>
                </c:pt>
                <c:pt idx="137" formatCode="0.00">
                  <c:v>2.9549917516497666</c:v>
                </c:pt>
                <c:pt idx="138" formatCode="0.00">
                  <c:v>2.0175198187677661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0-407F-87C2-D859ADF2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32815"/>
        <c:axId val="1866433775"/>
      </c:lineChart>
      <c:catAx>
        <c:axId val="18664328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3775"/>
        <c:crosses val="autoZero"/>
        <c:auto val="1"/>
        <c:lblAlgn val="ctr"/>
        <c:lblOffset val="100"/>
        <c:noMultiLvlLbl val="0"/>
      </c:catAx>
      <c:valAx>
        <c:axId val="18664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535-945E-F8456175096A}"/>
            </c:ext>
          </c:extLst>
        </c:ser>
        <c:ser>
          <c:idx val="1"/>
          <c:order val="1"/>
          <c:tx>
            <c:strRef>
              <c:f>Forecast4A1!$C$1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Forecast4A1!$C$2:$C$140</c:f>
              <c:numCache>
                <c:formatCode>General</c:formatCode>
                <c:ptCount val="139"/>
                <c:pt idx="102">
                  <c:v>8</c:v>
                </c:pt>
                <c:pt idx="103">
                  <c:v>12.898966356298862</c:v>
                </c:pt>
                <c:pt idx="104">
                  <c:v>9.0883493832500459</c:v>
                </c:pt>
                <c:pt idx="105">
                  <c:v>9.2304281114268605</c:v>
                </c:pt>
                <c:pt idx="106">
                  <c:v>13.64483906065389</c:v>
                </c:pt>
                <c:pt idx="107">
                  <c:v>19.749950610594126</c:v>
                </c:pt>
                <c:pt idx="108">
                  <c:v>6.2410480475154584</c:v>
                </c:pt>
                <c:pt idx="109">
                  <c:v>15.774866683580424</c:v>
                </c:pt>
                <c:pt idx="110">
                  <c:v>9.9853429443426283</c:v>
                </c:pt>
                <c:pt idx="111">
                  <c:v>11.115520495771918</c:v>
                </c:pt>
                <c:pt idx="112">
                  <c:v>11.015835897828962</c:v>
                </c:pt>
                <c:pt idx="113">
                  <c:v>8.4507196553224802</c:v>
                </c:pt>
                <c:pt idx="114">
                  <c:v>6.8129979125600801</c:v>
                </c:pt>
                <c:pt idx="115">
                  <c:v>13.172728524136849</c:v>
                </c:pt>
                <c:pt idx="116">
                  <c:v>9.3621115510880326</c:v>
                </c:pt>
                <c:pt idx="117">
                  <c:v>9.5041902792648436</c:v>
                </c:pt>
                <c:pt idx="118">
                  <c:v>13.918601228491877</c:v>
                </c:pt>
                <c:pt idx="119">
                  <c:v>20.023712778432113</c:v>
                </c:pt>
                <c:pt idx="120">
                  <c:v>6.5148102153534433</c:v>
                </c:pt>
                <c:pt idx="121">
                  <c:v>16.048628851418407</c:v>
                </c:pt>
                <c:pt idx="122">
                  <c:v>10.259105112180613</c:v>
                </c:pt>
                <c:pt idx="123">
                  <c:v>11.389282663609903</c:v>
                </c:pt>
                <c:pt idx="124">
                  <c:v>11.289598065666947</c:v>
                </c:pt>
                <c:pt idx="125">
                  <c:v>8.7244818231604633</c:v>
                </c:pt>
                <c:pt idx="126">
                  <c:v>7.086760080398065</c:v>
                </c:pt>
                <c:pt idx="127">
                  <c:v>13.446490691974834</c:v>
                </c:pt>
                <c:pt idx="128">
                  <c:v>9.6358737189260175</c:v>
                </c:pt>
                <c:pt idx="129">
                  <c:v>9.7779524471028303</c:v>
                </c:pt>
                <c:pt idx="130">
                  <c:v>14.192363396329863</c:v>
                </c:pt>
                <c:pt idx="131">
                  <c:v>20.2974749462701</c:v>
                </c:pt>
                <c:pt idx="132">
                  <c:v>6.78857238319143</c:v>
                </c:pt>
                <c:pt idx="133">
                  <c:v>16.322391019256393</c:v>
                </c:pt>
                <c:pt idx="134">
                  <c:v>10.5328672800186</c:v>
                </c:pt>
                <c:pt idx="135">
                  <c:v>11.663044831447889</c:v>
                </c:pt>
                <c:pt idx="136">
                  <c:v>11.563360233504934</c:v>
                </c:pt>
                <c:pt idx="137">
                  <c:v>8.99824399099845</c:v>
                </c:pt>
                <c:pt idx="138">
                  <c:v>7.3605222482360517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0-4535-945E-F8456175096A}"/>
            </c:ext>
          </c:extLst>
        </c:ser>
        <c:ser>
          <c:idx val="2"/>
          <c:order val="2"/>
          <c:tx>
            <c:strRef>
              <c:f>Forecast4A1!$D$1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Forecast4A1!$D$2:$D$140</c:f>
              <c:numCache>
                <c:formatCode>General</c:formatCode>
                <c:ptCount val="139"/>
                <c:pt idx="102" formatCode="0.00">
                  <c:v>8</c:v>
                </c:pt>
                <c:pt idx="103" formatCode="0.00">
                  <c:v>1.9255850233482104</c:v>
                </c:pt>
                <c:pt idx="104" formatCode="0.00">
                  <c:v>-1.9731727991636259</c:v>
                </c:pt>
                <c:pt idx="105" formatCode="0.00">
                  <c:v>-1.9199151100021812</c:v>
                </c:pt>
                <c:pt idx="106" formatCode="0.00">
                  <c:v>2.4050000226844332</c:v>
                </c:pt>
                <c:pt idx="107" formatCode="0.00">
                  <c:v>8.4199463407976527</c:v>
                </c:pt>
                <c:pt idx="108" formatCode="0.00">
                  <c:v>-5.179785558149967</c:v>
                </c:pt>
                <c:pt idx="109" formatCode="0.00">
                  <c:v>4.2625448971756903</c:v>
                </c:pt>
                <c:pt idx="110" formatCode="0.00">
                  <c:v>-1.6191206615333105</c:v>
                </c:pt>
                <c:pt idx="111" formatCode="0.00">
                  <c:v>-0.58173341604870465</c:v>
                </c:pt>
                <c:pt idx="112" formatCode="0.00">
                  <c:v>-0.77485170877124609</c:v>
                </c:pt>
                <c:pt idx="113" formatCode="0.00">
                  <c:v>-3.4340399925119574</c:v>
                </c:pt>
                <c:pt idx="114" formatCode="0.00">
                  <c:v>-5.1664671363839876</c:v>
                </c:pt>
                <c:pt idx="115" formatCode="0.00">
                  <c:v>1.096548541833668</c:v>
                </c:pt>
                <c:pt idx="116" formatCode="0.00">
                  <c:v>-2.8100149299787684</c:v>
                </c:pt>
                <c:pt idx="117" formatCode="0.00">
                  <c:v>-2.7645015413614829</c:v>
                </c:pt>
                <c:pt idx="118" formatCode="0.00">
                  <c:v>1.5527299874339775</c:v>
                </c:pt>
                <c:pt idx="119" formatCode="0.00">
                  <c:v>7.5600527387791594</c:v>
                </c:pt>
                <c:pt idx="120" formatCode="0.00">
                  <c:v>-6.0472433556418741</c:v>
                </c:pt>
                <c:pt idx="121" formatCode="0.00">
                  <c:v>3.387581604442282</c:v>
                </c:pt>
                <c:pt idx="122" formatCode="0.00">
                  <c:v>-2.5015314245699738</c:v>
                </c:pt>
                <c:pt idx="123" formatCode="0.00">
                  <c:v>-1.4715343030306265</c:v>
                </c:pt>
                <c:pt idx="124" formatCode="0.00">
                  <c:v>-1.6719860543193956</c:v>
                </c:pt>
                <c:pt idx="125" formatCode="0.00">
                  <c:v>-4.3384518137914405</c:v>
                </c:pt>
                <c:pt idx="126" formatCode="0.00">
                  <c:v>-6.0781011338877438</c:v>
                </c:pt>
                <c:pt idx="127" formatCode="0.00">
                  <c:v>0.17776221340044351</c:v>
                </c:pt>
                <c:pt idx="128" formatCode="0.00">
                  <c:v>-3.7359152445917374</c:v>
                </c:pt>
                <c:pt idx="129" formatCode="0.00">
                  <c:v>-3.6974625931189991</c:v>
                </c:pt>
                <c:pt idx="130" formatCode="0.00">
                  <c:v>0.6127607684003209</c:v>
                </c:pt>
                <c:pt idx="131" formatCode="0.00">
                  <c:v>6.6131272455664281</c:v>
                </c:pt>
                <c:pt idx="132" formatCode="0.00">
                  <c:v>-7.0010739037979954</c:v>
                </c:pt>
                <c:pt idx="133" formatCode="0.00">
                  <c:v>2.4268965501038551</c:v>
                </c:pt>
                <c:pt idx="134" formatCode="0.00">
                  <c:v>-3.4690211029764679</c:v>
                </c:pt>
                <c:pt idx="135" formatCode="0.00">
                  <c:v>-2.4457793858030765</c:v>
                </c:pt>
                <c:pt idx="136" formatCode="0.00">
                  <c:v>-2.6529379795584749</c:v>
                </c:pt>
                <c:pt idx="137" formatCode="0.00">
                  <c:v>-5.3260626724472768</c:v>
                </c:pt>
                <c:pt idx="138" formatCode="0.00">
                  <c:v>-7.0723236644916376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0-4535-945E-F8456175096A}"/>
            </c:ext>
          </c:extLst>
        </c:ser>
        <c:ser>
          <c:idx val="3"/>
          <c:order val="3"/>
          <c:tx>
            <c:strRef>
              <c:f>Forecast4A1!$E$1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Forecast4A1!$E$2:$E$140</c:f>
              <c:numCache>
                <c:formatCode>General</c:formatCode>
                <c:ptCount val="139"/>
                <c:pt idx="102" formatCode="0.00">
                  <c:v>8</c:v>
                </c:pt>
                <c:pt idx="103" formatCode="0.00">
                  <c:v>23.872347689249516</c:v>
                </c:pt>
                <c:pt idx="104" formatCode="0.00">
                  <c:v>20.149871565663716</c:v>
                </c:pt>
                <c:pt idx="105" formatCode="0.00">
                  <c:v>20.3807713328559</c:v>
                </c:pt>
                <c:pt idx="106" formatCode="0.00">
                  <c:v>24.884678098623347</c:v>
                </c:pt>
                <c:pt idx="107" formatCode="0.00">
                  <c:v>31.079954880390602</c:v>
                </c:pt>
                <c:pt idx="108" formatCode="0.00">
                  <c:v>17.661881653180885</c:v>
                </c:pt>
                <c:pt idx="109" formatCode="0.00">
                  <c:v>27.287188469985157</c:v>
                </c:pt>
                <c:pt idx="110" formatCode="0.00">
                  <c:v>21.589806550218569</c:v>
                </c:pt>
                <c:pt idx="111" formatCode="0.00">
                  <c:v>22.812774407592542</c:v>
                </c:pt>
                <c:pt idx="112" formatCode="0.00">
                  <c:v>22.806523504429173</c:v>
                </c:pt>
                <c:pt idx="113" formatCode="0.00">
                  <c:v>20.335479303156916</c:v>
                </c:pt>
                <c:pt idx="114" formatCode="0.00">
                  <c:v>18.79246296150415</c:v>
                </c:pt>
                <c:pt idx="115" formatCode="0.00">
                  <c:v>25.248908506440031</c:v>
                </c:pt>
                <c:pt idx="116" formatCode="0.00">
                  <c:v>21.534238032154832</c:v>
                </c:pt>
                <c:pt idx="117" formatCode="0.00">
                  <c:v>21.77288209989117</c:v>
                </c:pt>
                <c:pt idx="118" formatCode="0.00">
                  <c:v>26.284472469549776</c:v>
                </c:pt>
                <c:pt idx="119" formatCode="0.00">
                  <c:v>32.487372818085063</c:v>
                </c:pt>
                <c:pt idx="120" formatCode="0.00">
                  <c:v>19.07686378634876</c:v>
                </c:pt>
                <c:pt idx="121" formatCode="0.00">
                  <c:v>28.709676098394532</c:v>
                </c:pt>
                <c:pt idx="122" formatCode="0.00">
                  <c:v>23.019741648931202</c:v>
                </c:pt>
                <c:pt idx="123" formatCode="0.00">
                  <c:v>24.250099630250432</c:v>
                </c:pt>
                <c:pt idx="124" formatCode="0.00">
                  <c:v>24.251182185653292</c:v>
                </c:pt>
                <c:pt idx="125" formatCode="0.00">
                  <c:v>21.787415460112367</c:v>
                </c:pt>
                <c:pt idx="126" formatCode="0.00">
                  <c:v>20.251621294683872</c:v>
                </c:pt>
                <c:pt idx="127" formatCode="0.00">
                  <c:v>26.715219170549226</c:v>
                </c:pt>
                <c:pt idx="128" formatCode="0.00">
                  <c:v>23.007662682443772</c:v>
                </c:pt>
                <c:pt idx="129" formatCode="0.00">
                  <c:v>23.25336748732466</c:v>
                </c:pt>
                <c:pt idx="130" formatCode="0.00">
                  <c:v>27.771966024259406</c:v>
                </c:pt>
                <c:pt idx="131" formatCode="0.00">
                  <c:v>33.981822646973768</c:v>
                </c:pt>
                <c:pt idx="132" formatCode="0.00">
                  <c:v>20.578218670180856</c:v>
                </c:pt>
                <c:pt idx="133" formatCode="0.00">
                  <c:v>30.217885488408932</c:v>
                </c:pt>
                <c:pt idx="134" formatCode="0.00">
                  <c:v>24.534755663013669</c:v>
                </c:pt>
                <c:pt idx="135" formatCode="0.00">
                  <c:v>25.771869048698854</c:v>
                </c:pt>
                <c:pt idx="136" formatCode="0.00">
                  <c:v>25.779658446568341</c:v>
                </c:pt>
                <c:pt idx="137" formatCode="0.00">
                  <c:v>23.322550654444179</c:v>
                </c:pt>
                <c:pt idx="138" formatCode="0.00">
                  <c:v>21.793368160963741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0-4535-945E-F84561750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89936"/>
        <c:axId val="1873892816"/>
      </c:lineChart>
      <c:catAx>
        <c:axId val="1873889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92816"/>
        <c:crosses val="autoZero"/>
        <c:auto val="1"/>
        <c:lblAlgn val="ctr"/>
        <c:lblOffset val="100"/>
        <c:noMultiLvlLbl val="0"/>
      </c:catAx>
      <c:valAx>
        <c:axId val="18738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17575520451249E-2"/>
          <c:y val="1.9021713194941541E-2"/>
          <c:w val="0.93751689734435373"/>
          <c:h val="0.72156389542216315"/>
        </c:manualLayout>
      </c:layout>
      <c:lineChart>
        <c:grouping val="standard"/>
        <c:varyColors val="0"/>
        <c:ser>
          <c:idx val="0"/>
          <c:order val="0"/>
          <c:tx>
            <c:strRef>
              <c:f>'Forecast4A1-old'!$B$1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'Forecast4A1-old'!$B$2:$B$140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84F-A983-CD11E22C25AC}"/>
            </c:ext>
          </c:extLst>
        </c:ser>
        <c:ser>
          <c:idx val="1"/>
          <c:order val="1"/>
          <c:tx>
            <c:strRef>
              <c:f>'Forecast4A1-old'!$C$1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'Forecast4A1-old'!$C$2:$C$140</c:f>
              <c:numCache>
                <c:formatCode>General</c:formatCode>
                <c:ptCount val="139"/>
                <c:pt idx="106">
                  <c:v>12</c:v>
                </c:pt>
                <c:pt idx="107">
                  <c:v>20.837586991300654</c:v>
                </c:pt>
                <c:pt idx="108">
                  <c:v>7.3407187988601956</c:v>
                </c:pt>
                <c:pt idx="109">
                  <c:v>16.886563062702173</c:v>
                </c:pt>
                <c:pt idx="110">
                  <c:v>11.109066394992121</c:v>
                </c:pt>
                <c:pt idx="111">
                  <c:v>12.251272287937429</c:v>
                </c:pt>
                <c:pt idx="112">
                  <c:v>12.163617148199879</c:v>
                </c:pt>
                <c:pt idx="113">
                  <c:v>9.6105313453467183</c:v>
                </c:pt>
                <c:pt idx="114">
                  <c:v>7.9848409043782533</c:v>
                </c:pt>
                <c:pt idx="115">
                  <c:v>14.366704608286458</c:v>
                </c:pt>
                <c:pt idx="116">
                  <c:v>10.558648143679791</c:v>
                </c:pt>
                <c:pt idx="117">
                  <c:v>10.712528136942536</c:v>
                </c:pt>
                <c:pt idx="118">
                  <c:v>15.135497369203787</c:v>
                </c:pt>
                <c:pt idx="119">
                  <c:v>21.255755530553614</c:v>
                </c:pt>
                <c:pt idx="120">
                  <c:v>7.758887338113154</c:v>
                </c:pt>
                <c:pt idx="121">
                  <c:v>17.304731601955133</c:v>
                </c:pt>
                <c:pt idx="122">
                  <c:v>11.527234934245081</c:v>
                </c:pt>
                <c:pt idx="123">
                  <c:v>12.669440827190387</c:v>
                </c:pt>
                <c:pt idx="124">
                  <c:v>12.58178568745284</c:v>
                </c:pt>
                <c:pt idx="125">
                  <c:v>10.028699884599678</c:v>
                </c:pt>
                <c:pt idx="126">
                  <c:v>8.4030094436312126</c:v>
                </c:pt>
                <c:pt idx="127">
                  <c:v>14.784873147539416</c:v>
                </c:pt>
                <c:pt idx="128">
                  <c:v>10.976816682932752</c:v>
                </c:pt>
                <c:pt idx="129">
                  <c:v>11.130696676195496</c:v>
                </c:pt>
                <c:pt idx="130">
                  <c:v>15.553665908456745</c:v>
                </c:pt>
                <c:pt idx="131">
                  <c:v>21.673924069806574</c:v>
                </c:pt>
                <c:pt idx="132">
                  <c:v>8.1770558773661151</c:v>
                </c:pt>
                <c:pt idx="133">
                  <c:v>17.722900141208093</c:v>
                </c:pt>
                <c:pt idx="134">
                  <c:v>11.945403473498041</c:v>
                </c:pt>
                <c:pt idx="135">
                  <c:v>13.087609366443347</c:v>
                </c:pt>
                <c:pt idx="136">
                  <c:v>12.999954226705798</c:v>
                </c:pt>
                <c:pt idx="137">
                  <c:v>10.446868423852639</c:v>
                </c:pt>
                <c:pt idx="138">
                  <c:v>8.8211779828841728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84F-A983-CD11E22C25AC}"/>
            </c:ext>
          </c:extLst>
        </c:ser>
        <c:ser>
          <c:idx val="2"/>
          <c:order val="2"/>
          <c:tx>
            <c:strRef>
              <c:f>'Forecast4A1-old'!$D$1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'Forecast4A1-old'!$D$2:$D$140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9.8468599057541102</c:v>
                </c:pt>
                <c:pt idx="108" formatCode="0.00">
                  <c:v>-3.738288461424049</c:v>
                </c:pt>
                <c:pt idx="109" formatCode="0.00">
                  <c:v>5.7185943629442733</c:v>
                </c:pt>
                <c:pt idx="110" formatCode="0.00">
                  <c:v>-0.14853958839322701</c:v>
                </c:pt>
                <c:pt idx="111" formatCode="0.00">
                  <c:v>0.90335854748543554</c:v>
                </c:pt>
                <c:pt idx="112" formatCode="0.00">
                  <c:v>0.72473049688225721</c:v>
                </c:pt>
                <c:pt idx="113" formatCode="0.00">
                  <c:v>-1.9199881031507058</c:v>
                </c:pt>
                <c:pt idx="114" formatCode="0.00">
                  <c:v>-3.6379660132452818</c:v>
                </c:pt>
                <c:pt idx="115" formatCode="0.00">
                  <c:v>2.6509607099931589</c:v>
                </c:pt>
                <c:pt idx="116" formatCode="0.00">
                  <c:v>-1.2506771411304527</c:v>
                </c:pt>
                <c:pt idx="117" formatCode="0.00">
                  <c:v>-1.1910178898810262</c:v>
                </c:pt>
                <c:pt idx="118" formatCode="0.00">
                  <c:v>3.1370962393321218</c:v>
                </c:pt>
                <c:pt idx="119" formatCode="0.00">
                  <c:v>9.1604865888931641</c:v>
                </c:pt>
                <c:pt idx="120" formatCode="0.00">
                  <c:v>-4.4324797660670106</c:v>
                </c:pt>
                <c:pt idx="121" formatCode="0.00">
                  <c:v>5.0166465162504466</c:v>
                </c:pt>
                <c:pt idx="122" formatCode="0.00">
                  <c:v>-0.85818318454101394</c:v>
                </c:pt>
                <c:pt idx="123" formatCode="0.00">
                  <c:v>0.1860793339081912</c:v>
                </c:pt>
                <c:pt idx="124" formatCode="0.00">
                  <c:v>-1.2486898091879084E-4</c:v>
                </c:pt>
                <c:pt idx="125" formatCode="0.00">
                  <c:v>-2.6523608282797504</c:v>
                </c:pt>
                <c:pt idx="126" formatCode="0.00">
                  <c:v>-4.3777979809812528</c:v>
                </c:pt>
                <c:pt idx="127" formatCode="0.00">
                  <c:v>1.9037269366563176</c:v>
                </c:pt>
                <c:pt idx="128" formatCode="0.00">
                  <c:v>-2.0052559651175006</c:v>
                </c:pt>
                <c:pt idx="129" formatCode="0.00">
                  <c:v>-1.9528856931906624</c:v>
                </c:pt>
                <c:pt idx="130" formatCode="0.00">
                  <c:v>2.3679948436195346</c:v>
                </c:pt>
                <c:pt idx="131" formatCode="0.00">
                  <c:v>8.3842215564777085</c:v>
                </c:pt>
                <c:pt idx="132" formatCode="0.00">
                  <c:v>-5.2158700298236162</c:v>
                </c:pt>
                <c:pt idx="133" formatCode="0.00">
                  <c:v>4.2261843543592619</c:v>
                </c:pt>
                <c:pt idx="134" formatCode="0.00">
                  <c:v>-1.6556645916005657</c:v>
                </c:pt>
                <c:pt idx="135" formatCode="0.00">
                  <c:v>-0.61836934319462955</c:v>
                </c:pt>
                <c:pt idx="136" formatCode="0.00">
                  <c:v>-0.81148951592847496</c:v>
                </c:pt>
                <c:pt idx="137" formatCode="0.00">
                  <c:v>-3.4705908164079418</c:v>
                </c:pt>
                <c:pt idx="138" formatCode="0.00">
                  <c:v>-5.2028433493265993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84F-A983-CD11E22C25AC}"/>
            </c:ext>
          </c:extLst>
        </c:ser>
        <c:ser>
          <c:idx val="3"/>
          <c:order val="3"/>
          <c:tx>
            <c:strRef>
              <c:f>'Forecast4A1-old'!$E$1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'Forecast4A1-old'!$E$2:$E$140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31.828314076847199</c:v>
                </c:pt>
                <c:pt idx="108" formatCode="0.00">
                  <c:v>18.419726059144441</c:v>
                </c:pt>
                <c:pt idx="109" formatCode="0.00">
                  <c:v>28.054531762460073</c:v>
                </c:pt>
                <c:pt idx="110" formatCode="0.00">
                  <c:v>22.366672378377469</c:v>
                </c:pt>
                <c:pt idx="111" formatCode="0.00">
                  <c:v>23.599186028389422</c:v>
                </c:pt>
                <c:pt idx="112" formatCode="0.00">
                  <c:v>23.6025037995175</c:v>
                </c:pt>
                <c:pt idx="113" formatCode="0.00">
                  <c:v>21.141050793844144</c:v>
                </c:pt>
                <c:pt idx="114" formatCode="0.00">
                  <c:v>19.607647822001788</c:v>
                </c:pt>
                <c:pt idx="115" formatCode="0.00">
                  <c:v>26.082448506579759</c:v>
                </c:pt>
                <c:pt idx="116" formatCode="0.00">
                  <c:v>22.367973428490036</c:v>
                </c:pt>
                <c:pt idx="117" formatCode="0.00">
                  <c:v>22.6160741637661</c:v>
                </c:pt>
                <c:pt idx="118" formatCode="0.00">
                  <c:v>27.13389849907545</c:v>
                </c:pt>
                <c:pt idx="119" formatCode="0.00">
                  <c:v>33.351024472214064</c:v>
                </c:pt>
                <c:pt idx="120" formatCode="0.00">
                  <c:v>19.950254442293318</c:v>
                </c:pt>
                <c:pt idx="121" formatCode="0.00">
                  <c:v>29.59281668765982</c:v>
                </c:pt>
                <c:pt idx="122" formatCode="0.00">
                  <c:v>23.912653053031178</c:v>
                </c:pt>
                <c:pt idx="123" formatCode="0.00">
                  <c:v>25.152802320472581</c:v>
                </c:pt>
                <c:pt idx="124" formatCode="0.00">
                  <c:v>25.163696243886598</c:v>
                </c:pt>
                <c:pt idx="125" formatCode="0.00">
                  <c:v>22.709760597479107</c:v>
                </c:pt>
                <c:pt idx="126" formatCode="0.00">
                  <c:v>21.183816868243678</c:v>
                </c:pt>
                <c:pt idx="127" formatCode="0.00">
                  <c:v>27.666019358422517</c:v>
                </c:pt>
                <c:pt idx="128" formatCode="0.00">
                  <c:v>23.958889330983006</c:v>
                </c:pt>
                <c:pt idx="129" formatCode="0.00">
                  <c:v>24.214279045581655</c:v>
                </c:pt>
                <c:pt idx="130" formatCode="0.00">
                  <c:v>28.739336973293955</c:v>
                </c:pt>
                <c:pt idx="131" formatCode="0.00">
                  <c:v>34.963626583135436</c:v>
                </c:pt>
                <c:pt idx="132" formatCode="0.00">
                  <c:v>21.569981784555846</c:v>
                </c:pt>
                <c:pt idx="133" formatCode="0.00">
                  <c:v>31.219615928056925</c:v>
                </c:pt>
                <c:pt idx="134" formatCode="0.00">
                  <c:v>25.546471538596649</c:v>
                </c:pt>
                <c:pt idx="135" formatCode="0.00">
                  <c:v>26.793588076081324</c:v>
                </c:pt>
                <c:pt idx="136" formatCode="0.00">
                  <c:v>26.811397969340071</c:v>
                </c:pt>
                <c:pt idx="137" formatCode="0.00">
                  <c:v>24.364327664113219</c:v>
                </c:pt>
                <c:pt idx="138" formatCode="0.00">
                  <c:v>22.845199315094945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84F-A983-CD11E22C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61936"/>
        <c:axId val="1419058576"/>
      </c:lineChart>
      <c:catAx>
        <c:axId val="1419061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58576"/>
        <c:crosses val="autoZero"/>
        <c:auto val="1"/>
        <c:lblAlgn val="ctr"/>
        <c:lblOffset val="100"/>
        <c:noMultiLvlLbl val="0"/>
      </c:catAx>
      <c:valAx>
        <c:axId val="14190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Forecast4A2!$B$1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Forecast4A2!$B$2:$B$140</c:f>
              <c:numCache>
                <c:formatCode>General</c:formatCode>
                <c:ptCount val="13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12</c:v>
                </c:pt>
                <c:pt idx="84">
                  <c:v>3</c:v>
                </c:pt>
                <c:pt idx="85">
                  <c:v>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13</c:v>
                </c:pt>
                <c:pt idx="101">
                  <c:v>2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7DB-BB3D-DA679D54D71B}"/>
            </c:ext>
          </c:extLst>
        </c:ser>
        <c:ser>
          <c:idx val="1"/>
          <c:order val="1"/>
          <c:tx>
            <c:strRef>
              <c:f>Forecast4A2!$C$1</c:f>
              <c:strCache>
                <c:ptCount val="1"/>
                <c:pt idx="0">
                  <c:v>Forecast(A2)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Forecast4A2!$C$2:$C$140</c:f>
              <c:numCache>
                <c:formatCode>General</c:formatCode>
                <c:ptCount val="139"/>
                <c:pt idx="99">
                  <c:v>6</c:v>
                </c:pt>
                <c:pt idx="100">
                  <c:v>6.7200157404916867</c:v>
                </c:pt>
                <c:pt idx="101">
                  <c:v>5.4433011723730802</c:v>
                </c:pt>
                <c:pt idx="102">
                  <c:v>6.0871984967749233</c:v>
                </c:pt>
                <c:pt idx="103">
                  <c:v>3.4524744995220189</c:v>
                </c:pt>
                <c:pt idx="104">
                  <c:v>4.7307177938759759</c:v>
                </c:pt>
                <c:pt idx="105">
                  <c:v>3.0113775304617612</c:v>
                </c:pt>
                <c:pt idx="106">
                  <c:v>7.3026666571727423</c:v>
                </c:pt>
                <c:pt idx="107">
                  <c:v>11.68073817612273</c:v>
                </c:pt>
                <c:pt idx="108">
                  <c:v>1.4547275397317496</c:v>
                </c:pt>
                <c:pt idx="109">
                  <c:v>5.139463225278357</c:v>
                </c:pt>
                <c:pt idx="110">
                  <c:v>4.575285526924298</c:v>
                </c:pt>
                <c:pt idx="111">
                  <c:v>3.206434108913585</c:v>
                </c:pt>
                <c:pt idx="112">
                  <c:v>6.585739171662703</c:v>
                </c:pt>
                <c:pt idx="113">
                  <c:v>5.3090246035440956</c:v>
                </c:pt>
                <c:pt idx="114">
                  <c:v>5.9529219279459387</c:v>
                </c:pt>
                <c:pt idx="115">
                  <c:v>3.3181979306930343</c:v>
                </c:pt>
                <c:pt idx="116">
                  <c:v>4.5964412250469913</c:v>
                </c:pt>
                <c:pt idx="117">
                  <c:v>2.8771009616327765</c:v>
                </c:pt>
                <c:pt idx="118">
                  <c:v>7.1683900883437577</c:v>
                </c:pt>
                <c:pt idx="119">
                  <c:v>11.546461607293745</c:v>
                </c:pt>
                <c:pt idx="120">
                  <c:v>1.320450970902765</c:v>
                </c:pt>
                <c:pt idx="121">
                  <c:v>5.0051866564493723</c:v>
                </c:pt>
                <c:pt idx="122">
                  <c:v>4.4410089580953134</c:v>
                </c:pt>
                <c:pt idx="123">
                  <c:v>3.0721575400846004</c:v>
                </c:pt>
                <c:pt idx="124">
                  <c:v>6.4514626028337183</c:v>
                </c:pt>
                <c:pt idx="125">
                  <c:v>5.1747480347151118</c:v>
                </c:pt>
                <c:pt idx="126">
                  <c:v>5.8186453591169549</c:v>
                </c:pt>
                <c:pt idx="127">
                  <c:v>3.1839213618640505</c:v>
                </c:pt>
                <c:pt idx="128">
                  <c:v>4.4621646562180075</c:v>
                </c:pt>
                <c:pt idx="129">
                  <c:v>2.7428243928037928</c:v>
                </c:pt>
                <c:pt idx="130">
                  <c:v>7.0341135195147739</c:v>
                </c:pt>
                <c:pt idx="131">
                  <c:v>11.412185038464761</c:v>
                </c:pt>
                <c:pt idx="132">
                  <c:v>1.1861744020737812</c:v>
                </c:pt>
                <c:pt idx="133">
                  <c:v>4.8709100876203886</c:v>
                </c:pt>
                <c:pt idx="134">
                  <c:v>4.3067323892663296</c:v>
                </c:pt>
                <c:pt idx="135">
                  <c:v>2.9378809712556166</c:v>
                </c:pt>
                <c:pt idx="136">
                  <c:v>6.3171860340047346</c:v>
                </c:pt>
                <c:pt idx="137">
                  <c:v>5.040471465886128</c:v>
                </c:pt>
                <c:pt idx="138">
                  <c:v>5.6843687902879712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7DB-BB3D-DA679D54D71B}"/>
            </c:ext>
          </c:extLst>
        </c:ser>
        <c:ser>
          <c:idx val="2"/>
          <c:order val="2"/>
          <c:tx>
            <c:strRef>
              <c:f>Forecast4A2!$D$1</c:f>
              <c:strCache>
                <c:ptCount val="1"/>
                <c:pt idx="0">
                  <c:v>Lower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Forecast4A2!$D$2:$D$140</c:f>
              <c:numCache>
                <c:formatCode>General</c:formatCode>
                <c:ptCount val="139"/>
                <c:pt idx="99" formatCode="0.00">
                  <c:v>6</c:v>
                </c:pt>
                <c:pt idx="100" formatCode="0.00">
                  <c:v>0.11145019426891167</c:v>
                </c:pt>
                <c:pt idx="101" formatCode="0.00">
                  <c:v>-1.2183459686018114</c:v>
                </c:pt>
                <c:pt idx="102" formatCode="0.00">
                  <c:v>-0.62793987360380932</c:v>
                </c:pt>
                <c:pt idx="103" formatCode="0.00">
                  <c:v>-3.3165614755944715</c:v>
                </c:pt>
                <c:pt idx="104" formatCode="0.00">
                  <c:v>-2.0926189319790272</c:v>
                </c:pt>
                <c:pt idx="105" formatCode="0.00">
                  <c:v>-3.866659893509639</c:v>
                </c:pt>
                <c:pt idx="106" formatCode="0.00">
                  <c:v>0.36953175496964175</c:v>
                </c:pt>
                <c:pt idx="107" formatCode="0.00">
                  <c:v>4.6921121508967545</c:v>
                </c:pt>
                <c:pt idx="108" formatCode="0.00">
                  <c:v>-5.5897801504326505</c:v>
                </c:pt>
                <c:pt idx="109" formatCode="0.00">
                  <c:v>-1.9613136017584285</c:v>
                </c:pt>
                <c:pt idx="110" formatCode="0.00">
                  <c:v>-2.5821448722157907</c:v>
                </c:pt>
                <c:pt idx="111" formatCode="0.00">
                  <c:v>-4.0080312944630716</c:v>
                </c:pt>
                <c:pt idx="112" formatCode="0.00">
                  <c:v>-0.68697144866299453</c:v>
                </c:pt>
                <c:pt idx="113" formatCode="0.00">
                  <c:v>-2.021468454734979</c:v>
                </c:pt>
                <c:pt idx="114" formatCode="0.00">
                  <c:v>-1.4357262565070652</c:v>
                </c:pt>
                <c:pt idx="115" formatCode="0.00">
                  <c:v>-4.1289752015568304</c:v>
                </c:pt>
                <c:pt idx="116" formatCode="0.00">
                  <c:v>-2.9096238444821578</c:v>
                </c:pt>
                <c:pt idx="117" formatCode="0.00">
                  <c:v>-4.6882202370211123</c:v>
                </c:pt>
                <c:pt idx="118" formatCode="0.00">
                  <c:v>-0.45654866815588502</c:v>
                </c:pt>
                <c:pt idx="119" formatCode="0.00">
                  <c:v>3.8615465928652855</c:v>
                </c:pt>
                <c:pt idx="120" formatCode="0.00">
                  <c:v>-6.4247963073274157</c:v>
                </c:pt>
                <c:pt idx="121" formatCode="0.00">
                  <c:v>-2.8007462315839105</c:v>
                </c:pt>
                <c:pt idx="122" formatCode="0.00">
                  <c:v>-3.4259602600920802</c:v>
                </c:pt>
                <c:pt idx="123" formatCode="0.00">
                  <c:v>-4.8561961370348943</c:v>
                </c:pt>
                <c:pt idx="124" formatCode="0.00">
                  <c:v>-1.5394436825776969</c:v>
                </c:pt>
                <c:pt idx="125" formatCode="0.00">
                  <c:v>-2.8782249874029375</c:v>
                </c:pt>
                <c:pt idx="126" formatCode="0.00">
                  <c:v>-2.2967350194410283</c:v>
                </c:pt>
                <c:pt idx="127" formatCode="0.00">
                  <c:v>-4.9942045352882571</c:v>
                </c:pt>
                <c:pt idx="128" formatCode="0.00">
                  <c:v>-3.779042497118585</c:v>
                </c:pt>
                <c:pt idx="129" formatCode="0.00">
                  <c:v>-5.5617973624936772</c:v>
                </c:pt>
                <c:pt idx="130" formatCode="0.00">
                  <c:v>-1.3342538241796831</c:v>
                </c:pt>
                <c:pt idx="131" formatCode="0.00">
                  <c:v>2.9797434470964124</c:v>
                </c:pt>
                <c:pt idx="132" formatCode="0.00">
                  <c:v>-7.3106678009636514</c:v>
                </c:pt>
                <c:pt idx="133" formatCode="0.00">
                  <c:v>-3.6906568273623295</c:v>
                </c:pt>
                <c:pt idx="134" formatCode="0.00">
                  <c:v>-4.3198811054569628</c:v>
                </c:pt>
                <c:pt idx="135" formatCode="0.00">
                  <c:v>-5.7540987694272321</c:v>
                </c:pt>
                <c:pt idx="136" formatCode="0.00">
                  <c:v>-2.4412877731913092</c:v>
                </c:pt>
                <c:pt idx="137" formatCode="0.00">
                  <c:v>-3.7839953763790319</c:v>
                </c:pt>
                <c:pt idx="138" formatCode="0.00">
                  <c:v>-3.2064043923688992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7DB-BB3D-DA679D54D71B}"/>
            </c:ext>
          </c:extLst>
        </c:ser>
        <c:ser>
          <c:idx val="3"/>
          <c:order val="3"/>
          <c:tx>
            <c:strRef>
              <c:f>Forecast4A2!$E$1</c:f>
              <c:strCache>
                <c:ptCount val="1"/>
                <c:pt idx="0">
                  <c:v>Upper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Forecast4A2!$E$2:$E$140</c:f>
              <c:numCache>
                <c:formatCode>General</c:formatCode>
                <c:ptCount val="139"/>
                <c:pt idx="99" formatCode="0.00">
                  <c:v>6</c:v>
                </c:pt>
                <c:pt idx="100" formatCode="0.00">
                  <c:v>13.328581286714462</c:v>
                </c:pt>
                <c:pt idx="101" formatCode="0.00">
                  <c:v>12.104948313347972</c:v>
                </c:pt>
                <c:pt idx="102" formatCode="0.00">
                  <c:v>12.802336867153656</c:v>
                </c:pt>
                <c:pt idx="103" formatCode="0.00">
                  <c:v>10.22151047463851</c:v>
                </c:pt>
                <c:pt idx="104" formatCode="0.00">
                  <c:v>11.554054519730979</c:v>
                </c:pt>
                <c:pt idx="105" formatCode="0.00">
                  <c:v>9.8894149544331604</c:v>
                </c:pt>
                <c:pt idx="106" formatCode="0.00">
                  <c:v>14.235801559375844</c:v>
                </c:pt>
                <c:pt idx="107" formatCode="0.00">
                  <c:v>18.669364201348706</c:v>
                </c:pt>
                <c:pt idx="108" formatCode="0.00">
                  <c:v>8.4992352298961507</c:v>
                </c:pt>
                <c:pt idx="109" formatCode="0.00">
                  <c:v>12.240240052315142</c:v>
                </c:pt>
                <c:pt idx="110" formatCode="0.00">
                  <c:v>11.732715926064387</c:v>
                </c:pt>
                <c:pt idx="111" formatCode="0.00">
                  <c:v>10.420899512290241</c:v>
                </c:pt>
                <c:pt idx="112" formatCode="0.00">
                  <c:v>13.8584497919884</c:v>
                </c:pt>
                <c:pt idx="113" formatCode="0.00">
                  <c:v>12.63951766182317</c:v>
                </c:pt>
                <c:pt idx="114" formatCode="0.00">
                  <c:v>13.341570112398943</c:v>
                </c:pt>
                <c:pt idx="115" formatCode="0.00">
                  <c:v>10.765371062942899</c:v>
                </c:pt>
                <c:pt idx="116" formatCode="0.00">
                  <c:v>12.102506294576141</c:v>
                </c:pt>
                <c:pt idx="117" formatCode="0.00">
                  <c:v>10.442422160286664</c:v>
                </c:pt>
                <c:pt idx="118" formatCode="0.00">
                  <c:v>14.793328844843401</c:v>
                </c:pt>
                <c:pt idx="119" formatCode="0.00">
                  <c:v>19.231376621722205</c:v>
                </c:pt>
                <c:pt idx="120" formatCode="0.00">
                  <c:v>9.0656982491329448</c:v>
                </c:pt>
                <c:pt idx="121" formatCode="0.00">
                  <c:v>12.811119544482654</c:v>
                </c:pt>
                <c:pt idx="122" formatCode="0.00">
                  <c:v>12.307978176282706</c:v>
                </c:pt>
                <c:pt idx="123" formatCode="0.00">
                  <c:v>11.000511217204094</c:v>
                </c:pt>
                <c:pt idx="124" formatCode="0.00">
                  <c:v>14.442368888245134</c:v>
                </c:pt>
                <c:pt idx="125" formatCode="0.00">
                  <c:v>13.227721056833161</c:v>
                </c:pt>
                <c:pt idx="126" formatCode="0.00">
                  <c:v>13.934025737674938</c:v>
                </c:pt>
                <c:pt idx="127" formatCode="0.00">
                  <c:v>11.362047259016357</c:v>
                </c:pt>
                <c:pt idx="128" formatCode="0.00">
                  <c:v>12.7033718095546</c:v>
                </c:pt>
                <c:pt idx="129" formatCode="0.00">
                  <c:v>11.047446148101262</c:v>
                </c:pt>
                <c:pt idx="130" formatCode="0.00">
                  <c:v>15.402480863209231</c:v>
                </c:pt>
                <c:pt idx="131" formatCode="0.00">
                  <c:v>19.844626629833108</c:v>
                </c:pt>
                <c:pt idx="132" formatCode="0.00">
                  <c:v>9.6830166051112148</c:v>
                </c:pt>
                <c:pt idx="133" formatCode="0.00">
                  <c:v>13.432477002603108</c:v>
                </c:pt>
                <c:pt idx="134" formatCode="0.00">
                  <c:v>12.933345883989622</c:v>
                </c:pt>
                <c:pt idx="135" formatCode="0.00">
                  <c:v>11.629860711938464</c:v>
                </c:pt>
                <c:pt idx="136" formatCode="0.00">
                  <c:v>15.075659841200778</c:v>
                </c:pt>
                <c:pt idx="137" formatCode="0.00">
                  <c:v>13.864938308151288</c:v>
                </c:pt>
                <c:pt idx="138" formatCode="0.00">
                  <c:v>14.575141972944841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1-47DB-BB3D-DA679D54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069904"/>
        <c:axId val="1878091040"/>
      </c:lineChart>
      <c:catAx>
        <c:axId val="1954069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91040"/>
        <c:crosses val="autoZero"/>
        <c:auto val="1"/>
        <c:lblAlgn val="ctr"/>
        <c:lblOffset val="100"/>
        <c:noMultiLvlLbl val="0"/>
      </c:catAx>
      <c:valAx>
        <c:axId val="1878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'Forecast4A2-old'!$B$1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'Forecast4A2-old'!$B$2:$B$140</c:f>
              <c:numCache>
                <c:formatCode>General</c:formatCode>
                <c:ptCount val="13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12</c:v>
                </c:pt>
                <c:pt idx="84">
                  <c:v>3</c:v>
                </c:pt>
                <c:pt idx="85">
                  <c:v>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13</c:v>
                </c:pt>
                <c:pt idx="101">
                  <c:v>2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4-4498-9131-D6C8628BE22C}"/>
            </c:ext>
          </c:extLst>
        </c:ser>
        <c:ser>
          <c:idx val="1"/>
          <c:order val="1"/>
          <c:tx>
            <c:strRef>
              <c:f>'Forecast4A2-old'!$C$1</c:f>
              <c:strCache>
                <c:ptCount val="1"/>
                <c:pt idx="0">
                  <c:v>Forecast(A2)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'Forecast4A2-old'!$C$2:$C$140</c:f>
              <c:numCache>
                <c:formatCode>General</c:formatCode>
                <c:ptCount val="139"/>
                <c:pt idx="110">
                  <c:v>2</c:v>
                </c:pt>
                <c:pt idx="111">
                  <c:v>4.3220612051887723</c:v>
                </c:pt>
                <c:pt idx="112">
                  <c:v>4.316864848742501</c:v>
                </c:pt>
                <c:pt idx="113">
                  <c:v>4.31166849229625</c:v>
                </c:pt>
                <c:pt idx="114">
                  <c:v>4.3064721358499778</c:v>
                </c:pt>
                <c:pt idx="115">
                  <c:v>4.3012757794037277</c:v>
                </c:pt>
                <c:pt idx="116">
                  <c:v>4.2960794229574555</c:v>
                </c:pt>
                <c:pt idx="117">
                  <c:v>4.2908830665112045</c:v>
                </c:pt>
                <c:pt idx="118">
                  <c:v>4.2856867100649332</c:v>
                </c:pt>
                <c:pt idx="119">
                  <c:v>4.2804903536186822</c:v>
                </c:pt>
                <c:pt idx="120">
                  <c:v>4.27529399717241</c:v>
                </c:pt>
                <c:pt idx="121">
                  <c:v>4.2700976407261599</c:v>
                </c:pt>
                <c:pt idx="122">
                  <c:v>4.2649012842798877</c:v>
                </c:pt>
                <c:pt idx="123">
                  <c:v>4.2597049278336367</c:v>
                </c:pt>
                <c:pt idx="124">
                  <c:v>4.2545085713873654</c:v>
                </c:pt>
                <c:pt idx="125">
                  <c:v>4.2493122149411144</c:v>
                </c:pt>
                <c:pt idx="126">
                  <c:v>4.2441158584948422</c:v>
                </c:pt>
                <c:pt idx="127">
                  <c:v>4.2389195020485921</c:v>
                </c:pt>
                <c:pt idx="128">
                  <c:v>4.2337231456023199</c:v>
                </c:pt>
                <c:pt idx="129">
                  <c:v>4.2285267891560689</c:v>
                </c:pt>
                <c:pt idx="130">
                  <c:v>4.2233304327097976</c:v>
                </c:pt>
                <c:pt idx="131">
                  <c:v>4.2181340762635466</c:v>
                </c:pt>
                <c:pt idx="132">
                  <c:v>4.2129377198172744</c:v>
                </c:pt>
                <c:pt idx="133">
                  <c:v>4.2077413633710243</c:v>
                </c:pt>
                <c:pt idx="134">
                  <c:v>4.2025450069247521</c:v>
                </c:pt>
                <c:pt idx="135">
                  <c:v>4.1973486504785011</c:v>
                </c:pt>
                <c:pt idx="136">
                  <c:v>4.1921522940322298</c:v>
                </c:pt>
                <c:pt idx="137">
                  <c:v>4.1869559375859788</c:v>
                </c:pt>
                <c:pt idx="138">
                  <c:v>4.1817595811397066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4-4498-9131-D6C8628BE22C}"/>
            </c:ext>
          </c:extLst>
        </c:ser>
        <c:ser>
          <c:idx val="2"/>
          <c:order val="2"/>
          <c:tx>
            <c:strRef>
              <c:f>'Forecast4A2-old'!$D$1</c:f>
              <c:strCache>
                <c:ptCount val="1"/>
                <c:pt idx="0">
                  <c:v>Lower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'Forecast4A2-old'!$D$2:$D$140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-3.233961029212451</c:v>
                </c:pt>
                <c:pt idx="112" formatCode="0.00">
                  <c:v>-3.2998491813864215</c:v>
                </c:pt>
                <c:pt idx="113" formatCode="0.00">
                  <c:v>-3.3662056967043501</c:v>
                </c:pt>
                <c:pt idx="114" formatCode="0.00">
                  <c:v>-3.4330268485666622</c:v>
                </c:pt>
                <c:pt idx="115" formatCode="0.00">
                  <c:v>-3.5003089446571831</c:v>
                </c:pt>
                <c:pt idx="116" formatCode="0.00">
                  <c:v>-3.5680483277729875</c:v>
                </c:pt>
                <c:pt idx="117" formatCode="0.00">
                  <c:v>-3.6362413765674164</c:v>
                </c:pt>
                <c:pt idx="118" formatCode="0.00">
                  <c:v>-3.7048845062112985</c:v>
                </c:pt>
                <c:pt idx="119" formatCode="0.00">
                  <c:v>-3.7739741689759585</c:v>
                </c:pt>
                <c:pt idx="120" formatCode="0.00">
                  <c:v>-3.8435068547427917</c:v>
                </c:pt>
                <c:pt idx="121" formatCode="0.00">
                  <c:v>-3.9134790914427366</c:v>
                </c:pt>
                <c:pt idx="122" formatCode="0.00">
                  <c:v>-3.9838874454301374</c:v>
                </c:pt>
                <c:pt idx="123" formatCode="0.00">
                  <c:v>-4.054728521794063</c:v>
                </c:pt>
                <c:pt idx="124" formatCode="0.00">
                  <c:v>-4.125998964611318</c:v>
                </c:pt>
                <c:pt idx="125" formatCode="0.00">
                  <c:v>-4.1976954571439125</c:v>
                </c:pt>
                <c:pt idx="126" formatCode="0.00">
                  <c:v>-4.269814721985</c:v>
                </c:pt>
                <c:pt idx="127" formatCode="0.00">
                  <c:v>-4.3423535211557294</c:v>
                </c:pt>
                <c:pt idx="128" formatCode="0.00">
                  <c:v>-4.4153086561568005</c:v>
                </c:pt>
                <c:pt idx="129" formatCode="0.00">
                  <c:v>-4.4886769679768843</c:v>
                </c:pt>
                <c:pt idx="130" formatCode="0.00">
                  <c:v>-4.5624553370614596</c:v>
                </c:pt>
                <c:pt idx="131" formatCode="0.00">
                  <c:v>-4.6366406832439688</c:v>
                </c:pt>
                <c:pt idx="132" formatCode="0.00">
                  <c:v>-4.7112299656425609</c:v>
                </c:pt>
                <c:pt idx="133" formatCode="0.00">
                  <c:v>-4.7862201825241861</c:v>
                </c:pt>
                <c:pt idx="134" formatCode="0.00">
                  <c:v>-4.8616083711389697</c:v>
                </c:pt>
                <c:pt idx="135" formatCode="0.00">
                  <c:v>-4.9373916075264415</c:v>
                </c:pt>
                <c:pt idx="136" formatCode="0.00">
                  <c:v>-5.013567006296368</c:v>
                </c:pt>
                <c:pt idx="137" formatCode="0.00">
                  <c:v>-5.0901317203855028</c:v>
                </c:pt>
                <c:pt idx="138" formatCode="0.00">
                  <c:v>-5.1670829407927901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4-4498-9131-D6C8628BE22C}"/>
            </c:ext>
          </c:extLst>
        </c:ser>
        <c:ser>
          <c:idx val="3"/>
          <c:order val="3"/>
          <c:tx>
            <c:strRef>
              <c:f>'Forecast4A2-old'!$E$1</c:f>
              <c:strCache>
                <c:ptCount val="1"/>
                <c:pt idx="0">
                  <c:v>Upper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'Forecast4A2-old'!$E$2:$E$140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11.878083439589997</c:v>
                </c:pt>
                <c:pt idx="112" formatCode="0.00">
                  <c:v>11.933578878871423</c:v>
                </c:pt>
                <c:pt idx="113" formatCode="0.00">
                  <c:v>11.98954268129685</c:v>
                </c:pt>
                <c:pt idx="114" formatCode="0.00">
                  <c:v>12.045971120266618</c:v>
                </c:pt>
                <c:pt idx="115" formatCode="0.00">
                  <c:v>12.102860503464639</c:v>
                </c:pt>
                <c:pt idx="116" formatCode="0.00">
                  <c:v>12.160207173687898</c:v>
                </c:pt>
                <c:pt idx="117" formatCode="0.00">
                  <c:v>12.218007509589825</c:v>
                </c:pt>
                <c:pt idx="118" formatCode="0.00">
                  <c:v>12.276257926341165</c:v>
                </c:pt>
                <c:pt idx="119" formatCode="0.00">
                  <c:v>12.334954876213324</c:v>
                </c:pt>
                <c:pt idx="120" formatCode="0.00">
                  <c:v>12.394094849087612</c:v>
                </c:pt>
                <c:pt idx="121" formatCode="0.00">
                  <c:v>12.453674372895057</c:v>
                </c:pt>
                <c:pt idx="122" formatCode="0.00">
                  <c:v>12.513690013989912</c:v>
                </c:pt>
                <c:pt idx="123" formatCode="0.00">
                  <c:v>12.574138377461336</c:v>
                </c:pt>
                <c:pt idx="124" formatCode="0.00">
                  <c:v>12.635016107386049</c:v>
                </c:pt>
                <c:pt idx="125" formatCode="0.00">
                  <c:v>12.696319887026142</c:v>
                </c:pt>
                <c:pt idx="126" formatCode="0.00">
                  <c:v>12.758046438974684</c:v>
                </c:pt>
                <c:pt idx="127" formatCode="0.00">
                  <c:v>12.820192525252914</c:v>
                </c:pt>
                <c:pt idx="128" formatCode="0.00">
                  <c:v>12.882754947361441</c:v>
                </c:pt>
                <c:pt idx="129" formatCode="0.00">
                  <c:v>12.945730546289022</c:v>
                </c:pt>
                <c:pt idx="130" formatCode="0.00">
                  <c:v>13.009116202481055</c:v>
                </c:pt>
                <c:pt idx="131" formatCode="0.00">
                  <c:v>13.072908835771063</c:v>
                </c:pt>
                <c:pt idx="132" formatCode="0.00">
                  <c:v>13.13710540527711</c:v>
                </c:pt>
                <c:pt idx="133" formatCode="0.00">
                  <c:v>13.201702909266235</c:v>
                </c:pt>
                <c:pt idx="134" formatCode="0.00">
                  <c:v>13.266698384988473</c:v>
                </c:pt>
                <c:pt idx="135" formatCode="0.00">
                  <c:v>13.332088908483444</c:v>
                </c:pt>
                <c:pt idx="136" formatCode="0.00">
                  <c:v>13.397871594360828</c:v>
                </c:pt>
                <c:pt idx="137" formatCode="0.00">
                  <c:v>13.46404359555746</c:v>
                </c:pt>
                <c:pt idx="138" formatCode="0.00">
                  <c:v>13.530602103072203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4-4498-9131-D6C8628B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537488"/>
        <c:axId val="1371544208"/>
      </c:lineChart>
      <c:catAx>
        <c:axId val="13715374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44208"/>
        <c:crosses val="autoZero"/>
        <c:auto val="1"/>
        <c:lblAlgn val="ctr"/>
        <c:lblOffset val="100"/>
        <c:noMultiLvlLbl val="0"/>
      </c:catAx>
      <c:valAx>
        <c:axId val="1371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Forecast4A3!$B$1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Forecast4A3!$B$2:$B$140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14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10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7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5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F-4AA0-B58C-F888440A92C2}"/>
            </c:ext>
          </c:extLst>
        </c:ser>
        <c:ser>
          <c:idx val="1"/>
          <c:order val="1"/>
          <c:tx>
            <c:strRef>
              <c:f>Forecast4A3!$C$1</c:f>
              <c:strCache>
                <c:ptCount val="1"/>
                <c:pt idx="0">
                  <c:v>Forecast(A3)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Forecast4A3!$C$2:$C$140</c:f>
              <c:numCache>
                <c:formatCode>General</c:formatCode>
                <c:ptCount val="139"/>
                <c:pt idx="102">
                  <c:v>4</c:v>
                </c:pt>
                <c:pt idx="103">
                  <c:v>2.4771989093823543</c:v>
                </c:pt>
                <c:pt idx="104">
                  <c:v>-0.18664324680416611</c:v>
                </c:pt>
                <c:pt idx="105">
                  <c:v>3.5471299890384662</c:v>
                </c:pt>
                <c:pt idx="106">
                  <c:v>1.9008556922429456</c:v>
                </c:pt>
                <c:pt idx="107">
                  <c:v>2.8475347976739789</c:v>
                </c:pt>
                <c:pt idx="108">
                  <c:v>0.91155124046480007</c:v>
                </c:pt>
                <c:pt idx="109">
                  <c:v>4.1798574975983325</c:v>
                </c:pt>
                <c:pt idx="110">
                  <c:v>3.2204827792600317</c:v>
                </c:pt>
                <c:pt idx="111">
                  <c:v>3.5647983002268115</c:v>
                </c:pt>
                <c:pt idx="112">
                  <c:v>2.5905318437346114</c:v>
                </c:pt>
                <c:pt idx="113">
                  <c:v>2.5976100989350863</c:v>
                </c:pt>
                <c:pt idx="114">
                  <c:v>-6.6232057251434107E-2</c:v>
                </c:pt>
                <c:pt idx="115">
                  <c:v>3.6675411785911987</c:v>
                </c:pt>
                <c:pt idx="116">
                  <c:v>2.0212668817956776</c:v>
                </c:pt>
                <c:pt idx="117">
                  <c:v>2.9679459872267109</c:v>
                </c:pt>
                <c:pt idx="118">
                  <c:v>1.0319624300175321</c:v>
                </c:pt>
                <c:pt idx="119">
                  <c:v>4.3002686871510649</c:v>
                </c:pt>
                <c:pt idx="120">
                  <c:v>3.3408939688127637</c:v>
                </c:pt>
                <c:pt idx="121">
                  <c:v>3.6852094897795431</c:v>
                </c:pt>
                <c:pt idx="122">
                  <c:v>2.710943033287343</c:v>
                </c:pt>
                <c:pt idx="123">
                  <c:v>2.7180212884878179</c:v>
                </c:pt>
                <c:pt idx="124">
                  <c:v>5.417913230129745E-2</c:v>
                </c:pt>
                <c:pt idx="125">
                  <c:v>3.7879523681439302</c:v>
                </c:pt>
                <c:pt idx="126">
                  <c:v>2.1416780713484092</c:v>
                </c:pt>
                <c:pt idx="127">
                  <c:v>3.0883571767794424</c:v>
                </c:pt>
                <c:pt idx="128">
                  <c:v>1.1523736195702636</c:v>
                </c:pt>
                <c:pt idx="129">
                  <c:v>4.4206798767037965</c:v>
                </c:pt>
                <c:pt idx="130">
                  <c:v>3.4613051583654957</c:v>
                </c:pt>
                <c:pt idx="131">
                  <c:v>3.8056206793322751</c:v>
                </c:pt>
                <c:pt idx="132">
                  <c:v>2.831354222840075</c:v>
                </c:pt>
                <c:pt idx="133">
                  <c:v>2.8384324780405499</c:v>
                </c:pt>
                <c:pt idx="134">
                  <c:v>0.17459032185402945</c:v>
                </c:pt>
                <c:pt idx="135">
                  <c:v>3.9083635576966618</c:v>
                </c:pt>
                <c:pt idx="136">
                  <c:v>2.2620892609011412</c:v>
                </c:pt>
                <c:pt idx="137">
                  <c:v>3.2087683663321744</c:v>
                </c:pt>
                <c:pt idx="138">
                  <c:v>1.2727848091229956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F-4AA0-B58C-F888440A92C2}"/>
            </c:ext>
          </c:extLst>
        </c:ser>
        <c:ser>
          <c:idx val="2"/>
          <c:order val="2"/>
          <c:tx>
            <c:strRef>
              <c:f>Forecast4A3!$D$1</c:f>
              <c:strCache>
                <c:ptCount val="1"/>
                <c:pt idx="0">
                  <c:v>Lower Confidence Bound(A3)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Forecast4A3!$D$2:$D$140</c:f>
              <c:numCache>
                <c:formatCode>General</c:formatCode>
                <c:ptCount val="139"/>
                <c:pt idx="102" formatCode="0.00">
                  <c:v>4</c:v>
                </c:pt>
                <c:pt idx="103" formatCode="0.00">
                  <c:v>-2.4468521940042804</c:v>
                </c:pt>
                <c:pt idx="104" formatCode="0.00">
                  <c:v>-5.1502455180472015</c:v>
                </c:pt>
                <c:pt idx="105" formatCode="0.00">
                  <c:v>-1.4563286693925637</c:v>
                </c:pt>
                <c:pt idx="106" formatCode="0.00">
                  <c:v>-3.1427621441855766</c:v>
                </c:pt>
                <c:pt idx="107" formatCode="0.00">
                  <c:v>-2.2365426013810374</c:v>
                </c:pt>
                <c:pt idx="108" formatCode="0.00">
                  <c:v>-4.2132837225474988</c:v>
                </c:pt>
                <c:pt idx="109" formatCode="0.00">
                  <c:v>-0.98603067077041295</c:v>
                </c:pt>
                <c:pt idx="110" formatCode="0.00">
                  <c:v>-1.986751899730089</c:v>
                </c:pt>
                <c:pt idx="111" formatCode="0.00">
                  <c:v>-1.6840738826927972</c:v>
                </c:pt>
                <c:pt idx="112" formatCode="0.00">
                  <c:v>-2.7002665489751765</c:v>
                </c:pt>
                <c:pt idx="113" formatCode="0.00">
                  <c:v>-2.7360215013815203</c:v>
                </c:pt>
                <c:pt idx="114" formatCode="0.00">
                  <c:v>-5.4423556108438644</c:v>
                </c:pt>
                <c:pt idx="115" formatCode="0.00">
                  <c:v>-1.7513563666559548</c:v>
                </c:pt>
                <c:pt idx="116" formatCode="0.00">
                  <c:v>-3.4406845064571878</c:v>
                </c:pt>
                <c:pt idx="117" formatCode="0.00">
                  <c:v>-2.5373369338687302</c:v>
                </c:pt>
                <c:pt idx="118" formatCode="0.00">
                  <c:v>-4.5169275778531803</c:v>
                </c:pt>
                <c:pt idx="119" formatCode="0.00">
                  <c:v>-1.2925018511977759</c:v>
                </c:pt>
                <c:pt idx="120" formatCode="0.00">
                  <c:v>-2.2960284591961324</c:v>
                </c:pt>
                <c:pt idx="121" formatCode="0.00">
                  <c:v>-1.996134128265997</c:v>
                </c:pt>
                <c:pt idx="122" formatCode="0.00">
                  <c:v>-3.0150890420622645</c:v>
                </c:pt>
                <c:pt idx="123" formatCode="0.00">
                  <c:v>-3.0535799777684742</c:v>
                </c:pt>
                <c:pt idx="124" formatCode="0.00">
                  <c:v>-5.7626343446265933</c:v>
                </c:pt>
                <c:pt idx="125" formatCode="0.00">
                  <c:v>-2.0743346878157931</c:v>
                </c:pt>
                <c:pt idx="126" formatCode="0.00">
                  <c:v>-3.7663420007670152</c:v>
                </c:pt>
                <c:pt idx="127" formatCode="0.00">
                  <c:v>-2.8656534426321412</c:v>
                </c:pt>
                <c:pt idx="128" formatCode="0.00">
                  <c:v>-4.8478831974062384</c:v>
                </c:pt>
                <c:pt idx="129" formatCode="0.00">
                  <c:v>-1.6260769321895863</c:v>
                </c:pt>
                <c:pt idx="130" formatCode="0.00">
                  <c:v>-2.6322036056637272</c:v>
                </c:pt>
                <c:pt idx="131" formatCode="0.00">
                  <c:v>-2.3348901965182796</c:v>
                </c:pt>
                <c:pt idx="132" formatCode="0.00">
                  <c:v>-3.3564071393870569</c:v>
                </c:pt>
                <c:pt idx="133" formatCode="0.00">
                  <c:v>-3.3974345197045683</c:v>
                </c:pt>
                <c:pt idx="134" formatCode="0.00">
                  <c:v>-6.1090140380068352</c:v>
                </c:pt>
                <c:pt idx="135" formatCode="0.00">
                  <c:v>-2.4232213834478422</c:v>
                </c:pt>
                <c:pt idx="136" formatCode="0.00">
                  <c:v>-4.1177177936359683</c:v>
                </c:pt>
                <c:pt idx="137" formatCode="0.00">
                  <c:v>-3.2195006699171484</c:v>
                </c:pt>
                <c:pt idx="138" formatCode="0.00">
                  <c:v>-5.2041844363904799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F-4AA0-B58C-F888440A92C2}"/>
            </c:ext>
          </c:extLst>
        </c:ser>
        <c:ser>
          <c:idx val="3"/>
          <c:order val="3"/>
          <c:tx>
            <c:strRef>
              <c:f>Forecast4A3!$E$1</c:f>
              <c:strCache>
                <c:ptCount val="1"/>
                <c:pt idx="0">
                  <c:v>Upper Confidence Bound(A3)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Forecast4A3!$E$2:$E$140</c:f>
              <c:numCache>
                <c:formatCode>General</c:formatCode>
                <c:ptCount val="139"/>
                <c:pt idx="102" formatCode="0.00">
                  <c:v>4</c:v>
                </c:pt>
                <c:pt idx="103" formatCode="0.00">
                  <c:v>7.4012500127689886</c:v>
                </c:pt>
                <c:pt idx="104" formatCode="0.00">
                  <c:v>4.7769590244388702</c:v>
                </c:pt>
                <c:pt idx="105" formatCode="0.00">
                  <c:v>8.5505886474694961</c:v>
                </c:pt>
                <c:pt idx="106" formatCode="0.00">
                  <c:v>6.9444735286714678</c:v>
                </c:pt>
                <c:pt idx="107" formatCode="0.00">
                  <c:v>7.9316121967289952</c:v>
                </c:pt>
                <c:pt idx="108" formatCode="0.00">
                  <c:v>6.0363862034770994</c:v>
                </c:pt>
                <c:pt idx="109" formatCode="0.00">
                  <c:v>9.3457456659670779</c:v>
                </c:pt>
                <c:pt idx="110" formatCode="0.00">
                  <c:v>8.4277174582501519</c:v>
                </c:pt>
                <c:pt idx="111" formatCode="0.00">
                  <c:v>8.8136704831464208</c:v>
                </c:pt>
                <c:pt idx="112" formatCode="0.00">
                  <c:v>7.8813302364443993</c:v>
                </c:pt>
                <c:pt idx="113" formatCode="0.00">
                  <c:v>7.931241699251693</c:v>
                </c:pt>
                <c:pt idx="114" formatCode="0.00">
                  <c:v>5.3098914963409962</c:v>
                </c:pt>
                <c:pt idx="115" formatCode="0.00">
                  <c:v>9.0864387238383522</c:v>
                </c:pt>
                <c:pt idx="116" formatCode="0.00">
                  <c:v>7.4832182700485426</c:v>
                </c:pt>
                <c:pt idx="117" formatCode="0.00">
                  <c:v>8.4732289083221524</c:v>
                </c:pt>
                <c:pt idx="118" formatCode="0.00">
                  <c:v>6.580852437888244</c:v>
                </c:pt>
                <c:pt idx="119" formatCode="0.00">
                  <c:v>9.8930392254999049</c:v>
                </c:pt>
                <c:pt idx="120" formatCode="0.00">
                  <c:v>8.9778163968216589</c:v>
                </c:pt>
                <c:pt idx="121" formatCode="0.00">
                  <c:v>9.3665531078250837</c:v>
                </c:pt>
                <c:pt idx="122" formatCode="0.00">
                  <c:v>8.4369751086369504</c:v>
                </c:pt>
                <c:pt idx="123" formatCode="0.00">
                  <c:v>8.4896225547441091</c:v>
                </c:pt>
                <c:pt idx="124" formatCode="0.00">
                  <c:v>5.8709926092291882</c:v>
                </c:pt>
                <c:pt idx="125" formatCode="0.00">
                  <c:v>9.6502394241036527</c:v>
                </c:pt>
                <c:pt idx="126" formatCode="0.00">
                  <c:v>8.0496981434638339</c:v>
                </c:pt>
                <c:pt idx="127" formatCode="0.00">
                  <c:v>9.0423677961910265</c:v>
                </c:pt>
                <c:pt idx="128" formatCode="0.00">
                  <c:v>7.1526304365467652</c:v>
                </c:pt>
                <c:pt idx="129" formatCode="0.00">
                  <c:v>10.467436685597178</c:v>
                </c:pt>
                <c:pt idx="130" formatCode="0.00">
                  <c:v>9.5548139223947182</c:v>
                </c:pt>
                <c:pt idx="131" formatCode="0.00">
                  <c:v>9.9461315551828307</c:v>
                </c:pt>
                <c:pt idx="132" formatCode="0.00">
                  <c:v>9.0191155850672065</c:v>
                </c:pt>
                <c:pt idx="133" formatCode="0.00">
                  <c:v>9.0742994757856685</c:v>
                </c:pt>
                <c:pt idx="134" formatCode="0.00">
                  <c:v>6.4581946817148932</c:v>
                </c:pt>
                <c:pt idx="135" formatCode="0.00">
                  <c:v>10.239948498841166</c:v>
                </c:pt>
                <c:pt idx="136" formatCode="0.00">
                  <c:v>8.6418963154382507</c:v>
                </c:pt>
                <c:pt idx="137" formatCode="0.00">
                  <c:v>9.6370374025814982</c:v>
                </c:pt>
                <c:pt idx="138" formatCode="0.00">
                  <c:v>7.7497540546364716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F-4AA0-B58C-F888440A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98000"/>
        <c:axId val="393098960"/>
      </c:lineChart>
      <c:catAx>
        <c:axId val="3930980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8960"/>
        <c:crosses val="autoZero"/>
        <c:auto val="1"/>
        <c:lblAlgn val="ctr"/>
        <c:lblOffset val="100"/>
        <c:noMultiLvlLbl val="0"/>
      </c:catAx>
      <c:valAx>
        <c:axId val="393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Forecast4A4!$B$1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Forecast4A4!$B$2:$B$140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13</c:v>
                </c:pt>
                <c:pt idx="11">
                  <c:v>22</c:v>
                </c:pt>
                <c:pt idx="12">
                  <c:v>4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14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9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14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6</c:v>
                </c:pt>
                <c:pt idx="71">
                  <c:v>6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5</c:v>
                </c:pt>
                <c:pt idx="96">
                  <c:v>1</c:v>
                </c:pt>
                <c:pt idx="97">
                  <c:v>4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C-48C2-BC68-8D066B2CF471}"/>
            </c:ext>
          </c:extLst>
        </c:ser>
        <c:ser>
          <c:idx val="1"/>
          <c:order val="1"/>
          <c:tx>
            <c:strRef>
              <c:f>Forecast4A4!$C$1</c:f>
              <c:strCache>
                <c:ptCount val="1"/>
                <c:pt idx="0">
                  <c:v>Forecast(A4)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Forecast4A4!$C$2:$C$140</c:f>
              <c:numCache>
                <c:formatCode>General</c:formatCode>
                <c:ptCount val="139"/>
                <c:pt idx="99">
                  <c:v>2</c:v>
                </c:pt>
                <c:pt idx="100">
                  <c:v>0.33054336523611183</c:v>
                </c:pt>
                <c:pt idx="101">
                  <c:v>1.4522050373586897</c:v>
                </c:pt>
                <c:pt idx="102">
                  <c:v>0.4608126935645096</c:v>
                </c:pt>
                <c:pt idx="103">
                  <c:v>2.5628386776340655</c:v>
                </c:pt>
                <c:pt idx="104">
                  <c:v>0.130203037223245</c:v>
                </c:pt>
                <c:pt idx="105">
                  <c:v>1.2518647093458231</c:v>
                </c:pt>
                <c:pt idx="106">
                  <c:v>0.26047236555164277</c:v>
                </c:pt>
                <c:pt idx="107">
                  <c:v>2.3624983496211986</c:v>
                </c:pt>
                <c:pt idx="108">
                  <c:v>-7.0137290789621831E-2</c:v>
                </c:pt>
                <c:pt idx="109">
                  <c:v>1.0515243813329562</c:v>
                </c:pt>
                <c:pt idx="110">
                  <c:v>6.0132037538776051E-2</c:v>
                </c:pt>
                <c:pt idx="111">
                  <c:v>2.1621580216083318</c:v>
                </c:pt>
                <c:pt idx="112">
                  <c:v>-0.27047761880248855</c:v>
                </c:pt>
                <c:pt idx="113">
                  <c:v>0.85118405332008951</c:v>
                </c:pt>
                <c:pt idx="114">
                  <c:v>-0.14020829047409067</c:v>
                </c:pt>
                <c:pt idx="115">
                  <c:v>1.961817693595465</c:v>
                </c:pt>
                <c:pt idx="116">
                  <c:v>-0.47081794681535527</c:v>
                </c:pt>
                <c:pt idx="117">
                  <c:v>0.65084372530722268</c:v>
                </c:pt>
                <c:pt idx="118">
                  <c:v>-0.34054861848695739</c:v>
                </c:pt>
                <c:pt idx="119">
                  <c:v>1.7614773655825984</c:v>
                </c:pt>
                <c:pt idx="120">
                  <c:v>-0.6711582748282221</c:v>
                </c:pt>
                <c:pt idx="121">
                  <c:v>0.45050339729435596</c:v>
                </c:pt>
                <c:pt idx="122">
                  <c:v>-0.54088894649982411</c:v>
                </c:pt>
                <c:pt idx="123">
                  <c:v>1.5611370375697315</c:v>
                </c:pt>
                <c:pt idx="124">
                  <c:v>-0.87149860284108871</c:v>
                </c:pt>
                <c:pt idx="125">
                  <c:v>0.25016306928148913</c:v>
                </c:pt>
                <c:pt idx="126">
                  <c:v>-0.74122927451269094</c:v>
                </c:pt>
                <c:pt idx="127">
                  <c:v>1.3607967095568649</c:v>
                </c:pt>
                <c:pt idx="128">
                  <c:v>-1.0718389308539555</c:v>
                </c:pt>
                <c:pt idx="129">
                  <c:v>4.9822741268622517E-2</c:v>
                </c:pt>
                <c:pt idx="130">
                  <c:v>-0.94156960252555777</c:v>
                </c:pt>
                <c:pt idx="131">
                  <c:v>1.1604563815439981</c:v>
                </c:pt>
                <c:pt idx="132">
                  <c:v>-1.2721792588668221</c:v>
                </c:pt>
                <c:pt idx="133">
                  <c:v>-0.15051758674424431</c:v>
                </c:pt>
                <c:pt idx="134">
                  <c:v>-1.1419099305384244</c:v>
                </c:pt>
                <c:pt idx="135">
                  <c:v>0.96011605353113127</c:v>
                </c:pt>
                <c:pt idx="136">
                  <c:v>-1.472519586879689</c:v>
                </c:pt>
                <c:pt idx="137">
                  <c:v>-0.35085791475711092</c:v>
                </c:pt>
                <c:pt idx="138">
                  <c:v>-1.3422502585512912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C-48C2-BC68-8D066B2CF471}"/>
            </c:ext>
          </c:extLst>
        </c:ser>
        <c:ser>
          <c:idx val="2"/>
          <c:order val="2"/>
          <c:tx>
            <c:strRef>
              <c:f>Forecast4A4!$D$1</c:f>
              <c:strCache>
                <c:ptCount val="1"/>
                <c:pt idx="0">
                  <c:v>Lower Confidence Bound(A4)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Forecast4A4!$D$2:$D$140</c:f>
              <c:numCache>
                <c:formatCode>General</c:formatCode>
                <c:ptCount val="139"/>
                <c:pt idx="99" formatCode="0.00">
                  <c:v>2</c:v>
                </c:pt>
                <c:pt idx="100" formatCode="0.00">
                  <c:v>-5.653317786300712</c:v>
                </c:pt>
                <c:pt idx="101" formatCode="0.00">
                  <c:v>-4.7187313781364564</c:v>
                </c:pt>
                <c:pt idx="102" formatCode="0.00">
                  <c:v>-5.8931152677369392</c:v>
                </c:pt>
                <c:pt idx="103" formatCode="0.00">
                  <c:v>-3.9703457506545696</c:v>
                </c:pt>
                <c:pt idx="104" formatCode="0.00">
                  <c:v>-7.0679964237886814</c:v>
                </c:pt>
                <c:pt idx="105" formatCode="0.00">
                  <c:v>-6.1075304046090979</c:v>
                </c:pt>
                <c:pt idx="106" formatCode="0.00">
                  <c:v>-7.2578842493583515</c:v>
                </c:pt>
                <c:pt idx="107" formatCode="0.00">
                  <c:v>-5.3127290952609929</c:v>
                </c:pt>
                <c:pt idx="108" formatCode="0.00">
                  <c:v>-8.3276141804669592</c:v>
                </c:pt>
                <c:pt idx="109" formatCode="0.00">
                  <c:v>-7.3512400659749781</c:v>
                </c:pt>
                <c:pt idx="110" formatCode="0.00">
                  <c:v>-8.486541664314446</c:v>
                </c:pt>
                <c:pt idx="111" formatCode="0.00">
                  <c:v>-6.527119233938623</c:v>
                </c:pt>
                <c:pt idx="112" formatCode="0.00">
                  <c:v>-9.4860473154662976</c:v>
                </c:pt>
                <c:pt idx="113" formatCode="0.00">
                  <c:v>-8.4988053172122626</c:v>
                </c:pt>
                <c:pt idx="114" formatCode="0.00">
                  <c:v>-9.6237107717539967</c:v>
                </c:pt>
                <c:pt idx="115" formatCode="0.00">
                  <c:v>-7.6543328198573857</c:v>
                </c:pt>
                <c:pt idx="116" formatCode="0.00">
                  <c:v>-10.572355427620909</c:v>
                </c:pt>
                <c:pt idx="117" formatCode="0.00">
                  <c:v>-9.577197744287469</c:v>
                </c:pt>
                <c:pt idx="118" formatCode="0.00">
                  <c:v>-10.694477016564031</c:v>
                </c:pt>
                <c:pt idx="119" formatCode="0.00">
                  <c:v>-8.7177465558527309</c:v>
                </c:pt>
                <c:pt idx="120" formatCode="0.00">
                  <c:v>-11.604296513859891</c:v>
                </c:pt>
                <c:pt idx="121" formatCode="0.00">
                  <c:v>-10.603121656282074</c:v>
                </c:pt>
                <c:pt idx="122" formatCode="0.00">
                  <c:v>-11.714574841951311</c:v>
                </c:pt>
                <c:pt idx="123" formatCode="0.00">
                  <c:v>-9.73220048339555</c:v>
                </c:pt>
                <c:pt idx="124" formatCode="0.00">
                  <c:v>-12.593642814166399</c:v>
                </c:pt>
                <c:pt idx="125" formatCode="0.00">
                  <c:v>-11.587753471945145</c:v>
                </c:pt>
                <c:pt idx="126" formatCode="0.00">
                  <c:v>-12.694625118774864</c:v>
                </c:pt>
                <c:pt idx="127" formatCode="0.00">
                  <c:v>-10.707796789357044</c:v>
                </c:pt>
                <c:pt idx="128" formatCode="0.00">
                  <c:v>-13.548661530866367</c:v>
                </c:pt>
                <c:pt idx="129" formatCode="0.00">
                  <c:v>-12.538995280444171</c:v>
                </c:pt>
                <c:pt idx="130" formatCode="0.00">
                  <c:v>-13.642186267664803</c:v>
                </c:pt>
                <c:pt idx="131" formatCode="0.00">
                  <c:v>-11.65177009469364</c:v>
                </c:pt>
                <c:pt idx="132" formatCode="0.00">
                  <c:v>-14.475413970143574</c:v>
                </c:pt>
                <c:pt idx="133" formatCode="0.00">
                  <c:v>-13.462670812627024</c:v>
                </c:pt>
                <c:pt idx="134" formatCode="0.00">
                  <c:v>-14.562856772316954</c:v>
                </c:pt>
                <c:pt idx="135" formatCode="0.00">
                  <c:v>-12.569505164952526</c:v>
                </c:pt>
                <c:pt idx="136" formatCode="0.00">
                  <c:v>-15.378495356376195</c:v>
                </c:pt>
                <c:pt idx="137" formatCode="0.00">
                  <c:v>-14.363213329099715</c:v>
                </c:pt>
                <c:pt idx="138" formatCode="0.00">
                  <c:v>-15.460915451082387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C-48C2-BC68-8D066B2CF471}"/>
            </c:ext>
          </c:extLst>
        </c:ser>
        <c:ser>
          <c:idx val="3"/>
          <c:order val="3"/>
          <c:tx>
            <c:strRef>
              <c:f>Forecast4A4!$E$1</c:f>
              <c:strCache>
                <c:ptCount val="1"/>
                <c:pt idx="0">
                  <c:v>Upper Confidence Bound(A4)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Forecast4A4!$E$2:$E$140</c:f>
              <c:numCache>
                <c:formatCode>General</c:formatCode>
                <c:ptCount val="139"/>
                <c:pt idx="99" formatCode="0.00">
                  <c:v>2</c:v>
                </c:pt>
                <c:pt idx="100" formatCode="0.00">
                  <c:v>6.3144045167729361</c:v>
                </c:pt>
                <c:pt idx="101" formatCode="0.00">
                  <c:v>7.6231414528538357</c:v>
                </c:pt>
                <c:pt idx="102" formatCode="0.00">
                  <c:v>6.8147406548659584</c:v>
                </c:pt>
                <c:pt idx="103" formatCode="0.00">
                  <c:v>9.0960231059227006</c:v>
                </c:pt>
                <c:pt idx="104" formatCode="0.00">
                  <c:v>7.328402498235171</c:v>
                </c:pt>
                <c:pt idx="105" formatCode="0.00">
                  <c:v>8.6112598233007436</c:v>
                </c:pt>
                <c:pt idx="106" formatCode="0.00">
                  <c:v>7.7788289804616362</c:v>
                </c:pt>
                <c:pt idx="107" formatCode="0.00">
                  <c:v>10.037725794503389</c:v>
                </c:pt>
                <c:pt idx="108" formatCode="0.00">
                  <c:v>8.1873395988877142</c:v>
                </c:pt>
                <c:pt idx="109" formatCode="0.00">
                  <c:v>9.454288828640891</c:v>
                </c:pt>
                <c:pt idx="110" formatCode="0.00">
                  <c:v>8.6068057393919997</c:v>
                </c:pt>
                <c:pt idx="111" formatCode="0.00">
                  <c:v>10.851435277155286</c:v>
                </c:pt>
                <c:pt idx="112" formatCode="0.00">
                  <c:v>8.9450920778613217</c:v>
                </c:pt>
                <c:pt idx="113" formatCode="0.00">
                  <c:v>10.201173423852442</c:v>
                </c:pt>
                <c:pt idx="114" formatCode="0.00">
                  <c:v>9.3432941908058158</c:v>
                </c:pt>
                <c:pt idx="115" formatCode="0.00">
                  <c:v>11.577968207048317</c:v>
                </c:pt>
                <c:pt idx="116" formatCode="0.00">
                  <c:v>9.6307195339901988</c:v>
                </c:pt>
                <c:pt idx="117" formatCode="0.00">
                  <c:v>10.878885194901914</c:v>
                </c:pt>
                <c:pt idx="118" formatCode="0.00">
                  <c:v>10.013379779590116</c:v>
                </c:pt>
                <c:pt idx="119" formatCode="0.00">
                  <c:v>12.240701287017927</c:v>
                </c:pt>
                <c:pt idx="120" formatCode="0.00">
                  <c:v>10.261979964203446</c:v>
                </c:pt>
                <c:pt idx="121" formatCode="0.00">
                  <c:v>11.504128450870784</c:v>
                </c:pt>
                <c:pt idx="122" formatCode="0.00">
                  <c:v>10.632796948951665</c:v>
                </c:pt>
                <c:pt idx="123" formatCode="0.00">
                  <c:v>12.854474558535012</c:v>
                </c:pt>
                <c:pt idx="124" formatCode="0.00">
                  <c:v>10.850645608484223</c:v>
                </c:pt>
                <c:pt idx="125" formatCode="0.00">
                  <c:v>12.088079610508125</c:v>
                </c:pt>
                <c:pt idx="126" formatCode="0.00">
                  <c:v>11.212166569749483</c:v>
                </c:pt>
                <c:pt idx="127" formatCode="0.00">
                  <c:v>13.429390208470775</c:v>
                </c:pt>
                <c:pt idx="128" formatCode="0.00">
                  <c:v>11.404983669158456</c:v>
                </c:pt>
                <c:pt idx="129" formatCode="0.00">
                  <c:v>12.638640762981415</c:v>
                </c:pt>
                <c:pt idx="130" formatCode="0.00">
                  <c:v>11.759047062613687</c:v>
                </c:pt>
                <c:pt idx="131" formatCode="0.00">
                  <c:v>13.972682857781637</c:v>
                </c:pt>
                <c:pt idx="132" formatCode="0.00">
                  <c:v>11.931055452409929</c:v>
                </c:pt>
                <c:pt idx="133" formatCode="0.00">
                  <c:v>13.161635639138535</c:v>
                </c:pt>
                <c:pt idx="134" formatCode="0.00">
                  <c:v>12.279036911240103</c:v>
                </c:pt>
                <c:pt idx="135" formatCode="0.00">
                  <c:v>14.489737272014787</c:v>
                </c:pt>
                <c:pt idx="136" formatCode="0.00">
                  <c:v>12.433456182616816</c:v>
                </c:pt>
                <c:pt idx="137" formatCode="0.00">
                  <c:v>13.661497499585494</c:v>
                </c:pt>
                <c:pt idx="138" formatCode="0.00">
                  <c:v>12.776414933979806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C-48C2-BC68-8D066B2C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07583"/>
        <c:axId val="1866808063"/>
      </c:lineChart>
      <c:catAx>
        <c:axId val="18668075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8063"/>
        <c:crosses val="autoZero"/>
        <c:auto val="1"/>
        <c:lblAlgn val="ctr"/>
        <c:lblOffset val="100"/>
        <c:noMultiLvlLbl val="0"/>
      </c:catAx>
      <c:valAx>
        <c:axId val="1866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Forecast4A5!$B$1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Forecast4A5!$B$2:$B$140</c:f>
              <c:numCache>
                <c:formatCode>General</c:formatCode>
                <c:ptCount val="13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14</c:v>
                </c:pt>
                <c:pt idx="11">
                  <c:v>19</c:v>
                </c:pt>
                <c:pt idx="12">
                  <c:v>3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19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7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7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10</c:v>
                </c:pt>
                <c:pt idx="60">
                  <c:v>1</c:v>
                </c:pt>
                <c:pt idx="61">
                  <c:v>6</c:v>
                </c:pt>
                <c:pt idx="62">
                  <c:v>1</c:v>
                </c:pt>
                <c:pt idx="63">
                  <c:v>8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7</c:v>
                </c:pt>
                <c:pt idx="71">
                  <c:v>9</c:v>
                </c:pt>
                <c:pt idx="72">
                  <c:v>2</c:v>
                </c:pt>
                <c:pt idx="73">
                  <c:v>0</c:v>
                </c:pt>
                <c:pt idx="74">
                  <c:v>9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7</c:v>
                </c:pt>
                <c:pt idx="82">
                  <c:v>11</c:v>
                </c:pt>
                <c:pt idx="83">
                  <c:v>7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12</c:v>
                </c:pt>
                <c:pt idx="104">
                  <c:v>1</c:v>
                </c:pt>
                <c:pt idx="105">
                  <c:v>6</c:v>
                </c:pt>
                <c:pt idx="106">
                  <c:v>6</c:v>
                </c:pt>
                <c:pt idx="107">
                  <c:v>9</c:v>
                </c:pt>
                <c:pt idx="108">
                  <c:v>3</c:v>
                </c:pt>
                <c:pt idx="109">
                  <c:v>12</c:v>
                </c:pt>
                <c:pt idx="1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8-4B8D-8C1F-8C4E27719BFA}"/>
            </c:ext>
          </c:extLst>
        </c:ser>
        <c:ser>
          <c:idx val="1"/>
          <c:order val="1"/>
          <c:tx>
            <c:strRef>
              <c:f>Forecast4A5!$C$1</c:f>
              <c:strCache>
                <c:ptCount val="1"/>
                <c:pt idx="0">
                  <c:v>Forecast(A5)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Forecast4A5!$C$2:$C$140</c:f>
              <c:numCache>
                <c:formatCode>General</c:formatCode>
                <c:ptCount val="139"/>
                <c:pt idx="109">
                  <c:v>12</c:v>
                </c:pt>
                <c:pt idx="110">
                  <c:v>6.1363898944164541</c:v>
                </c:pt>
                <c:pt idx="111">
                  <c:v>5.4623556984941519</c:v>
                </c:pt>
                <c:pt idx="112">
                  <c:v>5.958415057216401</c:v>
                </c:pt>
                <c:pt idx="113">
                  <c:v>6.2495953477417068</c:v>
                </c:pt>
                <c:pt idx="114">
                  <c:v>5.2216563631487496</c:v>
                </c:pt>
                <c:pt idx="115">
                  <c:v>7.2853378164931666</c:v>
                </c:pt>
                <c:pt idx="116">
                  <c:v>5.6516684681462026</c:v>
                </c:pt>
                <c:pt idx="117">
                  <c:v>5.3805477515203117</c:v>
                </c:pt>
                <c:pt idx="118">
                  <c:v>8.3631540206830248</c:v>
                </c:pt>
                <c:pt idx="119">
                  <c:v>11.471181119176222</c:v>
                </c:pt>
                <c:pt idx="120">
                  <c:v>4.0982647376760024</c:v>
                </c:pt>
                <c:pt idx="121">
                  <c:v>11.849811028710111</c:v>
                </c:pt>
                <c:pt idx="122">
                  <c:v>5.9862009231265638</c:v>
                </c:pt>
                <c:pt idx="123">
                  <c:v>5.3121667272042616</c:v>
                </c:pt>
                <c:pt idx="124">
                  <c:v>5.8082260859265098</c:v>
                </c:pt>
                <c:pt idx="125">
                  <c:v>6.0994063764518174</c:v>
                </c:pt>
                <c:pt idx="126">
                  <c:v>5.0714673918588593</c:v>
                </c:pt>
                <c:pt idx="127">
                  <c:v>7.1351488452032763</c:v>
                </c:pt>
                <c:pt idx="128">
                  <c:v>5.5014794968563114</c:v>
                </c:pt>
                <c:pt idx="129">
                  <c:v>5.2303587802304214</c:v>
                </c:pt>
                <c:pt idx="130">
                  <c:v>8.2129650493931354</c:v>
                </c:pt>
                <c:pt idx="131">
                  <c:v>11.320992147886331</c:v>
                </c:pt>
                <c:pt idx="132">
                  <c:v>3.9480757663861126</c:v>
                </c:pt>
                <c:pt idx="133">
                  <c:v>11.699622057420219</c:v>
                </c:pt>
                <c:pt idx="134">
                  <c:v>5.8360119518366735</c:v>
                </c:pt>
                <c:pt idx="135">
                  <c:v>5.1619777559143714</c:v>
                </c:pt>
                <c:pt idx="136">
                  <c:v>5.6580371146366204</c:v>
                </c:pt>
                <c:pt idx="137">
                  <c:v>5.9492174051619262</c:v>
                </c:pt>
                <c:pt idx="138">
                  <c:v>4.921278420568969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8-4B8D-8C1F-8C4E27719BFA}"/>
            </c:ext>
          </c:extLst>
        </c:ser>
        <c:ser>
          <c:idx val="2"/>
          <c:order val="2"/>
          <c:tx>
            <c:strRef>
              <c:f>Forecast4A5!$D$1</c:f>
              <c:strCache>
                <c:ptCount val="1"/>
                <c:pt idx="0">
                  <c:v>Lower Confidence Bound(A5)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Forecast4A5!$D$2:$D$140</c:f>
              <c:numCache>
                <c:formatCode>General</c:formatCode>
                <c:ptCount val="139"/>
                <c:pt idx="109" formatCode="0.00">
                  <c:v>12</c:v>
                </c:pt>
                <c:pt idx="110" formatCode="0.00">
                  <c:v>-0.67966724269588319</c:v>
                </c:pt>
                <c:pt idx="111" formatCode="0.00">
                  <c:v>-1.408449655947476</c:v>
                </c:pt>
                <c:pt idx="112" formatCode="0.00">
                  <c:v>-0.96756101065778921</c:v>
                </c:pt>
                <c:pt idx="113" formatCode="0.00">
                  <c:v>-0.7319705680164974</c:v>
                </c:pt>
                <c:pt idx="114" formatCode="0.00">
                  <c:v>-1.8159152042191815</c:v>
                </c:pt>
                <c:pt idx="115" formatCode="0.00">
                  <c:v>0.19134809284101717</c:v>
                </c:pt>
                <c:pt idx="116" formatCode="0.00">
                  <c:v>-1.4991486497583528</c:v>
                </c:pt>
                <c:pt idx="117" formatCode="0.00">
                  <c:v>-1.8275027648397737</c:v>
                </c:pt>
                <c:pt idx="118" formatCode="0.00">
                  <c:v>1.0974673019620553</c:v>
                </c:pt>
                <c:pt idx="119" formatCode="0.00">
                  <c:v>4.1474585605599552</c:v>
                </c:pt>
                <c:pt idx="120" formatCode="0.00">
                  <c:v>-3.2838901663224416</c:v>
                </c:pt>
                <c:pt idx="121" formatCode="0.00">
                  <c:v>4.4088303712296453</c:v>
                </c:pt>
                <c:pt idx="122" formatCode="0.00">
                  <c:v>-1.5148536980471405</c:v>
                </c:pt>
                <c:pt idx="123" formatCode="0.00">
                  <c:v>-2.2484845486227316</c:v>
                </c:pt>
                <c:pt idx="124" formatCode="0.00">
                  <c:v>-1.812406234205028</c:v>
                </c:pt>
                <c:pt idx="125" formatCode="0.00">
                  <c:v>-1.5815884210342688</c:v>
                </c:pt>
                <c:pt idx="126" formatCode="0.00">
                  <c:v>-2.6702683949695007</c:v>
                </c:pt>
                <c:pt idx="127" formatCode="0.00">
                  <c:v>-0.66770355747966814</c:v>
                </c:pt>
                <c:pt idx="128" formatCode="0.00">
                  <c:v>-2.362862298314238</c:v>
                </c:pt>
                <c:pt idx="129" formatCode="0.00">
                  <c:v>-2.6958423697507428</c:v>
                </c:pt>
                <c:pt idx="130" formatCode="0.00">
                  <c:v>0.22453736107962285</c:v>
                </c:pt>
                <c:pt idx="131" formatCode="0.00">
                  <c:v>3.2699734811032357</c:v>
                </c:pt>
                <c:pt idx="132" formatCode="0.00">
                  <c:v>-4.1658956109149035</c:v>
                </c:pt>
                <c:pt idx="133" formatCode="0.00">
                  <c:v>3.5223389104945433</c:v>
                </c:pt>
                <c:pt idx="134" formatCode="0.00">
                  <c:v>-2.4057877908934922</c:v>
                </c:pt>
                <c:pt idx="135" formatCode="0.00">
                  <c:v>-3.1438374559440891</c:v>
                </c:pt>
                <c:pt idx="136" formatCode="0.00">
                  <c:v>-2.7121448806479123</c:v>
                </c:pt>
                <c:pt idx="137" formatCode="0.00">
                  <c:v>-2.4856801531060313</c:v>
                </c:pt>
                <c:pt idx="138" formatCode="0.00">
                  <c:v>-3.5786809795503789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8-4B8D-8C1F-8C4E27719BFA}"/>
            </c:ext>
          </c:extLst>
        </c:ser>
        <c:ser>
          <c:idx val="3"/>
          <c:order val="3"/>
          <c:tx>
            <c:strRef>
              <c:f>Forecast4A5!$E$1</c:f>
              <c:strCache>
                <c:ptCount val="1"/>
                <c:pt idx="0">
                  <c:v>Upper Confidence Bound(A5)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Forecast4A5!$E$2:$E$140</c:f>
              <c:numCache>
                <c:formatCode>General</c:formatCode>
                <c:ptCount val="139"/>
                <c:pt idx="109" formatCode="0.00">
                  <c:v>12</c:v>
                </c:pt>
                <c:pt idx="110" formatCode="0.00">
                  <c:v>12.952447031528791</c:v>
                </c:pt>
                <c:pt idx="111" formatCode="0.00">
                  <c:v>12.333161052935779</c:v>
                </c:pt>
                <c:pt idx="112" formatCode="0.00">
                  <c:v>12.884391125090591</c:v>
                </c:pt>
                <c:pt idx="113" formatCode="0.00">
                  <c:v>13.23116126349991</c:v>
                </c:pt>
                <c:pt idx="114" formatCode="0.00">
                  <c:v>12.25922793051668</c:v>
                </c:pt>
                <c:pt idx="115" formatCode="0.00">
                  <c:v>14.379327540145315</c:v>
                </c:pt>
                <c:pt idx="116" formatCode="0.00">
                  <c:v>12.802485586050757</c:v>
                </c:pt>
                <c:pt idx="117" formatCode="0.00">
                  <c:v>12.588598267880396</c:v>
                </c:pt>
                <c:pt idx="118" formatCode="0.00">
                  <c:v>15.628840739403994</c:v>
                </c:pt>
                <c:pt idx="119" formatCode="0.00">
                  <c:v>18.79490367779249</c:v>
                </c:pt>
                <c:pt idx="120" formatCode="0.00">
                  <c:v>11.480419641674446</c:v>
                </c:pt>
                <c:pt idx="121" formatCode="0.00">
                  <c:v>19.290791686190577</c:v>
                </c:pt>
                <c:pt idx="122" formatCode="0.00">
                  <c:v>13.487255544300268</c:v>
                </c:pt>
                <c:pt idx="123" formatCode="0.00">
                  <c:v>12.872818003031256</c:v>
                </c:pt>
                <c:pt idx="124" formatCode="0.00">
                  <c:v>13.428858406058048</c:v>
                </c:pt>
                <c:pt idx="125" formatCode="0.00">
                  <c:v>13.780401173937904</c:v>
                </c:pt>
                <c:pt idx="126" formatCode="0.00">
                  <c:v>12.813203178687219</c:v>
                </c:pt>
                <c:pt idx="127" formatCode="0.00">
                  <c:v>14.93800124788622</c:v>
                </c:pt>
                <c:pt idx="128" formatCode="0.00">
                  <c:v>13.365821292026862</c:v>
                </c:pt>
                <c:pt idx="129" formatCode="0.00">
                  <c:v>13.156559930211586</c:v>
                </c:pt>
                <c:pt idx="130" formatCode="0.00">
                  <c:v>16.201392737706648</c:v>
                </c:pt>
                <c:pt idx="131" formatCode="0.00">
                  <c:v>19.372010814669427</c:v>
                </c:pt>
                <c:pt idx="132" formatCode="0.00">
                  <c:v>12.062047143687129</c:v>
                </c:pt>
                <c:pt idx="133" formatCode="0.00">
                  <c:v>19.876905204345896</c:v>
                </c:pt>
                <c:pt idx="134" formatCode="0.00">
                  <c:v>14.07781169456684</c:v>
                </c:pt>
                <c:pt idx="135" formatCode="0.00">
                  <c:v>13.467792967772832</c:v>
                </c:pt>
                <c:pt idx="136" formatCode="0.00">
                  <c:v>14.028219109921153</c:v>
                </c:pt>
                <c:pt idx="137" formatCode="0.00">
                  <c:v>14.384114963429884</c:v>
                </c:pt>
                <c:pt idx="138" formatCode="0.00">
                  <c:v>13.421237820688317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8-4B8D-8C1F-8C4E2771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31375"/>
        <c:axId val="1866420815"/>
      </c:lineChart>
      <c:catAx>
        <c:axId val="18664313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0815"/>
        <c:crosses val="autoZero"/>
        <c:auto val="1"/>
        <c:lblAlgn val="ctr"/>
        <c:lblOffset val="100"/>
        <c:noMultiLvlLbl val="0"/>
      </c:catAx>
      <c:valAx>
        <c:axId val="18664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Forecast4A16!$B$1</c:f>
              <c:strCache>
                <c:ptCount val="1"/>
                <c:pt idx="0">
                  <c:v>A16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Forecast4A16!$B$2:$B$140</c:f>
              <c:numCache>
                <c:formatCode>General</c:formatCode>
                <c:ptCount val="1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3-4ED0-A459-61FF62B44005}"/>
            </c:ext>
          </c:extLst>
        </c:ser>
        <c:ser>
          <c:idx val="1"/>
          <c:order val="1"/>
          <c:tx>
            <c:strRef>
              <c:f>Forecast4A16!$C$1</c:f>
              <c:strCache>
                <c:ptCount val="1"/>
                <c:pt idx="0">
                  <c:v>Forecast(A16)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Forecast4A16!$C$2:$C$140</c:f>
              <c:numCache>
                <c:formatCode>General</c:formatCode>
                <c:ptCount val="139"/>
                <c:pt idx="105">
                  <c:v>3</c:v>
                </c:pt>
                <c:pt idx="106">
                  <c:v>0.61333750304431911</c:v>
                </c:pt>
                <c:pt idx="107">
                  <c:v>0.86654488630997506</c:v>
                </c:pt>
                <c:pt idx="108">
                  <c:v>0.12064775226447599</c:v>
                </c:pt>
                <c:pt idx="109">
                  <c:v>1.2108754009919807</c:v>
                </c:pt>
                <c:pt idx="110">
                  <c:v>0.92133081177022957</c:v>
                </c:pt>
                <c:pt idx="111">
                  <c:v>0.68686841961192036</c:v>
                </c:pt>
                <c:pt idx="112">
                  <c:v>0.62881337461932563</c:v>
                </c:pt>
                <c:pt idx="113">
                  <c:v>0.86977220466051541</c:v>
                </c:pt>
                <c:pt idx="114">
                  <c:v>0.87766333888831394</c:v>
                </c:pt>
                <c:pt idx="115">
                  <c:v>1.2211598114523039</c:v>
                </c:pt>
                <c:pt idx="116">
                  <c:v>9.5004405561080585E-2</c:v>
                </c:pt>
                <c:pt idx="117">
                  <c:v>1.5305207709842137</c:v>
                </c:pt>
                <c:pt idx="118">
                  <c:v>0.60420540822336566</c:v>
                </c:pt>
                <c:pt idx="119">
                  <c:v>0.8574127914890215</c:v>
                </c:pt>
                <c:pt idx="120">
                  <c:v>0.11151565744352254</c:v>
                </c:pt>
                <c:pt idx="121">
                  <c:v>1.2017433061710272</c:v>
                </c:pt>
                <c:pt idx="122">
                  <c:v>0.91219871694927601</c:v>
                </c:pt>
                <c:pt idx="123">
                  <c:v>0.6777363247909669</c:v>
                </c:pt>
                <c:pt idx="124">
                  <c:v>0.61968127979837218</c:v>
                </c:pt>
                <c:pt idx="125">
                  <c:v>0.86064010983956196</c:v>
                </c:pt>
                <c:pt idx="126">
                  <c:v>0.86853124406736049</c:v>
                </c:pt>
                <c:pt idx="127">
                  <c:v>1.2120277166313504</c:v>
                </c:pt>
                <c:pt idx="128">
                  <c:v>8.5872310740127022E-2</c:v>
                </c:pt>
                <c:pt idx="129">
                  <c:v>1.5213886761632602</c:v>
                </c:pt>
                <c:pt idx="130">
                  <c:v>0.59507331340241221</c:v>
                </c:pt>
                <c:pt idx="131">
                  <c:v>0.84828069666806805</c:v>
                </c:pt>
                <c:pt idx="132">
                  <c:v>0.10238356262256909</c:v>
                </c:pt>
                <c:pt idx="133">
                  <c:v>1.1926112113500738</c:v>
                </c:pt>
                <c:pt idx="134">
                  <c:v>0.90306662212832256</c:v>
                </c:pt>
                <c:pt idx="135">
                  <c:v>0.66860422997001345</c:v>
                </c:pt>
                <c:pt idx="136">
                  <c:v>0.61054918497741872</c:v>
                </c:pt>
                <c:pt idx="137">
                  <c:v>0.85150801501860851</c:v>
                </c:pt>
                <c:pt idx="138">
                  <c:v>0.85939914924640703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3-4ED0-A459-61FF62B44005}"/>
            </c:ext>
          </c:extLst>
        </c:ser>
        <c:ser>
          <c:idx val="2"/>
          <c:order val="2"/>
          <c:tx>
            <c:strRef>
              <c:f>Forecast4A16!$D$1</c:f>
              <c:strCache>
                <c:ptCount val="1"/>
                <c:pt idx="0">
                  <c:v>Lower Confidence Bound(A16)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Forecast4A16!$D$2:$D$140</c:f>
              <c:numCache>
                <c:formatCode>General</c:formatCode>
                <c:ptCount val="139"/>
                <c:pt idx="105" formatCode="0.00">
                  <c:v>3</c:v>
                </c:pt>
                <c:pt idx="106" formatCode="0.00">
                  <c:v>-1.1061184816846568</c:v>
                </c:pt>
                <c:pt idx="107" formatCode="0.00">
                  <c:v>-0.85291883595352258</c:v>
                </c:pt>
                <c:pt idx="108" formatCode="0.00">
                  <c:v>-1.5988297255299782</c:v>
                </c:pt>
                <c:pt idx="109" formatCode="0.00">
                  <c:v>-0.50862356959929689</c:v>
                </c:pt>
                <c:pt idx="110" formatCode="0.00">
                  <c:v>-0.79819910797652105</c:v>
                </c:pt>
                <c:pt idx="111" formatCode="0.00">
                  <c:v>-1.0327036244791534</c:v>
                </c:pt>
                <c:pt idx="112" formatCode="0.00">
                  <c:v>-1.0908136874694554</c:v>
                </c:pt>
                <c:pt idx="113" formatCode="0.00">
                  <c:v>-0.84992448705801271</c:v>
                </c:pt>
                <c:pt idx="114" formatCode="0.00">
                  <c:v>-0.84211931144747543</c:v>
                </c:pt>
                <c:pt idx="115" formatCode="0.00">
                  <c:v>-0.49872684306620996</c:v>
                </c:pt>
                <c:pt idx="116" formatCode="0.00">
                  <c:v>-1.6250060143347114</c:v>
                </c:pt>
                <c:pt idx="117" formatCode="0.00">
                  <c:v>-0.18963488997539724</c:v>
                </c:pt>
                <c:pt idx="118" formatCode="0.00">
                  <c:v>-1.1748375184622883</c:v>
                </c:pt>
                <c:pt idx="119" formatCode="0.00">
                  <c:v>-0.92181708516801875</c:v>
                </c:pt>
                <c:pt idx="120" formatCode="0.00">
                  <c:v>-1.6679269028497796</c:v>
                </c:pt>
                <c:pt idx="121" formatCode="0.00">
                  <c:v>-0.57793932346564181</c:v>
                </c:pt>
                <c:pt idx="122" formatCode="0.00">
                  <c:v>-0.86775301767408708</c:v>
                </c:pt>
                <c:pt idx="123" formatCode="0.00">
                  <c:v>-1.1025151980326013</c:v>
                </c:pt>
                <c:pt idx="124" formatCode="0.00">
                  <c:v>-1.160902359368573</c:v>
                </c:pt>
                <c:pt idx="125" formatCode="0.00">
                  <c:v>-0.92030961581430648</c:v>
                </c:pt>
                <c:pt idx="126" formatCode="0.00">
                  <c:v>-0.91282017698525286</c:v>
                </c:pt>
                <c:pt idx="127" formatCode="0.00">
                  <c:v>-0.56976264395136811</c:v>
                </c:pt>
                <c:pt idx="128" formatCode="0.00">
                  <c:v>-1.6963958648446655</c:v>
                </c:pt>
                <c:pt idx="129" formatCode="0.00">
                  <c:v>-0.26139781701377807</c:v>
                </c:pt>
                <c:pt idx="130" formatCode="0.00">
                  <c:v>-1.249796390527355</c:v>
                </c:pt>
                <c:pt idx="131" formatCode="0.00">
                  <c:v>-0.99717305079728646</c:v>
                </c:pt>
                <c:pt idx="132" formatCode="0.00">
                  <c:v>-1.743698085809732</c:v>
                </c:pt>
                <c:pt idx="133" formatCode="0.00">
                  <c:v>-0.65414375167817762</c:v>
                </c:pt>
                <c:pt idx="134" formatCode="0.00">
                  <c:v>-0.94440861978009227</c:v>
                </c:pt>
                <c:pt idx="135" formatCode="0.00">
                  <c:v>-1.1796397998381511</c:v>
                </c:pt>
                <c:pt idx="136" formatCode="0.00">
                  <c:v>-1.2385136801783732</c:v>
                </c:pt>
                <c:pt idx="137" formatCode="0.00">
                  <c:v>-0.99842526465722625</c:v>
                </c:pt>
                <c:pt idx="138" formatCode="0.00">
                  <c:v>-0.99145764873700903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3-4ED0-A459-61FF62B44005}"/>
            </c:ext>
          </c:extLst>
        </c:ser>
        <c:ser>
          <c:idx val="3"/>
          <c:order val="3"/>
          <c:tx>
            <c:strRef>
              <c:f>Forecast4A16!$E$1</c:f>
              <c:strCache>
                <c:ptCount val="1"/>
                <c:pt idx="0">
                  <c:v>Upper Confidence Bound(A16)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Forecast4A16!$E$2:$E$140</c:f>
              <c:numCache>
                <c:formatCode>General</c:formatCode>
                <c:ptCount val="139"/>
                <c:pt idx="105" formatCode="0.00">
                  <c:v>3</c:v>
                </c:pt>
                <c:pt idx="106" formatCode="0.00">
                  <c:v>2.3327934877732952</c:v>
                </c:pt>
                <c:pt idx="107" formatCode="0.00">
                  <c:v>2.5860086085734726</c:v>
                </c:pt>
                <c:pt idx="108" formatCode="0.00">
                  <c:v>1.8401252300589301</c:v>
                </c:pt>
                <c:pt idx="109" formatCode="0.00">
                  <c:v>2.930374371583258</c:v>
                </c:pt>
                <c:pt idx="110" formatCode="0.00">
                  <c:v>2.6408607315169803</c:v>
                </c:pt>
                <c:pt idx="111" formatCode="0.00">
                  <c:v>2.4064404637029941</c:v>
                </c:pt>
                <c:pt idx="112" formatCode="0.00">
                  <c:v>2.3484404367081066</c:v>
                </c:pt>
                <c:pt idx="113" formatCode="0.00">
                  <c:v>2.5894688963790435</c:v>
                </c:pt>
                <c:pt idx="114" formatCode="0.00">
                  <c:v>2.5974459892241031</c:v>
                </c:pt>
                <c:pt idx="115" formatCode="0.00">
                  <c:v>2.9410464659708175</c:v>
                </c:pt>
                <c:pt idx="116" formatCode="0.00">
                  <c:v>1.8150148254568725</c:v>
                </c:pt>
                <c:pt idx="117" formatCode="0.00">
                  <c:v>3.2506764319438246</c:v>
                </c:pt>
                <c:pt idx="118" formatCode="0.00">
                  <c:v>2.3832483349090197</c:v>
                </c:pt>
                <c:pt idx="119" formatCode="0.00">
                  <c:v>2.6366426681460617</c:v>
                </c:pt>
                <c:pt idx="120" formatCode="0.00">
                  <c:v>1.8909582177368247</c:v>
                </c:pt>
                <c:pt idx="121" formatCode="0.00">
                  <c:v>2.981425935807696</c:v>
                </c:pt>
                <c:pt idx="122" formatCode="0.00">
                  <c:v>2.6921504515726391</c:v>
                </c:pt>
                <c:pt idx="123" formatCode="0.00">
                  <c:v>2.4579878476145351</c:v>
                </c:pt>
                <c:pt idx="124" formatCode="0.00">
                  <c:v>2.4002649189653171</c:v>
                </c:pt>
                <c:pt idx="125" formatCode="0.00">
                  <c:v>2.6415898354934306</c:v>
                </c:pt>
                <c:pt idx="126" formatCode="0.00">
                  <c:v>2.6498826651199741</c:v>
                </c:pt>
                <c:pt idx="127" formatCode="0.00">
                  <c:v>2.993818077214069</c:v>
                </c:pt>
                <c:pt idx="128" formatCode="0.00">
                  <c:v>1.8681404863249194</c:v>
                </c:pt>
                <c:pt idx="129" formatCode="0.00">
                  <c:v>3.3041751693402985</c:v>
                </c:pt>
                <c:pt idx="130" formatCode="0.00">
                  <c:v>2.4399430173321797</c:v>
                </c:pt>
                <c:pt idx="131" formatCode="0.00">
                  <c:v>2.6937344441334226</c:v>
                </c:pt>
                <c:pt idx="132" formatCode="0.00">
                  <c:v>1.9484652110548701</c:v>
                </c:pt>
                <c:pt idx="133" formatCode="0.00">
                  <c:v>3.0393661743783253</c:v>
                </c:pt>
                <c:pt idx="134" formatCode="0.00">
                  <c:v>2.7505418640367374</c:v>
                </c:pt>
                <c:pt idx="135" formatCode="0.00">
                  <c:v>2.5168482597781781</c:v>
                </c:pt>
                <c:pt idx="136" formatCode="0.00">
                  <c:v>2.4596120501332104</c:v>
                </c:pt>
                <c:pt idx="137" formatCode="0.00">
                  <c:v>2.7014412946944431</c:v>
                </c:pt>
                <c:pt idx="138" formatCode="0.00">
                  <c:v>2.7102559472298231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3-4ED0-A459-61FF62B4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70464"/>
        <c:axId val="222081984"/>
      </c:lineChart>
      <c:catAx>
        <c:axId val="222070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81984"/>
        <c:crosses val="autoZero"/>
        <c:auto val="1"/>
        <c:lblAlgn val="ctr"/>
        <c:lblOffset val="100"/>
        <c:noMultiLvlLbl val="0"/>
      </c:catAx>
      <c:valAx>
        <c:axId val="222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Forecast4A6!$B$1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Forecast4A6!$B$2:$B$140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2-4A38-9598-F99806261274}"/>
            </c:ext>
          </c:extLst>
        </c:ser>
        <c:ser>
          <c:idx val="1"/>
          <c:order val="1"/>
          <c:tx>
            <c:strRef>
              <c:f>Forecast4A6!$C$1</c:f>
              <c:strCache>
                <c:ptCount val="1"/>
                <c:pt idx="0">
                  <c:v>Forecast(A6)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Forecast4A6!$C$2:$C$140</c:f>
              <c:numCache>
                <c:formatCode>General</c:formatCode>
                <c:ptCount val="139"/>
                <c:pt idx="110">
                  <c:v>0</c:v>
                </c:pt>
                <c:pt idx="111">
                  <c:v>1.7725517725535724E-3</c:v>
                </c:pt>
                <c:pt idx="112">
                  <c:v>3.5451035451035452E-3</c:v>
                </c:pt>
                <c:pt idx="113">
                  <c:v>5.3176553176571169E-3</c:v>
                </c:pt>
                <c:pt idx="114">
                  <c:v>7.0902070902070903E-3</c:v>
                </c:pt>
                <c:pt idx="115">
                  <c:v>8.8627588627606634E-3</c:v>
                </c:pt>
                <c:pt idx="116">
                  <c:v>1.0635310635310636E-2</c:v>
                </c:pt>
                <c:pt idx="117">
                  <c:v>1.2407862407864208E-2</c:v>
                </c:pt>
                <c:pt idx="118">
                  <c:v>1.4180414180414181E-2</c:v>
                </c:pt>
                <c:pt idx="119">
                  <c:v>1.5952965952967749E-2</c:v>
                </c:pt>
                <c:pt idx="120">
                  <c:v>1.7725517725517725E-2</c:v>
                </c:pt>
                <c:pt idx="121">
                  <c:v>1.9498069498071296E-2</c:v>
                </c:pt>
                <c:pt idx="122">
                  <c:v>2.1270621270621272E-2</c:v>
                </c:pt>
                <c:pt idx="123">
                  <c:v>2.3043173043174842E-2</c:v>
                </c:pt>
                <c:pt idx="124">
                  <c:v>2.4815724815724815E-2</c:v>
                </c:pt>
                <c:pt idx="125">
                  <c:v>2.6588276588278385E-2</c:v>
                </c:pt>
                <c:pt idx="126">
                  <c:v>2.8360828360828361E-2</c:v>
                </c:pt>
                <c:pt idx="127">
                  <c:v>3.0133380133381932E-2</c:v>
                </c:pt>
                <c:pt idx="128">
                  <c:v>3.1905931905931904E-2</c:v>
                </c:pt>
                <c:pt idx="129">
                  <c:v>3.3678483678485485E-2</c:v>
                </c:pt>
                <c:pt idx="130">
                  <c:v>3.5451035451035451E-2</c:v>
                </c:pt>
                <c:pt idx="131">
                  <c:v>3.7223587223589032E-2</c:v>
                </c:pt>
                <c:pt idx="132">
                  <c:v>3.8996138996138997E-2</c:v>
                </c:pt>
                <c:pt idx="133">
                  <c:v>4.0768690768692571E-2</c:v>
                </c:pt>
                <c:pt idx="134">
                  <c:v>4.2541242541242544E-2</c:v>
                </c:pt>
                <c:pt idx="135">
                  <c:v>4.4313794313796118E-2</c:v>
                </c:pt>
                <c:pt idx="136">
                  <c:v>4.608634608634609E-2</c:v>
                </c:pt>
                <c:pt idx="137">
                  <c:v>4.7858897858899664E-2</c:v>
                </c:pt>
                <c:pt idx="138">
                  <c:v>4.963144963144963E-2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2-4A38-9598-F99806261274}"/>
            </c:ext>
          </c:extLst>
        </c:ser>
        <c:ser>
          <c:idx val="2"/>
          <c:order val="2"/>
          <c:tx>
            <c:strRef>
              <c:f>Forecast4A6!$D$1</c:f>
              <c:strCache>
                <c:ptCount val="1"/>
                <c:pt idx="0">
                  <c:v>Lower Confidence Bound(A6)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Forecast4A6!$D$2:$D$140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-0.65895059701007674</c:v>
                </c:pt>
                <c:pt idx="112" formatCode="0.00">
                  <c:v>-0.65718101848500643</c:v>
                </c:pt>
                <c:pt idx="113" formatCode="0.00">
                  <c:v>-0.65541375245271449</c:v>
                </c:pt>
                <c:pt idx="114" formatCode="0.00">
                  <c:v>-0.65364945956467191</c:v>
                </c:pt>
                <c:pt idx="115" formatCode="0.00">
                  <c:v>-0.65188880040445507</c:v>
                </c:pt>
                <c:pt idx="116" formatCode="0.00">
                  <c:v>-0.65013243545475408</c:v>
                </c:pt>
                <c:pt idx="117" formatCode="0.00">
                  <c:v>-0.64838102505773321</c:v>
                </c:pt>
                <c:pt idx="118" formatCode="0.00">
                  <c:v>-0.64663522936886519</c:v>
                </c:pt>
                <c:pt idx="119" formatCode="0.00">
                  <c:v>-0.64489570830414378</c:v>
                </c:pt>
                <c:pt idx="120" formatCode="0.00">
                  <c:v>-0.64316312148080268</c:v>
                </c:pt>
                <c:pt idx="121" formatCode="0.00">
                  <c:v>-0.6414381281514494</c:v>
                </c:pt>
                <c:pt idx="122" formatCode="0.00">
                  <c:v>-0.63972138713176041</c:v>
                </c:pt>
                <c:pt idx="123" formatCode="0.00">
                  <c:v>-0.63801355672164983</c:v>
                </c:pt>
                <c:pt idx="124" formatCode="0.00">
                  <c:v>-0.63631529462007153</c:v>
                </c:pt>
                <c:pt idx="125" formatCode="0.00">
                  <c:v>-0.63462725783338469</c:v>
                </c:pt>
                <c:pt idx="126" formatCode="0.00">
                  <c:v>-0.63295010257745132</c:v>
                </c:pt>
                <c:pt idx="127" formatCode="0.00">
                  <c:v>-0.6312844841734111</c:v>
                </c:pt>
                <c:pt idx="128" formatCode="0.00">
                  <c:v>-0.62963105693732235</c:v>
                </c:pt>
                <c:pt idx="129" formatCode="0.00">
                  <c:v>-0.62799047406362807</c:v>
                </c:pt>
                <c:pt idx="130" formatCode="0.00">
                  <c:v>-0.6263633875026523</c:v>
                </c:pt>
                <c:pt idx="131" formatCode="0.00">
                  <c:v>-0.62475044783210854</c:v>
                </c:pt>
                <c:pt idx="132" formatCode="0.00">
                  <c:v>-0.62315230412284262</c:v>
                </c:pt>
                <c:pt idx="133" formatCode="0.00">
                  <c:v>-0.62156960379881132</c:v>
                </c:pt>
                <c:pt idx="134" formatCode="0.00">
                  <c:v>-0.62000299249154023</c:v>
                </c:pt>
                <c:pt idx="135" formatCode="0.00">
                  <c:v>-0.61845311388908575</c:v>
                </c:pt>
                <c:pt idx="136" formatCode="0.00">
                  <c:v>-0.61692060957976469</c:v>
                </c:pt>
                <c:pt idx="137" formatCode="0.00">
                  <c:v>-0.61540611889069829</c:v>
                </c:pt>
                <c:pt idx="138" formatCode="0.00">
                  <c:v>-0.61391027872146053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2-4A38-9598-F99806261274}"/>
            </c:ext>
          </c:extLst>
        </c:ser>
        <c:ser>
          <c:idx val="3"/>
          <c:order val="3"/>
          <c:tx>
            <c:strRef>
              <c:f>Forecast4A6!$E$1</c:f>
              <c:strCache>
                <c:ptCount val="1"/>
                <c:pt idx="0">
                  <c:v>Upper Confidence Bound(A6)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Forecast4A6!$E$2:$E$140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0.66249570055518381</c:v>
                </c:pt>
                <c:pt idx="112" formatCode="0.00">
                  <c:v>0.66427122557521345</c:v>
                </c:pt>
                <c:pt idx="113" formatCode="0.00">
                  <c:v>0.6660490630880288</c:v>
                </c:pt>
                <c:pt idx="114" formatCode="0.00">
                  <c:v>0.66782987374508618</c:v>
                </c:pt>
                <c:pt idx="115" formatCode="0.00">
                  <c:v>0.6696143181299764</c:v>
                </c:pt>
                <c:pt idx="116" formatCode="0.00">
                  <c:v>0.67140305672537537</c:v>
                </c:pt>
                <c:pt idx="117" formatCode="0.00">
                  <c:v>0.67319674987346156</c:v>
                </c:pt>
                <c:pt idx="118" formatCode="0.00">
                  <c:v>0.67499605772969351</c:v>
                </c:pt>
                <c:pt idx="119" formatCode="0.00">
                  <c:v>0.67680164021007938</c:v>
                </c:pt>
                <c:pt idx="120" formatCode="0.00">
                  <c:v>0.67861415693183802</c:v>
                </c:pt>
                <c:pt idx="121" formatCode="0.00">
                  <c:v>0.68043426714759203</c:v>
                </c:pt>
                <c:pt idx="122" formatCode="0.00">
                  <c:v>0.682262629673003</c:v>
                </c:pt>
                <c:pt idx="123" formatCode="0.00">
                  <c:v>0.68409990280799948</c:v>
                </c:pt>
                <c:pt idx="124" formatCode="0.00">
                  <c:v>0.68594674425152113</c:v>
                </c:pt>
                <c:pt idx="125" formatCode="0.00">
                  <c:v>0.68780381100994137</c:v>
                </c:pt>
                <c:pt idx="126" formatCode="0.00">
                  <c:v>0.68967175929910796</c:v>
                </c:pt>
                <c:pt idx="127" formatCode="0.00">
                  <c:v>0.69155124444017502</c:v>
                </c:pt>
                <c:pt idx="128" formatCode="0.00">
                  <c:v>0.69344292074918623</c:v>
                </c:pt>
                <c:pt idx="129" formatCode="0.00">
                  <c:v>0.69534744142059901</c:v>
                </c:pt>
                <c:pt idx="130" formatCode="0.00">
                  <c:v>0.6972654584047232</c:v>
                </c:pt>
                <c:pt idx="131" formatCode="0.00">
                  <c:v>0.6991976222792865</c:v>
                </c:pt>
                <c:pt idx="132" formatCode="0.00">
                  <c:v>0.70114458211512054</c:v>
                </c:pt>
                <c:pt idx="133" formatCode="0.00">
                  <c:v>0.70310698533619653</c:v>
                </c:pt>
                <c:pt idx="134" formatCode="0.00">
                  <c:v>0.7050854775740254</c:v>
                </c:pt>
                <c:pt idx="135" formatCode="0.00">
                  <c:v>0.70708070251667798</c:v>
                </c:pt>
                <c:pt idx="136" formatCode="0.00">
                  <c:v>0.70909330175245688</c:v>
                </c:pt>
                <c:pt idx="137" formatCode="0.00">
                  <c:v>0.71112391460849755</c:v>
                </c:pt>
                <c:pt idx="138" formatCode="0.00">
                  <c:v>0.71317317798435975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2-4A38-9598-F9980626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25615"/>
        <c:axId val="1866427055"/>
      </c:lineChart>
      <c:catAx>
        <c:axId val="18664256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7055"/>
        <c:crosses val="autoZero"/>
        <c:auto val="1"/>
        <c:lblAlgn val="ctr"/>
        <c:lblOffset val="100"/>
        <c:noMultiLvlLbl val="0"/>
      </c:catAx>
      <c:valAx>
        <c:axId val="18664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Forecast4A15!$B$1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Forecast4A15!$B$2:$B$140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5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9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4</c:v>
                </c:pt>
                <c:pt idx="104">
                  <c:v>2</c:v>
                </c:pt>
                <c:pt idx="105">
                  <c:v>4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2-41CE-8361-C6E56FEC6730}"/>
            </c:ext>
          </c:extLst>
        </c:ser>
        <c:ser>
          <c:idx val="1"/>
          <c:order val="1"/>
          <c:tx>
            <c:strRef>
              <c:f>Forecast4A15!$C$1</c:f>
              <c:strCache>
                <c:ptCount val="1"/>
                <c:pt idx="0">
                  <c:v>Forecast(A15)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Forecast4A15!$C$2:$C$140</c:f>
              <c:numCache>
                <c:formatCode>General</c:formatCode>
                <c:ptCount val="139"/>
                <c:pt idx="110">
                  <c:v>3</c:v>
                </c:pt>
                <c:pt idx="111">
                  <c:v>3.9969053984896266</c:v>
                </c:pt>
                <c:pt idx="112">
                  <c:v>2.0646302778306085</c:v>
                </c:pt>
                <c:pt idx="113">
                  <c:v>3.1021839526129917</c:v>
                </c:pt>
                <c:pt idx="114">
                  <c:v>2.4230537266146692</c:v>
                </c:pt>
                <c:pt idx="115">
                  <c:v>4.1195555468125562</c:v>
                </c:pt>
                <c:pt idx="116">
                  <c:v>2.1872804261535386</c:v>
                </c:pt>
                <c:pt idx="117">
                  <c:v>3.2248341009359214</c:v>
                </c:pt>
                <c:pt idx="118">
                  <c:v>2.5457038749375984</c:v>
                </c:pt>
                <c:pt idx="119">
                  <c:v>4.2422056951354854</c:v>
                </c:pt>
                <c:pt idx="120">
                  <c:v>2.3099305744764678</c:v>
                </c:pt>
                <c:pt idx="121">
                  <c:v>3.347484249258851</c:v>
                </c:pt>
                <c:pt idx="122">
                  <c:v>2.6683540232605285</c:v>
                </c:pt>
                <c:pt idx="123">
                  <c:v>4.3648558434584146</c:v>
                </c:pt>
                <c:pt idx="124">
                  <c:v>2.432580722799397</c:v>
                </c:pt>
                <c:pt idx="125">
                  <c:v>3.4701343975817802</c:v>
                </c:pt>
                <c:pt idx="126">
                  <c:v>2.7910041715834577</c:v>
                </c:pt>
                <c:pt idx="127">
                  <c:v>4.4875059917813438</c:v>
                </c:pt>
                <c:pt idx="128">
                  <c:v>2.5552308711223262</c:v>
                </c:pt>
                <c:pt idx="129">
                  <c:v>3.5927845459047094</c:v>
                </c:pt>
                <c:pt idx="130">
                  <c:v>2.9136543199063869</c:v>
                </c:pt>
                <c:pt idx="131">
                  <c:v>4.6101561401042739</c:v>
                </c:pt>
                <c:pt idx="132">
                  <c:v>2.6778810194452562</c:v>
                </c:pt>
                <c:pt idx="133">
                  <c:v>3.7154346942276391</c:v>
                </c:pt>
                <c:pt idx="134">
                  <c:v>3.0363044682293161</c:v>
                </c:pt>
                <c:pt idx="135">
                  <c:v>4.7328062884272031</c:v>
                </c:pt>
                <c:pt idx="136">
                  <c:v>2.8005311677681854</c:v>
                </c:pt>
                <c:pt idx="137">
                  <c:v>3.8380848425505687</c:v>
                </c:pt>
                <c:pt idx="138">
                  <c:v>3.1589546165522462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2-41CE-8361-C6E56FEC6730}"/>
            </c:ext>
          </c:extLst>
        </c:ser>
        <c:ser>
          <c:idx val="2"/>
          <c:order val="2"/>
          <c:tx>
            <c:strRef>
              <c:f>Forecast4A15!$D$1</c:f>
              <c:strCache>
                <c:ptCount val="1"/>
                <c:pt idx="0">
                  <c:v>Lower Confidence Bound(A15)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Forecast4A15!$D$2:$D$140</c:f>
              <c:numCache>
                <c:formatCode>General</c:formatCode>
                <c:ptCount val="139"/>
                <c:pt idx="110" formatCode="0.00">
                  <c:v>3</c:v>
                </c:pt>
                <c:pt idx="111" formatCode="0.00">
                  <c:v>1.624157630421081</c:v>
                </c:pt>
                <c:pt idx="112" formatCode="0.00">
                  <c:v>-0.30812816757886941</c:v>
                </c:pt>
                <c:pt idx="113" formatCode="0.00">
                  <c:v>0.72940652538271422</c:v>
                </c:pt>
                <c:pt idx="114" formatCode="0.00">
                  <c:v>5.0246640593386793E-2</c:v>
                </c:pt>
                <c:pt idx="115" formatCode="0.00">
                  <c:v>1.6702338674253787</c:v>
                </c:pt>
                <c:pt idx="116" formatCode="0.00">
                  <c:v>-0.26209756749762425</c:v>
                </c:pt>
                <c:pt idx="117" formatCode="0.00">
                  <c:v>0.77538255591023297</c:v>
                </c:pt>
                <c:pt idx="118" formatCode="0.00">
                  <c:v>9.6159244619878237E-2</c:v>
                </c:pt>
                <c:pt idx="119" formatCode="0.00">
                  <c:v>1.7161707988702983</c:v>
                </c:pt>
                <c:pt idx="120" formatCode="0.00">
                  <c:v>-0.21623915832415097</c:v>
                </c:pt>
                <c:pt idx="121" formatCode="0.00">
                  <c:v>0.82115405921603779</c:v>
                </c:pt>
                <c:pt idx="122" formatCode="0.00">
                  <c:v>0.1418355318132889</c:v>
                </c:pt>
                <c:pt idx="123" formatCode="0.00">
                  <c:v>1.7618423155898237</c:v>
                </c:pt>
                <c:pt idx="124" formatCode="0.00">
                  <c:v>-0.17067611450274178</c:v>
                </c:pt>
                <c:pt idx="125" formatCode="0.00">
                  <c:v>0.8666007558661839</c:v>
                </c:pt>
                <c:pt idx="126" formatCode="0.00">
                  <c:v>0.18715807899571413</c:v>
                </c:pt>
                <c:pt idx="127" formatCode="0.00">
                  <c:v>1.8071368553076876</c:v>
                </c:pt>
                <c:pt idx="128" formatCode="0.00">
                  <c:v>-0.1255173664415854</c:v>
                </c:pt>
                <c:pt idx="129" formatCode="0.00">
                  <c:v>0.91161631433281354</c:v>
                </c:pt>
                <c:pt idx="130" formatCode="0.00">
                  <c:v>0.23202312117873136</c:v>
                </c:pt>
                <c:pt idx="131" formatCode="0.00">
                  <c:v>1.8519554996644443</c:v>
                </c:pt>
                <c:pt idx="132" formatCode="0.00">
                  <c:v>-8.0859455288689652E-2</c:v>
                </c:pt>
                <c:pt idx="133" formatCode="0.00">
                  <c:v>0.95610654271131379</c:v>
                </c:pt>
                <c:pt idx="134" formatCode="0.00">
                  <c:v>0.27633878814698987</c:v>
                </c:pt>
                <c:pt idx="135" formatCode="0.00">
                  <c:v>1.8962103966855515</c:v>
                </c:pt>
                <c:pt idx="136" formatCode="0.00">
                  <c:v>-3.6788072897619983E-2</c:v>
                </c:pt>
                <c:pt idx="137" formatCode="0.00">
                  <c:v>0.99998788505994263</c:v>
                </c:pt>
                <c:pt idx="138" formatCode="0.00">
                  <c:v>0.32002363590036431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2-41CE-8361-C6E56FEC6730}"/>
            </c:ext>
          </c:extLst>
        </c:ser>
        <c:ser>
          <c:idx val="3"/>
          <c:order val="3"/>
          <c:tx>
            <c:strRef>
              <c:f>Forecast4A15!$E$1</c:f>
              <c:strCache>
                <c:ptCount val="1"/>
                <c:pt idx="0">
                  <c:v>Upper Confidence Bound(A15)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Forecast4A15!$E$2:$E$140</c:f>
              <c:numCache>
                <c:formatCode>General</c:formatCode>
                <c:ptCount val="139"/>
                <c:pt idx="110" formatCode="0.00">
                  <c:v>3</c:v>
                </c:pt>
                <c:pt idx="111" formatCode="0.00">
                  <c:v>6.3696531665581722</c:v>
                </c:pt>
                <c:pt idx="112" formatCode="0.00">
                  <c:v>4.4373887232400868</c:v>
                </c:pt>
                <c:pt idx="113" formatCode="0.00">
                  <c:v>5.4749613798432692</c:v>
                </c:pt>
                <c:pt idx="114" formatCode="0.00">
                  <c:v>4.7958608126359517</c:v>
                </c:pt>
                <c:pt idx="115" formatCode="0.00">
                  <c:v>6.5688772261997332</c:v>
                </c:pt>
                <c:pt idx="116" formatCode="0.00">
                  <c:v>4.6366584198047018</c:v>
                </c:pt>
                <c:pt idx="117" formatCode="0.00">
                  <c:v>5.6742856459616098</c:v>
                </c:pt>
                <c:pt idx="118" formatCode="0.00">
                  <c:v>4.9952485052553186</c:v>
                </c:pt>
                <c:pt idx="119" formatCode="0.00">
                  <c:v>6.7682405914006729</c:v>
                </c:pt>
                <c:pt idx="120" formatCode="0.00">
                  <c:v>4.8361003072770865</c:v>
                </c:pt>
                <c:pt idx="121" formatCode="0.00">
                  <c:v>5.8738144393016647</c:v>
                </c:pt>
                <c:pt idx="122" formatCode="0.00">
                  <c:v>5.1948725147077681</c:v>
                </c:pt>
                <c:pt idx="123" formatCode="0.00">
                  <c:v>6.967869371327005</c:v>
                </c:pt>
                <c:pt idx="124" formatCode="0.00">
                  <c:v>5.0358375601015357</c:v>
                </c:pt>
                <c:pt idx="125" formatCode="0.00">
                  <c:v>6.0736680392973765</c:v>
                </c:pt>
                <c:pt idx="126" formatCode="0.00">
                  <c:v>5.3948502641712013</c:v>
                </c:pt>
                <c:pt idx="127" formatCode="0.00">
                  <c:v>7.167875128255</c:v>
                </c:pt>
                <c:pt idx="128" formatCode="0.00">
                  <c:v>5.2359791086862373</c:v>
                </c:pt>
                <c:pt idx="129" formatCode="0.00">
                  <c:v>6.2739527774766053</c:v>
                </c:pt>
                <c:pt idx="130" formatCode="0.00">
                  <c:v>5.5952855186340429</c:v>
                </c:pt>
                <c:pt idx="131" formatCode="0.00">
                  <c:v>7.3683567805441035</c:v>
                </c:pt>
                <c:pt idx="132" formatCode="0.00">
                  <c:v>5.4366214941792022</c:v>
                </c:pt>
                <c:pt idx="133" formatCode="0.00">
                  <c:v>6.4747628457439639</c:v>
                </c:pt>
                <c:pt idx="134" formatCode="0.00">
                  <c:v>5.7962701483116419</c:v>
                </c:pt>
                <c:pt idx="135" formatCode="0.00">
                  <c:v>7.5694021801688542</c:v>
                </c:pt>
                <c:pt idx="136" formatCode="0.00">
                  <c:v>5.6378504084339909</c:v>
                </c:pt>
                <c:pt idx="137" formatCode="0.00">
                  <c:v>6.6761818000411948</c:v>
                </c:pt>
                <c:pt idx="138" formatCode="0.00">
                  <c:v>5.9978855972041281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2-41CE-8361-C6E56FEC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63744"/>
        <c:axId val="222060384"/>
      </c:lineChart>
      <c:catAx>
        <c:axId val="2220637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60384"/>
        <c:crosses val="autoZero"/>
        <c:auto val="1"/>
        <c:lblAlgn val="ctr"/>
        <c:lblOffset val="100"/>
        <c:noMultiLvlLbl val="0"/>
      </c:catAx>
      <c:valAx>
        <c:axId val="2220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Forecast4A14!$B$1</c:f>
              <c:strCache>
                <c:ptCount val="1"/>
                <c:pt idx="0">
                  <c:v>A14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Forecast4A14!$B$2:$B$140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4-4497-97BC-07F6F00F852A}"/>
            </c:ext>
          </c:extLst>
        </c:ser>
        <c:ser>
          <c:idx val="1"/>
          <c:order val="1"/>
          <c:tx>
            <c:strRef>
              <c:f>Forecast4A14!$C$1</c:f>
              <c:strCache>
                <c:ptCount val="1"/>
                <c:pt idx="0">
                  <c:v>Forecast(A14)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Forecast4A14!$C$2:$C$140</c:f>
              <c:numCache>
                <c:formatCode>General</c:formatCode>
                <c:ptCount val="139"/>
                <c:pt idx="105">
                  <c:v>0</c:v>
                </c:pt>
                <c:pt idx="106">
                  <c:v>0.42592946094674466</c:v>
                </c:pt>
                <c:pt idx="107">
                  <c:v>0.90069204672888936</c:v>
                </c:pt>
                <c:pt idx="108">
                  <c:v>0.74713689775433112</c:v>
                </c:pt>
                <c:pt idx="109">
                  <c:v>1.3368744772802663</c:v>
                </c:pt>
                <c:pt idx="110">
                  <c:v>0.83583548053680201</c:v>
                </c:pt>
                <c:pt idx="111">
                  <c:v>0.58478537822935728</c:v>
                </c:pt>
                <c:pt idx="112">
                  <c:v>0.79183649269269119</c:v>
                </c:pt>
                <c:pt idx="113">
                  <c:v>0.64776310000792847</c:v>
                </c:pt>
                <c:pt idx="114">
                  <c:v>0.47778748065130916</c:v>
                </c:pt>
                <c:pt idx="115">
                  <c:v>0.95255006643345386</c:v>
                </c:pt>
                <c:pt idx="116">
                  <c:v>0.79899491745889573</c:v>
                </c:pt>
                <c:pt idx="117">
                  <c:v>1.3887324969848307</c:v>
                </c:pt>
                <c:pt idx="118">
                  <c:v>0.88769350024136651</c:v>
                </c:pt>
                <c:pt idx="119">
                  <c:v>0.63664339793392177</c:v>
                </c:pt>
                <c:pt idx="120">
                  <c:v>0.84369451239725557</c:v>
                </c:pt>
                <c:pt idx="121">
                  <c:v>0.69962111971249286</c:v>
                </c:pt>
                <c:pt idx="122">
                  <c:v>0.52964550035587366</c:v>
                </c:pt>
                <c:pt idx="123">
                  <c:v>1.0044080861380182</c:v>
                </c:pt>
                <c:pt idx="124">
                  <c:v>0.85085293716346011</c:v>
                </c:pt>
                <c:pt idx="125">
                  <c:v>1.4405905166893953</c:v>
                </c:pt>
                <c:pt idx="126">
                  <c:v>0.939551519945931</c:v>
                </c:pt>
                <c:pt idx="127">
                  <c:v>0.68850141763848627</c:v>
                </c:pt>
                <c:pt idx="128">
                  <c:v>0.89555253210182006</c:v>
                </c:pt>
                <c:pt idx="129">
                  <c:v>0.75147913941705746</c:v>
                </c:pt>
                <c:pt idx="130">
                  <c:v>0.58150352006043804</c:v>
                </c:pt>
                <c:pt idx="131">
                  <c:v>1.0562661058425826</c:v>
                </c:pt>
                <c:pt idx="132">
                  <c:v>0.90271095686802449</c:v>
                </c:pt>
                <c:pt idx="133">
                  <c:v>1.4924485363939597</c:v>
                </c:pt>
                <c:pt idx="134">
                  <c:v>0.99140953965049539</c:v>
                </c:pt>
                <c:pt idx="135">
                  <c:v>0.74035943734305065</c:v>
                </c:pt>
                <c:pt idx="136">
                  <c:v>0.94741055180638456</c:v>
                </c:pt>
                <c:pt idx="137">
                  <c:v>0.80333715912162185</c:v>
                </c:pt>
                <c:pt idx="138">
                  <c:v>0.63336153976500253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4-4497-97BC-07F6F00F852A}"/>
            </c:ext>
          </c:extLst>
        </c:ser>
        <c:ser>
          <c:idx val="2"/>
          <c:order val="2"/>
          <c:tx>
            <c:strRef>
              <c:f>Forecast4A14!$D$1</c:f>
              <c:strCache>
                <c:ptCount val="1"/>
                <c:pt idx="0">
                  <c:v>Lower Confidence Bound(A14)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Forecast4A14!$D$2:$D$140</c:f>
              <c:numCache>
                <c:formatCode>General</c:formatCode>
                <c:ptCount val="139"/>
                <c:pt idx="105" formatCode="0.00">
                  <c:v>0</c:v>
                </c:pt>
                <c:pt idx="106" formatCode="0.00">
                  <c:v>-0.85754607436492936</c:v>
                </c:pt>
                <c:pt idx="107" formatCode="0.00">
                  <c:v>-0.42290917306508813</c:v>
                </c:pt>
                <c:pt idx="108" formatCode="0.00">
                  <c:v>-0.6157140917557995</c:v>
                </c:pt>
                <c:pt idx="109" formatCode="0.00">
                  <c:v>-6.4425146664734312E-2</c:v>
                </c:pt>
                <c:pt idx="110" formatCode="0.00">
                  <c:v>-0.60317700482876169</c:v>
                </c:pt>
                <c:pt idx="111" formatCode="0.00">
                  <c:v>-0.89126170948037164</c:v>
                </c:pt>
                <c:pt idx="112" formatCode="0.00">
                  <c:v>-0.72061785272818357</c:v>
                </c:pt>
                <c:pt idx="113" formatCode="0.00">
                  <c:v>-0.90051647849048311</c:v>
                </c:pt>
                <c:pt idx="114" formatCode="0.00">
                  <c:v>-1.202675620027857</c:v>
                </c:pt>
                <c:pt idx="115" formatCode="0.00">
                  <c:v>-0.7607258458313817</c:v>
                </c:pt>
                <c:pt idx="116" formatCode="0.00">
                  <c:v>-0.94672290583697905</c:v>
                </c:pt>
                <c:pt idx="117" formatCode="0.00">
                  <c:v>-0.38907756835991414</c:v>
                </c:pt>
                <c:pt idx="118" formatCode="0.00">
                  <c:v>-0.92187865244290823</c:v>
                </c:pt>
                <c:pt idx="119" formatCode="0.00">
                  <c:v>-1.2043786701520993</c:v>
                </c:pt>
                <c:pt idx="120" formatCode="0.00">
                  <c:v>-1.0284819112573031</c:v>
                </c:pt>
                <c:pt idx="121" formatCode="0.00">
                  <c:v>-1.2034294809584483</c:v>
                </c:pt>
                <c:pt idx="122" formatCode="0.00">
                  <c:v>-1.485772392843089</c:v>
                </c:pt>
                <c:pt idx="123" formatCode="0.00">
                  <c:v>-1.0401519247555058</c:v>
                </c:pt>
                <c:pt idx="124" formatCode="0.00">
                  <c:v>-1.2226529338766541</c:v>
                </c:pt>
                <c:pt idx="125" formatCode="0.00">
                  <c:v>-0.66167384730580214</c:v>
                </c:pt>
                <c:pt idx="126" formatCode="0.00">
                  <c:v>-1.1912923291952375</c:v>
                </c:pt>
                <c:pt idx="127" formatCode="0.00">
                  <c:v>-1.4707507797096098</c:v>
                </c:pt>
                <c:pt idx="128" formatCode="0.00">
                  <c:v>-1.291944297091886</c:v>
                </c:pt>
                <c:pt idx="129" formatCode="0.00">
                  <c:v>-1.464105610029794</c:v>
                </c:pt>
                <c:pt idx="130" formatCode="0.00">
                  <c:v>-1.7342804614600849</c:v>
                </c:pt>
                <c:pt idx="131" formatCode="0.00">
                  <c:v>-1.2864547255222458</c:v>
                </c:pt>
                <c:pt idx="132" formatCode="0.00">
                  <c:v>-1.4668327334825226</c:v>
                </c:pt>
                <c:pt idx="133" formatCode="0.00">
                  <c:v>-0.90380853745977663</c:v>
                </c:pt>
                <c:pt idx="134" formatCode="0.00">
                  <c:v>-1.4314557432060573</c:v>
                </c:pt>
                <c:pt idx="135" formatCode="0.00">
                  <c:v>-1.7090129801817857</c:v>
                </c:pt>
                <c:pt idx="136" formatCode="0.00">
                  <c:v>-1.528371837902506</c:v>
                </c:pt>
                <c:pt idx="137" formatCode="0.00">
                  <c:v>-1.6987617753480111</c:v>
                </c:pt>
                <c:pt idx="138" formatCode="0.00">
                  <c:v>-1.9605701424776656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4-4497-97BC-07F6F00F852A}"/>
            </c:ext>
          </c:extLst>
        </c:ser>
        <c:ser>
          <c:idx val="3"/>
          <c:order val="3"/>
          <c:tx>
            <c:strRef>
              <c:f>Forecast4A14!$E$1</c:f>
              <c:strCache>
                <c:ptCount val="1"/>
                <c:pt idx="0">
                  <c:v>Upper Confidence Bound(A14)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Forecast4A14!$E$2:$E$140</c:f>
              <c:numCache>
                <c:formatCode>General</c:formatCode>
                <c:ptCount val="139"/>
                <c:pt idx="105" formatCode="0.00">
                  <c:v>0</c:v>
                </c:pt>
                <c:pt idx="106" formatCode="0.00">
                  <c:v>1.7094049962584186</c:v>
                </c:pt>
                <c:pt idx="107" formatCode="0.00">
                  <c:v>2.2242932665228667</c:v>
                </c:pt>
                <c:pt idx="108" formatCode="0.00">
                  <c:v>2.1099878872644617</c:v>
                </c:pt>
                <c:pt idx="109" formatCode="0.00">
                  <c:v>2.7381741012252672</c:v>
                </c:pt>
                <c:pt idx="110" formatCode="0.00">
                  <c:v>2.2748479659023655</c:v>
                </c:pt>
                <c:pt idx="111" formatCode="0.00">
                  <c:v>2.060832465939086</c:v>
                </c:pt>
                <c:pt idx="112" formatCode="0.00">
                  <c:v>2.3042908381135661</c:v>
                </c:pt>
                <c:pt idx="113" formatCode="0.00">
                  <c:v>2.1960426785063403</c:v>
                </c:pt>
                <c:pt idx="114" formatCode="0.00">
                  <c:v>2.1582505813304751</c:v>
                </c:pt>
                <c:pt idx="115" formatCode="0.00">
                  <c:v>2.6658259786982894</c:v>
                </c:pt>
                <c:pt idx="116" formatCode="0.00">
                  <c:v>2.5447127407547705</c:v>
                </c:pt>
                <c:pt idx="117" formatCode="0.00">
                  <c:v>3.1665425623295755</c:v>
                </c:pt>
                <c:pt idx="118" formatCode="0.00">
                  <c:v>2.6972656529256414</c:v>
                </c:pt>
                <c:pt idx="119" formatCode="0.00">
                  <c:v>2.4776654660199426</c:v>
                </c:pt>
                <c:pt idx="120" formatCode="0.00">
                  <c:v>2.7158709360518141</c:v>
                </c:pt>
                <c:pt idx="121" formatCode="0.00">
                  <c:v>2.6026717203834338</c:v>
                </c:pt>
                <c:pt idx="122" formatCode="0.00">
                  <c:v>2.5450633935548361</c:v>
                </c:pt>
                <c:pt idx="123" formatCode="0.00">
                  <c:v>3.0489680970315423</c:v>
                </c:pt>
                <c:pt idx="124" formatCode="0.00">
                  <c:v>2.9243588082035741</c:v>
                </c:pt>
                <c:pt idx="125" formatCode="0.00">
                  <c:v>3.542854880684593</c:v>
                </c:pt>
                <c:pt idx="126" formatCode="0.00">
                  <c:v>3.0703953690870995</c:v>
                </c:pt>
                <c:pt idx="127" formatCode="0.00">
                  <c:v>2.8477536149865825</c:v>
                </c:pt>
                <c:pt idx="128" formatCode="0.00">
                  <c:v>3.0830493612955259</c:v>
                </c:pt>
                <c:pt idx="129" formatCode="0.00">
                  <c:v>2.9670638888639091</c:v>
                </c:pt>
                <c:pt idx="130" formatCode="0.00">
                  <c:v>2.8972875015809607</c:v>
                </c:pt>
                <c:pt idx="131" formatCode="0.00">
                  <c:v>3.3989869372074111</c:v>
                </c:pt>
                <c:pt idx="132" formatCode="0.00">
                  <c:v>3.2722546472185714</c:v>
                </c:pt>
                <c:pt idx="133" formatCode="0.00">
                  <c:v>3.8887056102476958</c:v>
                </c:pt>
                <c:pt idx="134" formatCode="0.00">
                  <c:v>3.4142748225070481</c:v>
                </c:pt>
                <c:pt idx="135" formatCode="0.00">
                  <c:v>3.1897318548678868</c:v>
                </c:pt>
                <c:pt idx="136" formatCode="0.00">
                  <c:v>3.4231929415152753</c:v>
                </c:pt>
                <c:pt idx="137" formatCode="0.00">
                  <c:v>3.305436093591255</c:v>
                </c:pt>
                <c:pt idx="138" formatCode="0.00">
                  <c:v>3.2272932220076704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4-4497-97BC-07F6F00F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09248"/>
        <c:axId val="214711168"/>
      </c:lineChart>
      <c:catAx>
        <c:axId val="2147092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1168"/>
        <c:crosses val="autoZero"/>
        <c:auto val="1"/>
        <c:lblAlgn val="ctr"/>
        <c:lblOffset val="100"/>
        <c:noMultiLvlLbl val="0"/>
      </c:catAx>
      <c:valAx>
        <c:axId val="214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Forecast4A13!$B$1</c:f>
              <c:strCache>
                <c:ptCount val="1"/>
                <c:pt idx="0">
                  <c:v>A13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Forecast4A13!$B$2:$B$140</c:f>
              <c:numCache>
                <c:formatCode>General</c:formatCode>
                <c:ptCount val="1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D-417A-B57B-97D3E947A805}"/>
            </c:ext>
          </c:extLst>
        </c:ser>
        <c:ser>
          <c:idx val="1"/>
          <c:order val="1"/>
          <c:tx>
            <c:strRef>
              <c:f>Forecast4A13!$C$1</c:f>
              <c:strCache>
                <c:ptCount val="1"/>
                <c:pt idx="0">
                  <c:v>Forecast(A13)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Forecast4A13!$C$2:$C$140</c:f>
              <c:numCache>
                <c:formatCode>General</c:formatCode>
                <c:ptCount val="139"/>
                <c:pt idx="110">
                  <c:v>0</c:v>
                </c:pt>
                <c:pt idx="111">
                  <c:v>7.1489348205309375E-2</c:v>
                </c:pt>
                <c:pt idx="112">
                  <c:v>6.8783476940029301E-2</c:v>
                </c:pt>
                <c:pt idx="113">
                  <c:v>6.6077605674754555E-2</c:v>
                </c:pt>
                <c:pt idx="114">
                  <c:v>6.3371734409474481E-2</c:v>
                </c:pt>
                <c:pt idx="115">
                  <c:v>6.0665863144199743E-2</c:v>
                </c:pt>
                <c:pt idx="116">
                  <c:v>5.7959991878919655E-2</c:v>
                </c:pt>
                <c:pt idx="117">
                  <c:v>5.5254120613644923E-2</c:v>
                </c:pt>
                <c:pt idx="118">
                  <c:v>5.2548249348364835E-2</c:v>
                </c:pt>
                <c:pt idx="119">
                  <c:v>4.9842378083090104E-2</c:v>
                </c:pt>
                <c:pt idx="120">
                  <c:v>4.7136506817810016E-2</c:v>
                </c:pt>
                <c:pt idx="121">
                  <c:v>4.4430635552535284E-2</c:v>
                </c:pt>
                <c:pt idx="122">
                  <c:v>4.1724764287255203E-2</c:v>
                </c:pt>
                <c:pt idx="123">
                  <c:v>3.9018893021980472E-2</c:v>
                </c:pt>
                <c:pt idx="124">
                  <c:v>3.6313021756700384E-2</c:v>
                </c:pt>
                <c:pt idx="125">
                  <c:v>3.3607150491425652E-2</c:v>
                </c:pt>
                <c:pt idx="126">
                  <c:v>3.0901279226145568E-2</c:v>
                </c:pt>
                <c:pt idx="127">
                  <c:v>2.819540796087083E-2</c:v>
                </c:pt>
                <c:pt idx="128">
                  <c:v>2.5489536695590748E-2</c:v>
                </c:pt>
                <c:pt idx="129">
                  <c:v>2.278366543031601E-2</c:v>
                </c:pt>
                <c:pt idx="130">
                  <c:v>2.0077794165035929E-2</c:v>
                </c:pt>
                <c:pt idx="131">
                  <c:v>1.7371922899761191E-2</c:v>
                </c:pt>
                <c:pt idx="132">
                  <c:v>1.4666051634481108E-2</c:v>
                </c:pt>
                <c:pt idx="133">
                  <c:v>1.1960180369206373E-2</c:v>
                </c:pt>
                <c:pt idx="134">
                  <c:v>9.2543091039262951E-3</c:v>
                </c:pt>
                <c:pt idx="135">
                  <c:v>6.5484378386515604E-3</c:v>
                </c:pt>
                <c:pt idx="136">
                  <c:v>3.8425665733714757E-3</c:v>
                </c:pt>
                <c:pt idx="137">
                  <c:v>1.1366953080967407E-3</c:v>
                </c:pt>
                <c:pt idx="138">
                  <c:v>-1.5691759571833436E-3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D-417A-B57B-97D3E947A805}"/>
            </c:ext>
          </c:extLst>
        </c:ser>
        <c:ser>
          <c:idx val="2"/>
          <c:order val="2"/>
          <c:tx>
            <c:strRef>
              <c:f>Forecast4A13!$D$1</c:f>
              <c:strCache>
                <c:ptCount val="1"/>
                <c:pt idx="0">
                  <c:v>Lower Confidence Bound(A13)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Forecast4A13!$D$2:$D$140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-0.81956585769885604</c:v>
                </c:pt>
                <c:pt idx="112" formatCode="0.00">
                  <c:v>-0.84991172544558047</c:v>
                </c:pt>
                <c:pt idx="113" formatCode="0.00">
                  <c:v>-0.87966112221571446</c:v>
                </c:pt>
                <c:pt idx="114" formatCode="0.00">
                  <c:v>-0.90886463991742372</c:v>
                </c:pt>
                <c:pt idx="115" formatCode="0.00">
                  <c:v>-0.93756654528701688</c:v>
                </c:pt>
                <c:pt idx="116" formatCode="0.00">
                  <c:v>-0.96580582627719835</c:v>
                </c:pt>
                <c:pt idx="117" formatCode="0.00">
                  <c:v>-0.9936170264156311</c:v>
                </c:pt>
                <c:pt idx="118" formatCode="0.00">
                  <c:v>-1.0210309173357113</c:v>
                </c:pt>
                <c:pt idx="119" formatCode="0.00">
                  <c:v>-1.0480750462190869</c:v>
                </c:pt>
                <c:pt idx="120" formatCode="0.00">
                  <c:v>-1.0747741854273531</c:v>
                </c:pt>
                <c:pt idx="121" formatCode="0.00">
                  <c:v>-1.101150704841904</c:v>
                </c:pt>
                <c:pt idx="122" formatCode="0.00">
                  <c:v>-1.1272248825336773</c:v>
                </c:pt>
                <c:pt idx="123" formatCode="0.00">
                  <c:v>-1.1530151657873176</c:v>
                </c:pt>
                <c:pt idx="124" formatCode="0.00">
                  <c:v>-1.1785383918303431</c:v>
                </c:pt>
                <c:pt idx="125" formatCode="0.00">
                  <c:v>-1.2038099756066223</c:v>
                </c:pt>
                <c:pt idx="126" formatCode="0.00">
                  <c:v>-1.2288440704057033</c:v>
                </c:pt>
                <c:pt idx="127" formatCode="0.00">
                  <c:v>-1.253653705986691</c:v>
                </c:pt>
                <c:pt idx="128" formatCode="0.00">
                  <c:v>-1.2782509079277835</c:v>
                </c:pt>
                <c:pt idx="129" formatCode="0.00">
                  <c:v>-1.3026468012233072</c:v>
                </c:pt>
                <c:pt idx="130" formatCode="0.00">
                  <c:v>-1.3268517005924185</c:v>
                </c:pt>
                <c:pt idx="131" formatCode="0.00">
                  <c:v>-1.3508751895208375</c:v>
                </c:pt>
                <c:pt idx="132" formatCode="0.00">
                  <c:v>-1.3747261897040126</c:v>
                </c:pt>
                <c:pt idx="133" formatCode="0.00">
                  <c:v>-1.3984130222758322</c:v>
                </c:pt>
                <c:pt idx="134" formatCode="0.00">
                  <c:v>-1.421943461977669</c:v>
                </c:pt>
                <c:pt idx="135" formatCode="0.00">
                  <c:v>-1.4453247852354132</c:v>
                </c:pt>
                <c:pt idx="136" formatCode="0.00">
                  <c:v>-1.4685638129596779</c:v>
                </c:pt>
                <c:pt idx="137" formatCode="0.00">
                  <c:v>-1.491666948758374</c:v>
                </c:pt>
                <c:pt idx="138" formatCode="0.00">
                  <c:v>-1.514640213147364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D-417A-B57B-97D3E947A805}"/>
            </c:ext>
          </c:extLst>
        </c:ser>
        <c:ser>
          <c:idx val="3"/>
          <c:order val="3"/>
          <c:tx>
            <c:strRef>
              <c:f>Forecast4A13!$E$1</c:f>
              <c:strCache>
                <c:ptCount val="1"/>
                <c:pt idx="0">
                  <c:v>Upper Confidence Bound(A13)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Forecast4A13!$E$2:$E$140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0.96254455410947481</c:v>
                </c:pt>
                <c:pt idx="112" formatCode="0.00">
                  <c:v>0.98747867932563904</c:v>
                </c:pt>
                <c:pt idx="113" formatCode="0.00">
                  <c:v>1.0118163335652235</c:v>
                </c:pt>
                <c:pt idx="114" formatCode="0.00">
                  <c:v>1.0356081087363727</c:v>
                </c:pt>
                <c:pt idx="115" formatCode="0.00">
                  <c:v>1.0588982715754163</c:v>
                </c:pt>
                <c:pt idx="116" formatCode="0.00">
                  <c:v>1.0817258100350378</c:v>
                </c:pt>
                <c:pt idx="117" formatCode="0.00">
                  <c:v>1.104125267642921</c:v>
                </c:pt>
                <c:pt idx="118" formatCode="0.00">
                  <c:v>1.126127416032441</c:v>
                </c:pt>
                <c:pt idx="119" formatCode="0.00">
                  <c:v>1.1477598023852671</c:v>
                </c:pt>
                <c:pt idx="120" formatCode="0.00">
                  <c:v>1.1690471990629732</c:v>
                </c:pt>
                <c:pt idx="121" formatCode="0.00">
                  <c:v>1.1900119759469745</c:v>
                </c:pt>
                <c:pt idx="122" formatCode="0.00">
                  <c:v>1.2106744111081875</c:v>
                </c:pt>
                <c:pt idx="123" formatCode="0.00">
                  <c:v>1.2310529518312783</c:v>
                </c:pt>
                <c:pt idx="124" formatCode="0.00">
                  <c:v>1.2511644353437441</c:v>
                </c:pt>
                <c:pt idx="125" formatCode="0.00">
                  <c:v>1.2710242765894737</c:v>
                </c:pt>
                <c:pt idx="126" formatCode="0.00">
                  <c:v>1.2906466288579945</c:v>
                </c:pt>
                <c:pt idx="127" formatCode="0.00">
                  <c:v>1.3100445219084327</c:v>
                </c:pt>
                <c:pt idx="128" formatCode="0.00">
                  <c:v>1.329229981318965</c:v>
                </c:pt>
                <c:pt idx="129" formatCode="0.00">
                  <c:v>1.3482141320839391</c:v>
                </c:pt>
                <c:pt idx="130" formatCode="0.00">
                  <c:v>1.3670072889224902</c:v>
                </c:pt>
                <c:pt idx="131" formatCode="0.00">
                  <c:v>1.3856190353203597</c:v>
                </c:pt>
                <c:pt idx="132" formatCode="0.00">
                  <c:v>1.404058292972975</c:v>
                </c:pt>
                <c:pt idx="133" formatCode="0.00">
                  <c:v>1.4223333830142451</c:v>
                </c:pt>
                <c:pt idx="134" formatCode="0.00">
                  <c:v>1.4404520801855216</c:v>
                </c:pt>
                <c:pt idx="135" formatCode="0.00">
                  <c:v>1.4584216609127163</c:v>
                </c:pt>
                <c:pt idx="136" formatCode="0.00">
                  <c:v>1.4762489461064208</c:v>
                </c:pt>
                <c:pt idx="137" formatCode="0.00">
                  <c:v>1.4939403393745674</c:v>
                </c:pt>
                <c:pt idx="138" formatCode="0.00">
                  <c:v>1.5115018612329971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D-417A-B57B-97D3E947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28928"/>
        <c:axId val="214715968"/>
      </c:lineChart>
      <c:catAx>
        <c:axId val="2147289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5968"/>
        <c:crosses val="autoZero"/>
        <c:auto val="1"/>
        <c:lblAlgn val="ctr"/>
        <c:lblOffset val="100"/>
        <c:noMultiLvlLbl val="0"/>
      </c:catAx>
      <c:valAx>
        <c:axId val="2147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Forecast4A12!$B$1</c:f>
              <c:strCache>
                <c:ptCount val="1"/>
                <c:pt idx="0">
                  <c:v>A12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Forecast4A12!$B$2:$B$140</c:f>
              <c:numCache>
                <c:formatCode>General</c:formatCode>
                <c:ptCount val="13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E-4721-B196-75F90134FE9F}"/>
            </c:ext>
          </c:extLst>
        </c:ser>
        <c:ser>
          <c:idx val="1"/>
          <c:order val="1"/>
          <c:tx>
            <c:strRef>
              <c:f>Forecast4A12!$C$1</c:f>
              <c:strCache>
                <c:ptCount val="1"/>
                <c:pt idx="0">
                  <c:v>Forecast(A12)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Forecast4A12!$C$2:$C$140</c:f>
              <c:numCache>
                <c:formatCode>General</c:formatCode>
                <c:ptCount val="139"/>
                <c:pt idx="107">
                  <c:v>2</c:v>
                </c:pt>
                <c:pt idx="108">
                  <c:v>0.73729665552363044</c:v>
                </c:pt>
                <c:pt idx="109">
                  <c:v>0.73618046934271808</c:v>
                </c:pt>
                <c:pt idx="110">
                  <c:v>0.76135756046307512</c:v>
                </c:pt>
                <c:pt idx="111">
                  <c:v>0.94462316272644586</c:v>
                </c:pt>
                <c:pt idx="112">
                  <c:v>0.26251370596649481</c:v>
                </c:pt>
                <c:pt idx="113">
                  <c:v>1.6719435714784967</c:v>
                </c:pt>
                <c:pt idx="114">
                  <c:v>0.39690410614324156</c:v>
                </c:pt>
                <c:pt idx="115">
                  <c:v>0.96983611687186444</c:v>
                </c:pt>
                <c:pt idx="116">
                  <c:v>0.28761852172628355</c:v>
                </c:pt>
                <c:pt idx="117">
                  <c:v>1.7028822802735337</c:v>
                </c:pt>
                <c:pt idx="118">
                  <c:v>0.64871864784653066</c:v>
                </c:pt>
                <c:pt idx="119">
                  <c:v>0.64760246166561841</c:v>
                </c:pt>
                <c:pt idx="120">
                  <c:v>0.67277955278597545</c:v>
                </c:pt>
                <c:pt idx="121">
                  <c:v>0.8560451550493462</c:v>
                </c:pt>
                <c:pt idx="122">
                  <c:v>0.17393569828939515</c:v>
                </c:pt>
                <c:pt idx="123">
                  <c:v>1.5833655638013968</c:v>
                </c:pt>
                <c:pt idx="124">
                  <c:v>0.3083260984661419</c:v>
                </c:pt>
                <c:pt idx="125">
                  <c:v>0.88125810919476466</c:v>
                </c:pt>
                <c:pt idx="126">
                  <c:v>0.19904051404918388</c:v>
                </c:pt>
                <c:pt idx="127">
                  <c:v>1.6143042725964341</c:v>
                </c:pt>
                <c:pt idx="128">
                  <c:v>0.56014064016943099</c:v>
                </c:pt>
                <c:pt idx="129">
                  <c:v>0.55902445398851874</c:v>
                </c:pt>
                <c:pt idx="130">
                  <c:v>0.58420154510887568</c:v>
                </c:pt>
                <c:pt idx="131">
                  <c:v>0.76746714737224653</c:v>
                </c:pt>
                <c:pt idx="132">
                  <c:v>8.5357690612295367E-2</c:v>
                </c:pt>
                <c:pt idx="133">
                  <c:v>1.4947875561242971</c:v>
                </c:pt>
                <c:pt idx="134">
                  <c:v>0.21974809078904223</c:v>
                </c:pt>
                <c:pt idx="135">
                  <c:v>0.79268010151766499</c:v>
                </c:pt>
                <c:pt idx="136">
                  <c:v>0.11046250637208421</c:v>
                </c:pt>
                <c:pt idx="137">
                  <c:v>1.5257262649193344</c:v>
                </c:pt>
                <c:pt idx="138">
                  <c:v>0.47156263249233132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E-4721-B196-75F90134FE9F}"/>
            </c:ext>
          </c:extLst>
        </c:ser>
        <c:ser>
          <c:idx val="2"/>
          <c:order val="2"/>
          <c:tx>
            <c:strRef>
              <c:f>Forecast4A12!$D$1</c:f>
              <c:strCache>
                <c:ptCount val="1"/>
                <c:pt idx="0">
                  <c:v>Lower Confidence Bound(A12)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Forecast4A12!$D$2:$D$140</c:f>
              <c:numCache>
                <c:formatCode>General</c:formatCode>
                <c:ptCount val="139"/>
                <c:pt idx="107" formatCode="0.00">
                  <c:v>2</c:v>
                </c:pt>
                <c:pt idx="108" formatCode="0.00">
                  <c:v>-1.2828883540146501</c:v>
                </c:pt>
                <c:pt idx="109" formatCode="0.00">
                  <c:v>-1.3471621961526954</c:v>
                </c:pt>
                <c:pt idx="110" formatCode="0.00">
                  <c:v>-1.3837640748894831</c:v>
                </c:pt>
                <c:pt idx="111" formatCode="0.00">
                  <c:v>-1.2610164589729884</c:v>
                </c:pt>
                <c:pt idx="112" formatCode="0.00">
                  <c:v>-2.0024857984985394</c:v>
                </c:pt>
                <c:pt idx="113" formatCode="0.00">
                  <c:v>-0.65134823886342774</c:v>
                </c:pt>
                <c:pt idx="114" formatCode="0.00">
                  <c:v>-1.9836925723032341</c:v>
                </c:pt>
                <c:pt idx="115" formatCode="0.00">
                  <c:v>-1.4671493253922869</c:v>
                </c:pt>
                <c:pt idx="116" formatCode="0.00">
                  <c:v>-2.2049033938098317</c:v>
                </c:pt>
                <c:pt idx="117" formatCode="0.00">
                  <c:v>-0.84438116675871577</c:v>
                </c:pt>
                <c:pt idx="118" formatCode="0.00">
                  <c:v>-2.0997762817143761</c:v>
                </c:pt>
                <c:pt idx="119" formatCode="0.00">
                  <c:v>-2.1513921194192349</c:v>
                </c:pt>
                <c:pt idx="120" formatCode="0.00">
                  <c:v>-2.1761956233933333</c:v>
                </c:pt>
                <c:pt idx="121" formatCode="0.00">
                  <c:v>-2.0424198195100551</c:v>
                </c:pt>
                <c:pt idx="122" formatCode="0.00">
                  <c:v>-2.7735543848190156</c:v>
                </c:pt>
                <c:pt idx="123" formatCode="0.00">
                  <c:v>-1.4127091116039501</c:v>
                </c:pt>
                <c:pt idx="124" formatCode="0.00">
                  <c:v>-2.7359150849473979</c:v>
                </c:pt>
                <c:pt idx="125" formatCode="0.00">
                  <c:v>-2.210752356323554</c:v>
                </c:pt>
                <c:pt idx="126" formatCode="0.00">
                  <c:v>-2.9403614403286609</c:v>
                </c:pt>
                <c:pt idx="127" formatCode="0.00">
                  <c:v>-1.5721295148712837</c:v>
                </c:pt>
                <c:pt idx="128" formatCode="0.00">
                  <c:v>-2.7956232122299265</c:v>
                </c:pt>
                <c:pt idx="129" formatCode="0.00">
                  <c:v>-2.8414300226506093</c:v>
                </c:pt>
                <c:pt idx="130" formatCode="0.00">
                  <c:v>-2.8606866225523988</c:v>
                </c:pt>
                <c:pt idx="131" formatCode="0.00">
                  <c:v>-2.7216087640056958</c:v>
                </c:pt>
                <c:pt idx="132" formatCode="0.00">
                  <c:v>-3.4476704005561767</c:v>
                </c:pt>
                <c:pt idx="133" formatCode="0.00">
                  <c:v>-2.0819669759719082</c:v>
                </c:pt>
                <c:pt idx="134" formatCode="0.00">
                  <c:v>-3.4005164502781424</c:v>
                </c:pt>
                <c:pt idx="135" formatCode="0.00">
                  <c:v>-2.8708868418577964</c:v>
                </c:pt>
                <c:pt idx="136" formatCode="0.00">
                  <c:v>-3.5962076096512963</c:v>
                </c:pt>
                <c:pt idx="137" formatCode="0.00">
                  <c:v>-2.2238557532375447</c:v>
                </c:pt>
                <c:pt idx="138" formatCode="0.00">
                  <c:v>-3.428448871779572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E-4721-B196-75F90134FE9F}"/>
            </c:ext>
          </c:extLst>
        </c:ser>
        <c:ser>
          <c:idx val="3"/>
          <c:order val="3"/>
          <c:tx>
            <c:strRef>
              <c:f>Forecast4A12!$E$1</c:f>
              <c:strCache>
                <c:ptCount val="1"/>
                <c:pt idx="0">
                  <c:v>Upper Confidence Bound(A12)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Forecast4A12!$E$2:$E$140</c:f>
              <c:numCache>
                <c:formatCode>General</c:formatCode>
                <c:ptCount val="139"/>
                <c:pt idx="107" formatCode="0.00">
                  <c:v>2</c:v>
                </c:pt>
                <c:pt idx="108" formatCode="0.00">
                  <c:v>2.7574816650619107</c:v>
                </c:pt>
                <c:pt idx="109" formatCode="0.00">
                  <c:v>2.8195231348381316</c:v>
                </c:pt>
                <c:pt idx="110" formatCode="0.00">
                  <c:v>2.9064791958156331</c:v>
                </c:pt>
                <c:pt idx="111" formatCode="0.00">
                  <c:v>3.1502627844258804</c:v>
                </c:pt>
                <c:pt idx="112" formatCode="0.00">
                  <c:v>2.527513210431529</c:v>
                </c:pt>
                <c:pt idx="113" formatCode="0.00">
                  <c:v>3.9952353818204211</c:v>
                </c:pt>
                <c:pt idx="114" formatCode="0.00">
                  <c:v>2.7775007845897171</c:v>
                </c:pt>
                <c:pt idx="115" formatCode="0.00">
                  <c:v>3.406821559136016</c:v>
                </c:pt>
                <c:pt idx="116" formatCode="0.00">
                  <c:v>2.780140437262399</c:v>
                </c:pt>
                <c:pt idx="117" formatCode="0.00">
                  <c:v>4.2501457273057834</c:v>
                </c:pt>
                <c:pt idx="118" formatCode="0.00">
                  <c:v>3.3972135774074377</c:v>
                </c:pt>
                <c:pt idx="119" formatCode="0.00">
                  <c:v>3.4465970427504713</c:v>
                </c:pt>
                <c:pt idx="120" formatCode="0.00">
                  <c:v>3.5217547289652842</c:v>
                </c:pt>
                <c:pt idx="121" formatCode="0.00">
                  <c:v>3.7545101296087475</c:v>
                </c:pt>
                <c:pt idx="122" formatCode="0.00">
                  <c:v>3.1214257813978055</c:v>
                </c:pt>
                <c:pt idx="123" formatCode="0.00">
                  <c:v>4.5794402392067433</c:v>
                </c:pt>
                <c:pt idx="124" formatCode="0.00">
                  <c:v>3.3525672818796819</c:v>
                </c:pt>
                <c:pt idx="125" formatCode="0.00">
                  <c:v>3.9732685747130834</c:v>
                </c:pt>
                <c:pt idx="126" formatCode="0.00">
                  <c:v>3.3384424684270284</c:v>
                </c:pt>
                <c:pt idx="127" formatCode="0.00">
                  <c:v>4.8007380600641518</c:v>
                </c:pt>
                <c:pt idx="128" formatCode="0.00">
                  <c:v>3.9159044925687883</c:v>
                </c:pt>
                <c:pt idx="129" formatCode="0.00">
                  <c:v>3.9594789306276468</c:v>
                </c:pt>
                <c:pt idx="130" formatCode="0.00">
                  <c:v>4.0290897127701504</c:v>
                </c:pt>
                <c:pt idx="131" formatCode="0.00">
                  <c:v>4.2565430587501893</c:v>
                </c:pt>
                <c:pt idx="132" formatCode="0.00">
                  <c:v>3.6183857817807676</c:v>
                </c:pt>
                <c:pt idx="133" formatCode="0.00">
                  <c:v>5.0715420882205029</c:v>
                </c:pt>
                <c:pt idx="134" formatCode="0.00">
                  <c:v>3.8400126318562267</c:v>
                </c:pt>
                <c:pt idx="135" formatCode="0.00">
                  <c:v>4.4562470448931268</c:v>
                </c:pt>
                <c:pt idx="136" formatCode="0.00">
                  <c:v>3.8171326223954649</c:v>
                </c:pt>
                <c:pt idx="137" formatCode="0.00">
                  <c:v>5.2753082830762139</c:v>
                </c:pt>
                <c:pt idx="138" formatCode="0.00">
                  <c:v>4.3715741367642345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E-4721-B196-75F90134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65167"/>
        <c:axId val="1591265647"/>
      </c:lineChart>
      <c:catAx>
        <c:axId val="1591265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65647"/>
        <c:crosses val="autoZero"/>
        <c:auto val="1"/>
        <c:lblAlgn val="ctr"/>
        <c:lblOffset val="100"/>
        <c:noMultiLvlLbl val="0"/>
      </c:catAx>
      <c:valAx>
        <c:axId val="15912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1934875328083991"/>
          <c:y val="4.86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Forecast4A12!$B$3:$B$112</c:f>
              <c:numCache>
                <c:formatCode>General</c:formatCode>
                <c:ptCount val="11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8-458F-BC99-3B3903D13AA2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Forecast4A12!$J$32:$J$141</c:f>
              <c:numCache>
                <c:formatCode>General</c:formatCode>
                <c:ptCount val="110"/>
                <c:pt idx="0">
                  <c:v>#N/A</c:v>
                </c:pt>
                <c:pt idx="1">
                  <c:v>2</c:v>
                </c:pt>
                <c:pt idx="2">
                  <c:v>0.6</c:v>
                </c:pt>
                <c:pt idx="3">
                  <c:v>4.379999999999999</c:v>
                </c:pt>
                <c:pt idx="4">
                  <c:v>2.0139999999999993</c:v>
                </c:pt>
                <c:pt idx="5">
                  <c:v>2.0041999999999995</c:v>
                </c:pt>
                <c:pt idx="6">
                  <c:v>0.60125999999999979</c:v>
                </c:pt>
                <c:pt idx="7">
                  <c:v>1.5803779999999998</c:v>
                </c:pt>
                <c:pt idx="8">
                  <c:v>1.1741134</c:v>
                </c:pt>
                <c:pt idx="9">
                  <c:v>0.35223401999999998</c:v>
                </c:pt>
                <c:pt idx="10">
                  <c:v>0.80567020599999994</c:v>
                </c:pt>
                <c:pt idx="11">
                  <c:v>0.94170106179999991</c:v>
                </c:pt>
                <c:pt idx="12">
                  <c:v>0.28251031853999997</c:v>
                </c:pt>
                <c:pt idx="13">
                  <c:v>1.4847530955619999</c:v>
                </c:pt>
                <c:pt idx="14">
                  <c:v>0.44542592866859992</c:v>
                </c:pt>
                <c:pt idx="15">
                  <c:v>2.93362777860058</c:v>
                </c:pt>
                <c:pt idx="16">
                  <c:v>2.9800883335801736</c:v>
                </c:pt>
                <c:pt idx="17">
                  <c:v>1.5940265000740519</c:v>
                </c:pt>
                <c:pt idx="18">
                  <c:v>0.47820795002221556</c:v>
                </c:pt>
                <c:pt idx="19">
                  <c:v>0.84346238500666459</c:v>
                </c:pt>
                <c:pt idx="20">
                  <c:v>0.25303871550199936</c:v>
                </c:pt>
                <c:pt idx="21">
                  <c:v>7.5911614650599799E-2</c:v>
                </c:pt>
                <c:pt idx="22">
                  <c:v>2.2773484395179937E-2</c:v>
                </c:pt>
                <c:pt idx="23">
                  <c:v>0.70683204531855393</c:v>
                </c:pt>
                <c:pt idx="24">
                  <c:v>0.21204961359556618</c:v>
                </c:pt>
                <c:pt idx="25">
                  <c:v>1.4636148840786698</c:v>
                </c:pt>
                <c:pt idx="26">
                  <c:v>0.43908446522360095</c:v>
                </c:pt>
                <c:pt idx="27">
                  <c:v>2.2317253395670797</c:v>
                </c:pt>
                <c:pt idx="28">
                  <c:v>1.3695176018701238</c:v>
                </c:pt>
                <c:pt idx="29">
                  <c:v>0.41085528056103715</c:v>
                </c:pt>
                <c:pt idx="30">
                  <c:v>0.12325658416831115</c:v>
                </c:pt>
                <c:pt idx="31">
                  <c:v>1.4369769752504933</c:v>
                </c:pt>
                <c:pt idx="32">
                  <c:v>1.1310930925751479</c:v>
                </c:pt>
                <c:pt idx="33">
                  <c:v>1.0393279277725442</c:v>
                </c:pt>
                <c:pt idx="34">
                  <c:v>0.31179837833176327</c:v>
                </c:pt>
                <c:pt idx="35">
                  <c:v>9.3539513499528978E-2</c:v>
                </c:pt>
                <c:pt idx="36">
                  <c:v>2.8061854049858694E-2</c:v>
                </c:pt>
                <c:pt idx="37">
                  <c:v>0.70841855621495753</c:v>
                </c:pt>
                <c:pt idx="38">
                  <c:v>0.91252556686448716</c:v>
                </c:pt>
                <c:pt idx="39">
                  <c:v>1.6737576700593459</c:v>
                </c:pt>
                <c:pt idx="40">
                  <c:v>1.2021273010178037</c:v>
                </c:pt>
                <c:pt idx="41">
                  <c:v>0.36063819030534111</c:v>
                </c:pt>
                <c:pt idx="42">
                  <c:v>0.10819145709160233</c:v>
                </c:pt>
                <c:pt idx="43">
                  <c:v>0.73245743712748068</c:v>
                </c:pt>
                <c:pt idx="44">
                  <c:v>0.2197372311382442</c:v>
                </c:pt>
                <c:pt idx="45">
                  <c:v>6.5921169341473254E-2</c:v>
                </c:pt>
                <c:pt idx="46">
                  <c:v>0.71977635080244196</c:v>
                </c:pt>
                <c:pt idx="47">
                  <c:v>0.21593290524073258</c:v>
                </c:pt>
                <c:pt idx="48">
                  <c:v>0.76477987157221972</c:v>
                </c:pt>
                <c:pt idx="49">
                  <c:v>0.22943396147166589</c:v>
                </c:pt>
                <c:pt idx="50">
                  <c:v>6.8830188441499768E-2</c:v>
                </c:pt>
                <c:pt idx="51">
                  <c:v>0.72064905653244993</c:v>
                </c:pt>
                <c:pt idx="52">
                  <c:v>0.91619471695973487</c:v>
                </c:pt>
                <c:pt idx="53">
                  <c:v>0.27485841508792047</c:v>
                </c:pt>
                <c:pt idx="54">
                  <c:v>8.2457524526376141E-2</c:v>
                </c:pt>
                <c:pt idx="55">
                  <c:v>2.473725735791284E-2</c:v>
                </c:pt>
                <c:pt idx="56">
                  <c:v>0.70742117720737385</c:v>
                </c:pt>
                <c:pt idx="57">
                  <c:v>0.21222635316221214</c:v>
                </c:pt>
                <c:pt idx="58">
                  <c:v>6.3667905948663644E-2</c:v>
                </c:pt>
                <c:pt idx="59">
                  <c:v>0.71910037178459907</c:v>
                </c:pt>
                <c:pt idx="60">
                  <c:v>0.21573011153537971</c:v>
                </c:pt>
                <c:pt idx="61">
                  <c:v>6.4719033460613917E-2</c:v>
                </c:pt>
                <c:pt idx="62">
                  <c:v>1.9415710038184174E-2</c:v>
                </c:pt>
                <c:pt idx="63">
                  <c:v>5.8247130114552521E-3</c:v>
                </c:pt>
                <c:pt idx="64">
                  <c:v>1.7474139034365755E-3</c:v>
                </c:pt>
                <c:pt idx="65">
                  <c:v>5.2422417103097259E-4</c:v>
                </c:pt>
                <c:pt idx="66">
                  <c:v>1.5726725130929176E-4</c:v>
                </c:pt>
                <c:pt idx="67">
                  <c:v>4.7180175392787525E-5</c:v>
                </c:pt>
                <c:pt idx="68">
                  <c:v>0.7000141540526178</c:v>
                </c:pt>
                <c:pt idx="69">
                  <c:v>0.21000424621578534</c:v>
                </c:pt>
                <c:pt idx="70">
                  <c:v>0.7630012738647356</c:v>
                </c:pt>
                <c:pt idx="71">
                  <c:v>0.22890038215942066</c:v>
                </c:pt>
                <c:pt idx="72">
                  <c:v>6.86701146478262E-2</c:v>
                </c:pt>
                <c:pt idx="73">
                  <c:v>2.0601034394347861E-2</c:v>
                </c:pt>
                <c:pt idx="74">
                  <c:v>6.1803103183043582E-3</c:v>
                </c:pt>
                <c:pt idx="75">
                  <c:v>0.70185409309549129</c:v>
                </c:pt>
                <c:pt idx="76">
                  <c:v>0.21055622792864739</c:v>
                </c:pt>
                <c:pt idx="77">
                  <c:v>2.1631668683785938</c:v>
                </c:pt>
                <c:pt idx="78">
                  <c:v>1.348950060513578</c:v>
                </c:pt>
                <c:pt idx="79">
                  <c:v>0.40468501815407337</c:v>
                </c:pt>
                <c:pt idx="80">
                  <c:v>0.121405505446222</c:v>
                </c:pt>
                <c:pt idx="81">
                  <c:v>3.6421651633866597E-2</c:v>
                </c:pt>
                <c:pt idx="82">
                  <c:v>1.0926495490159978E-2</c:v>
                </c:pt>
                <c:pt idx="83">
                  <c:v>1.4032779486470479</c:v>
                </c:pt>
                <c:pt idx="84">
                  <c:v>1.1209833845941144</c:v>
                </c:pt>
                <c:pt idx="85">
                  <c:v>1.0362950153782342</c:v>
                </c:pt>
                <c:pt idx="86">
                  <c:v>0.31088850461347023</c:v>
                </c:pt>
                <c:pt idx="87">
                  <c:v>1.4932665513840411</c:v>
                </c:pt>
                <c:pt idx="88">
                  <c:v>0.44797996541521229</c:v>
                </c:pt>
                <c:pt idx="89">
                  <c:v>0.83439398962456357</c:v>
                </c:pt>
                <c:pt idx="90">
                  <c:v>0.25031819688736906</c:v>
                </c:pt>
                <c:pt idx="91">
                  <c:v>7.5095459066210721E-2</c:v>
                </c:pt>
                <c:pt idx="92">
                  <c:v>2.2528637719863215E-2</c:v>
                </c:pt>
                <c:pt idx="93">
                  <c:v>0.70675859131595897</c:v>
                </c:pt>
                <c:pt idx="94">
                  <c:v>0.91202757739478768</c:v>
                </c:pt>
                <c:pt idx="95">
                  <c:v>0.97360827321843624</c:v>
                </c:pt>
                <c:pt idx="96">
                  <c:v>0.29208248196553088</c:v>
                </c:pt>
                <c:pt idx="97">
                  <c:v>0.78762474458965925</c:v>
                </c:pt>
                <c:pt idx="98">
                  <c:v>0.23628742337689776</c:v>
                </c:pt>
                <c:pt idx="99">
                  <c:v>7.088622701306932E-2</c:v>
                </c:pt>
                <c:pt idx="100">
                  <c:v>0.72126586810392079</c:v>
                </c:pt>
                <c:pt idx="101">
                  <c:v>1.616379760431176</c:v>
                </c:pt>
                <c:pt idx="102">
                  <c:v>0.4849139281293528</c:v>
                </c:pt>
                <c:pt idx="103">
                  <c:v>2.2454741784388057</c:v>
                </c:pt>
                <c:pt idx="104">
                  <c:v>0.67364225353164164</c:v>
                </c:pt>
                <c:pt idx="105">
                  <c:v>0.9020926760594925</c:v>
                </c:pt>
                <c:pt idx="106">
                  <c:v>0.27062780281784776</c:v>
                </c:pt>
                <c:pt idx="107">
                  <c:v>1.4811883408453543</c:v>
                </c:pt>
                <c:pt idx="108">
                  <c:v>1.1443565022536062</c:v>
                </c:pt>
                <c:pt idx="109">
                  <c:v>1.0433069506760817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8-458F-BC99-3B3903D1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51359"/>
        <c:axId val="525951839"/>
      </c:lineChart>
      <c:catAx>
        <c:axId val="52595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1839"/>
        <c:crosses val="autoZero"/>
        <c:auto val="1"/>
        <c:lblAlgn val="ctr"/>
        <c:lblOffset val="100"/>
        <c:noMultiLvlLbl val="0"/>
      </c:catAx>
      <c:valAx>
        <c:axId val="5259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Forecast4A11!$B$1</c:f>
              <c:strCache>
                <c:ptCount val="1"/>
                <c:pt idx="0">
                  <c:v>A11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Forecast4A11!$B$2:$B$140</c:f>
              <c:numCache>
                <c:formatCode>General</c:formatCode>
                <c:ptCount val="13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B-480F-A511-C549B32AEAF1}"/>
            </c:ext>
          </c:extLst>
        </c:ser>
        <c:ser>
          <c:idx val="1"/>
          <c:order val="1"/>
          <c:tx>
            <c:strRef>
              <c:f>Forecast4A11!$C$1</c:f>
              <c:strCache>
                <c:ptCount val="1"/>
                <c:pt idx="0">
                  <c:v>Forecast(A11)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Forecast4A11!$C$2:$C$140</c:f>
              <c:numCache>
                <c:formatCode>General</c:formatCode>
                <c:ptCount val="139"/>
                <c:pt idx="104">
                  <c:v>0</c:v>
                </c:pt>
                <c:pt idx="105">
                  <c:v>1.6458899653751984</c:v>
                </c:pt>
                <c:pt idx="106">
                  <c:v>0.19154748448553471</c:v>
                </c:pt>
                <c:pt idx="107">
                  <c:v>1.6353065833781621</c:v>
                </c:pt>
                <c:pt idx="108">
                  <c:v>0.1809641024884987</c:v>
                </c:pt>
                <c:pt idx="109">
                  <c:v>1.6247232013811264</c:v>
                </c:pt>
                <c:pt idx="110">
                  <c:v>0.17038072049146269</c:v>
                </c:pt>
                <c:pt idx="111">
                  <c:v>1.6141398193840901</c:v>
                </c:pt>
                <c:pt idx="112">
                  <c:v>0.15979733849442668</c:v>
                </c:pt>
                <c:pt idx="113">
                  <c:v>1.6035564373870543</c:v>
                </c:pt>
                <c:pt idx="114">
                  <c:v>0.14921395649739067</c:v>
                </c:pt>
                <c:pt idx="115">
                  <c:v>1.5929730553900181</c:v>
                </c:pt>
                <c:pt idx="116">
                  <c:v>0.13863057450035465</c:v>
                </c:pt>
                <c:pt idx="117">
                  <c:v>1.5823896733929823</c:v>
                </c:pt>
                <c:pt idx="118">
                  <c:v>0.12804719250331864</c:v>
                </c:pt>
                <c:pt idx="119">
                  <c:v>1.5718062913959463</c:v>
                </c:pt>
                <c:pt idx="120">
                  <c:v>0.11746381050628263</c:v>
                </c:pt>
                <c:pt idx="121">
                  <c:v>1.5612229093989103</c:v>
                </c:pt>
                <c:pt idx="122">
                  <c:v>0.10688042850924662</c:v>
                </c:pt>
                <c:pt idx="123">
                  <c:v>1.5506395274018743</c:v>
                </c:pt>
                <c:pt idx="124">
                  <c:v>9.6297046512210716E-2</c:v>
                </c:pt>
                <c:pt idx="125">
                  <c:v>1.5400561454048383</c:v>
                </c:pt>
                <c:pt idx="126">
                  <c:v>8.5713664515174703E-2</c:v>
                </c:pt>
                <c:pt idx="127">
                  <c:v>1.5294727634078022</c:v>
                </c:pt>
                <c:pt idx="128">
                  <c:v>7.5130282518138691E-2</c:v>
                </c:pt>
                <c:pt idx="129">
                  <c:v>1.5188893814107662</c:v>
                </c:pt>
                <c:pt idx="130">
                  <c:v>6.4546900521102679E-2</c:v>
                </c:pt>
                <c:pt idx="131">
                  <c:v>1.5083059994137302</c:v>
                </c:pt>
                <c:pt idx="132">
                  <c:v>5.3963518524066667E-2</c:v>
                </c:pt>
                <c:pt idx="133">
                  <c:v>1.4977226174166942</c:v>
                </c:pt>
                <c:pt idx="134">
                  <c:v>4.3380136527030655E-2</c:v>
                </c:pt>
                <c:pt idx="135">
                  <c:v>1.4871392354196582</c:v>
                </c:pt>
                <c:pt idx="136">
                  <c:v>3.2796754529994643E-2</c:v>
                </c:pt>
                <c:pt idx="137">
                  <c:v>1.4765558534226222</c:v>
                </c:pt>
                <c:pt idx="138">
                  <c:v>2.2213372532958631E-2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B-480F-A511-C549B32AEAF1}"/>
            </c:ext>
          </c:extLst>
        </c:ser>
        <c:ser>
          <c:idx val="2"/>
          <c:order val="2"/>
          <c:tx>
            <c:strRef>
              <c:f>Forecast4A11!$D$1</c:f>
              <c:strCache>
                <c:ptCount val="1"/>
                <c:pt idx="0">
                  <c:v>Lower Confidence Bound(A11)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Forecast4A11!$D$2:$D$140</c:f>
              <c:numCache>
                <c:formatCode>General</c:formatCode>
                <c:ptCount val="139"/>
                <c:pt idx="104" formatCode="0.00">
                  <c:v>0</c:v>
                </c:pt>
                <c:pt idx="105" formatCode="0.00">
                  <c:v>5.183712091416437E-2</c:v>
                </c:pt>
                <c:pt idx="106" formatCode="0.00">
                  <c:v>-1.4523407169614269</c:v>
                </c:pt>
                <c:pt idx="107" formatCode="0.00">
                  <c:v>-0.19370009212719141</c:v>
                </c:pt>
                <c:pt idx="108" formatCode="0.00">
                  <c:v>-1.6923220111337487</c:v>
                </c:pt>
                <c:pt idx="109" formatCode="0.00">
                  <c:v>-0.41420311624047113</c:v>
                </c:pt>
                <c:pt idx="110" formatCode="0.00">
                  <c:v>-1.9089816331393608</c:v>
                </c:pt>
                <c:pt idx="111" formatCode="0.00">
                  <c:v>-0.61675920476431623</c:v>
                </c:pt>
                <c:pt idx="112" formatCode="0.00">
                  <c:v>-2.1086933221761406</c:v>
                </c:pt>
                <c:pt idx="113" formatCode="0.00">
                  <c:v>-0.80567079491871496</c:v>
                </c:pt>
                <c:pt idx="114" formatCode="0.00">
                  <c:v>-2.2954021195192253</c:v>
                </c:pt>
                <c:pt idx="115" formatCode="0.00">
                  <c:v>-0.98378020939373201</c:v>
                </c:pt>
                <c:pt idx="116" formatCode="0.00">
                  <c:v>-2.4717491102345175</c:v>
                </c:pt>
                <c:pt idx="117" formatCode="0.00">
                  <c:v>-1.1530802504204458</c:v>
                </c:pt>
                <c:pt idx="118" formatCode="0.00">
                  <c:v>-2.6396040773813247</c:v>
                </c:pt>
                <c:pt idx="119" formatCode="0.00">
                  <c:v>-1.315031331765016</c:v>
                </c:pt>
                <c:pt idx="120" formatCode="0.00">
                  <c:v>-2.8003474881974331</c:v>
                </c:pt>
                <c:pt idx="121" formatCode="0.00">
                  <c:v>-1.4707410281957678</c:v>
                </c:pt>
                <c:pt idx="122" formatCode="0.00">
                  <c:v>-2.9550324415762184</c:v>
                </c:pt>
                <c:pt idx="123" formatCode="0.00">
                  <c:v>-1.6210726173695187</c:v>
                </c:pt>
                <c:pt idx="124" formatCode="0.00">
                  <c:v>-3.1044836637554356</c:v>
                </c:pt>
                <c:pt idx="125" formatCode="0.00">
                  <c:v>-1.7667141746833801</c:v>
                </c:pt>
                <c:pt idx="126" formatCode="0.00">
                  <c:v>-3.2493610909579234</c:v>
                </c:pt>
                <c:pt idx="127" formatCode="0.00">
                  <c:v>-1.9082244362484058</c:v>
                </c:pt>
                <c:pt idx="128" formatCode="0.00">
                  <c:v>-3.3902023837902493</c:v>
                </c:pt>
                <c:pt idx="129" formatCode="0.00">
                  <c:v>-2.0460643133074794</c:v>
                </c:pt>
                <c:pt idx="130" formatCode="0.00">
                  <c:v>-3.5274523202559793</c:v>
                </c:pt>
                <c:pt idx="131" formatCode="0.00">
                  <c:v>-2.1806191872458314</c:v>
                </c:pt>
                <c:pt idx="132" formatCode="0.00">
                  <c:v>-3.6614836984745769</c:v>
                </c:pt>
                <c:pt idx="133" formatCode="0.00">
                  <c:v>-2.3122150795087686</c:v>
                </c:pt>
                <c:pt idx="134" formatCode="0.00">
                  <c:v>-3.7926125648444082</c:v>
                </c:pt>
                <c:pt idx="135" formatCode="0.00">
                  <c:v>-2.4411306339508325</c:v>
                </c:pt>
                <c:pt idx="136" formatCode="0.00">
                  <c:v>-3.9211095425578151</c:v>
                </c:pt>
                <c:pt idx="137" formatCode="0.00">
                  <c:v>-2.5676061642633523</c:v>
                </c:pt>
                <c:pt idx="138" formatCode="0.00">
                  <c:v>-4.0472084146379865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B-480F-A511-C549B32AEAF1}"/>
            </c:ext>
          </c:extLst>
        </c:ser>
        <c:ser>
          <c:idx val="3"/>
          <c:order val="3"/>
          <c:tx>
            <c:strRef>
              <c:f>Forecast4A11!$E$1</c:f>
              <c:strCache>
                <c:ptCount val="1"/>
                <c:pt idx="0">
                  <c:v>Upper Confidence Bound(A11)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Forecast4A11!$E$2:$E$140</c:f>
              <c:numCache>
                <c:formatCode>General</c:formatCode>
                <c:ptCount val="139"/>
                <c:pt idx="104" formatCode="0.00">
                  <c:v>0</c:v>
                </c:pt>
                <c:pt idx="105" formatCode="0.00">
                  <c:v>3.2399428098362324</c:v>
                </c:pt>
                <c:pt idx="106" formatCode="0.00">
                  <c:v>1.8354356859324963</c:v>
                </c:pt>
                <c:pt idx="107" formatCode="0.00">
                  <c:v>3.4643132588835157</c:v>
                </c:pt>
                <c:pt idx="108" formatCode="0.00">
                  <c:v>2.0542502161107459</c:v>
                </c:pt>
                <c:pt idx="109" formatCode="0.00">
                  <c:v>3.6636495190027238</c:v>
                </c:pt>
                <c:pt idx="110" formatCode="0.00">
                  <c:v>2.2497430741222861</c:v>
                </c:pt>
                <c:pt idx="111" formatCode="0.00">
                  <c:v>3.8450388435324965</c:v>
                </c:pt>
                <c:pt idx="112" formatCode="0.00">
                  <c:v>2.4282879991649935</c:v>
                </c:pt>
                <c:pt idx="113" formatCode="0.00">
                  <c:v>4.0127836696928236</c:v>
                </c:pt>
                <c:pt idx="114" formatCode="0.00">
                  <c:v>2.5938300325140067</c:v>
                </c:pt>
                <c:pt idx="115" formatCode="0.00">
                  <c:v>4.1697263201737682</c:v>
                </c:pt>
                <c:pt idx="116" formatCode="0.00">
                  <c:v>2.7490102592352263</c:v>
                </c:pt>
                <c:pt idx="117" formatCode="0.00">
                  <c:v>4.3178595972064109</c:v>
                </c:pt>
                <c:pt idx="118" formatCode="0.00">
                  <c:v>2.895698462387962</c:v>
                </c:pt>
                <c:pt idx="119" formatCode="0.00">
                  <c:v>4.4586439145569088</c:v>
                </c:pt>
                <c:pt idx="120" formatCode="0.00">
                  <c:v>3.0352751092099988</c:v>
                </c:pt>
                <c:pt idx="121" formatCode="0.00">
                  <c:v>4.5931868469935884</c:v>
                </c:pt>
                <c:pt idx="122" formatCode="0.00">
                  <c:v>3.1687932985947116</c:v>
                </c:pt>
                <c:pt idx="123" formatCode="0.00">
                  <c:v>4.722351672173267</c:v>
                </c:pt>
                <c:pt idx="124" formatCode="0.00">
                  <c:v>3.2970777567798573</c:v>
                </c:pt>
                <c:pt idx="125" formatCode="0.00">
                  <c:v>4.8468264654930566</c:v>
                </c:pt>
                <c:pt idx="126" formatCode="0.00">
                  <c:v>3.4207884199882725</c:v>
                </c:pt>
                <c:pt idx="127" formatCode="0.00">
                  <c:v>4.96716996306401</c:v>
                </c:pt>
                <c:pt idx="128" formatCode="0.00">
                  <c:v>3.5404629488265269</c:v>
                </c:pt>
                <c:pt idx="129" formatCode="0.00">
                  <c:v>5.0838430761290123</c:v>
                </c:pt>
                <c:pt idx="130" formatCode="0.00">
                  <c:v>3.6565461212981845</c:v>
                </c:pt>
                <c:pt idx="131" formatCode="0.00">
                  <c:v>5.1972311860732914</c:v>
                </c:pt>
                <c:pt idx="132" formatCode="0.00">
                  <c:v>3.7694107355227104</c:v>
                </c:pt>
                <c:pt idx="133" formatCode="0.00">
                  <c:v>5.307660314342157</c:v>
                </c:pt>
                <c:pt idx="134" formatCode="0.00">
                  <c:v>3.8793728378984693</c:v>
                </c:pt>
                <c:pt idx="135" formatCode="0.00">
                  <c:v>5.4154091047901494</c:v>
                </c:pt>
                <c:pt idx="136" formatCode="0.00">
                  <c:v>3.9867030516178046</c:v>
                </c:pt>
                <c:pt idx="137" formatCode="0.00">
                  <c:v>5.5207178711085962</c:v>
                </c:pt>
                <c:pt idx="138" formatCode="0.00">
                  <c:v>4.0916351597039045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B-480F-A511-C549B32A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570479"/>
        <c:axId val="1690571439"/>
      </c:lineChart>
      <c:catAx>
        <c:axId val="1690570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71439"/>
        <c:crosses val="autoZero"/>
        <c:auto val="1"/>
        <c:lblAlgn val="ctr"/>
        <c:lblOffset val="100"/>
        <c:noMultiLvlLbl val="0"/>
      </c:catAx>
      <c:valAx>
        <c:axId val="16905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7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Forecast4A10!$B$1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Forecast4A10!$B$2:$B$140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2-41E1-9B2A-7C8DCF142918}"/>
            </c:ext>
          </c:extLst>
        </c:ser>
        <c:ser>
          <c:idx val="1"/>
          <c:order val="1"/>
          <c:tx>
            <c:strRef>
              <c:f>Forecast4A10!$C$1</c:f>
              <c:strCache>
                <c:ptCount val="1"/>
                <c:pt idx="0">
                  <c:v>Forecast(A10)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Forecast4A10!$C$2:$C$140</c:f>
              <c:numCache>
                <c:formatCode>General</c:formatCode>
                <c:ptCount val="139"/>
                <c:pt idx="110">
                  <c:v>1</c:v>
                </c:pt>
                <c:pt idx="111">
                  <c:v>2.7302815088969896</c:v>
                </c:pt>
                <c:pt idx="112">
                  <c:v>0.89510404465900562</c:v>
                </c:pt>
                <c:pt idx="113">
                  <c:v>1.2312821212659033</c:v>
                </c:pt>
                <c:pt idx="114">
                  <c:v>1.0023634023634025</c:v>
                </c:pt>
                <c:pt idx="115">
                  <c:v>2.7326449112603921</c:v>
                </c:pt>
                <c:pt idx="116">
                  <c:v>0.8974674470224081</c:v>
                </c:pt>
                <c:pt idx="117">
                  <c:v>1.2336455236293058</c:v>
                </c:pt>
                <c:pt idx="118">
                  <c:v>1.0047268047268054</c:v>
                </c:pt>
                <c:pt idx="119">
                  <c:v>2.7350083136237946</c:v>
                </c:pt>
                <c:pt idx="120">
                  <c:v>0.89983084938581082</c:v>
                </c:pt>
                <c:pt idx="121">
                  <c:v>1.2360089259927083</c:v>
                </c:pt>
                <c:pt idx="122">
                  <c:v>1.0070902070902079</c:v>
                </c:pt>
                <c:pt idx="123">
                  <c:v>2.7373717159871971</c:v>
                </c:pt>
                <c:pt idx="124">
                  <c:v>0.90219425174921331</c:v>
                </c:pt>
                <c:pt idx="125">
                  <c:v>1.2383723283561108</c:v>
                </c:pt>
                <c:pt idx="126">
                  <c:v>1.0094536094536104</c:v>
                </c:pt>
                <c:pt idx="127">
                  <c:v>2.7397351183506</c:v>
                </c:pt>
                <c:pt idx="128">
                  <c:v>0.90455765411261579</c:v>
                </c:pt>
                <c:pt idx="129">
                  <c:v>1.2407357307195135</c:v>
                </c:pt>
                <c:pt idx="130">
                  <c:v>1.0118170118170129</c:v>
                </c:pt>
                <c:pt idx="131">
                  <c:v>2.7420985207140021</c:v>
                </c:pt>
                <c:pt idx="132">
                  <c:v>0.90692105647601828</c:v>
                </c:pt>
                <c:pt idx="133">
                  <c:v>1.243099133082916</c:v>
                </c:pt>
                <c:pt idx="134">
                  <c:v>1.0141804141804154</c:v>
                </c:pt>
                <c:pt idx="135">
                  <c:v>2.744461923077405</c:v>
                </c:pt>
                <c:pt idx="136">
                  <c:v>0.90928445883942099</c:v>
                </c:pt>
                <c:pt idx="137">
                  <c:v>1.2454625354463185</c:v>
                </c:pt>
                <c:pt idx="138">
                  <c:v>1.0165438165438179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2-41E1-9B2A-7C8DCF142918}"/>
            </c:ext>
          </c:extLst>
        </c:ser>
        <c:ser>
          <c:idx val="2"/>
          <c:order val="2"/>
          <c:tx>
            <c:strRef>
              <c:f>Forecast4A10!$D$1</c:f>
              <c:strCache>
                <c:ptCount val="1"/>
                <c:pt idx="0">
                  <c:v>Lower Confidence Bound(A10)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Forecast4A10!$D$2:$D$140</c:f>
              <c:numCache>
                <c:formatCode>General</c:formatCode>
                <c:ptCount val="139"/>
                <c:pt idx="110" formatCode="0.00">
                  <c:v>1</c:v>
                </c:pt>
                <c:pt idx="111" formatCode="0.00">
                  <c:v>1.1257933920159406</c:v>
                </c:pt>
                <c:pt idx="112" formatCode="0.00">
                  <c:v>-0.7093912924023239</c:v>
                </c:pt>
                <c:pt idx="113" formatCode="0.00">
                  <c:v>-0.37322605159125755</c:v>
                </c:pt>
                <c:pt idx="114" formatCode="0.00">
                  <c:v>-0.60216482621917877</c:v>
                </c:pt>
                <c:pt idx="115" formatCode="0.00">
                  <c:v>1.07637635128831</c:v>
                </c:pt>
                <c:pt idx="116" formatCode="0.00">
                  <c:v>-0.75883919351120299</c:v>
                </c:pt>
                <c:pt idx="117" formatCode="0.00">
                  <c:v>-0.42271085346206116</c:v>
                </c:pt>
                <c:pt idx="118" formatCode="0.00">
                  <c:v>-0.65169251805433559</c:v>
                </c:pt>
                <c:pt idx="119" formatCode="0.00">
                  <c:v>1.0268651100233772</c:v>
                </c:pt>
                <c:pt idx="120" formatCode="0.00">
                  <c:v>-0.80840353272996912</c:v>
                </c:pt>
                <c:pt idx="121" formatCode="0.00">
                  <c:v>-0.47233395974989301</c:v>
                </c:pt>
                <c:pt idx="122" formatCode="0.00">
                  <c:v>-0.70138001092506896</c:v>
                </c:pt>
                <c:pt idx="123" formatCode="0.00">
                  <c:v>0.97717439128567096</c:v>
                </c:pt>
                <c:pt idx="124" formatCode="0.00">
                  <c:v>-0.85816760249064228</c:v>
                </c:pt>
                <c:pt idx="125" formatCode="0.00">
                  <c:v>-0.52217670523675919</c:v>
                </c:pt>
                <c:pt idx="126" formatCode="0.00">
                  <c:v>-0.75130670816962097</c:v>
                </c:pt>
                <c:pt idx="127" formatCode="0.00">
                  <c:v>0.92722875496774737</c:v>
                </c:pt>
                <c:pt idx="128" formatCode="0.00">
                  <c:v>-0.90820506319145744</c:v>
                </c:pt>
                <c:pt idx="129" formatCode="0.00">
                  <c:v>-0.57231099291849907</c:v>
                </c:pt>
                <c:pt idx="130" formatCode="0.00">
                  <c:v>-0.80154277725084411</c:v>
                </c:pt>
                <c:pt idx="131" formatCode="0.00">
                  <c:v>0.87696131097095686</c:v>
                </c:pt>
                <c:pt idx="132" formatCode="0.00">
                  <c:v>-0.95858119742454384</c:v>
                </c:pt>
                <c:pt idx="133" formatCode="0.00">
                  <c:v>-0.62280051679314119</c:v>
                </c:pt>
                <c:pt idx="134" formatCode="0.00">
                  <c:v>-0.85215034220518571</c:v>
                </c:pt>
                <c:pt idx="135" formatCode="0.00">
                  <c:v>0.82631265245438357</c:v>
                </c:pt>
                <c:pt idx="136" formatCode="0.00">
                  <c:v>-1.0093539513241714</c:v>
                </c:pt>
                <c:pt idx="137" formatCode="0.00">
                  <c:v>-0.67370177865890457</c:v>
                </c:pt>
                <c:pt idx="138" formatCode="0.00">
                  <c:v>-0.9031844767038355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2-41E1-9B2A-7C8DCF142918}"/>
            </c:ext>
          </c:extLst>
        </c:ser>
        <c:ser>
          <c:idx val="3"/>
          <c:order val="3"/>
          <c:tx>
            <c:strRef>
              <c:f>Forecast4A10!$E$1</c:f>
              <c:strCache>
                <c:ptCount val="1"/>
                <c:pt idx="0">
                  <c:v>Upper Confidence Bound(A10)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Forecast4A10!$E$2:$E$140</c:f>
              <c:numCache>
                <c:formatCode>General</c:formatCode>
                <c:ptCount val="139"/>
                <c:pt idx="110" formatCode="0.00">
                  <c:v>1</c:v>
                </c:pt>
                <c:pt idx="111" formatCode="0.00">
                  <c:v>4.3347696257780388</c:v>
                </c:pt>
                <c:pt idx="112" formatCode="0.00">
                  <c:v>2.4995993817203352</c:v>
                </c:pt>
                <c:pt idx="113" formatCode="0.00">
                  <c:v>2.8357902941230639</c:v>
                </c:pt>
                <c:pt idx="114" formatCode="0.00">
                  <c:v>2.6068916309459835</c:v>
                </c:pt>
                <c:pt idx="115" formatCode="0.00">
                  <c:v>4.388913471232474</c:v>
                </c:pt>
                <c:pt idx="116" formatCode="0.00">
                  <c:v>2.5537740875560191</c:v>
                </c:pt>
                <c:pt idx="117" formatCode="0.00">
                  <c:v>2.890001900720673</c:v>
                </c:pt>
                <c:pt idx="118" formatCode="0.00">
                  <c:v>2.6611461275079464</c:v>
                </c:pt>
                <c:pt idx="119" formatCode="0.00">
                  <c:v>4.4431515172242122</c:v>
                </c:pt>
                <c:pt idx="120" formatCode="0.00">
                  <c:v>2.6080652315015906</c:v>
                </c:pt>
                <c:pt idx="121" formatCode="0.00">
                  <c:v>2.9443518117353094</c:v>
                </c:pt>
                <c:pt idx="122" formatCode="0.00">
                  <c:v>2.715560425105485</c:v>
                </c:pt>
                <c:pt idx="123" formatCode="0.00">
                  <c:v>4.497569040688723</c:v>
                </c:pt>
                <c:pt idx="124" formatCode="0.00">
                  <c:v>2.662556105989069</c:v>
                </c:pt>
                <c:pt idx="125" formatCode="0.00">
                  <c:v>2.9989213619489807</c:v>
                </c:pt>
                <c:pt idx="126" formatCode="0.00">
                  <c:v>2.770213927076842</c:v>
                </c:pt>
                <c:pt idx="127" formatCode="0.00">
                  <c:v>4.5522414817334527</c:v>
                </c:pt>
                <c:pt idx="128" formatCode="0.00">
                  <c:v>2.7173203714166889</c:v>
                </c:pt>
                <c:pt idx="129" formatCode="0.00">
                  <c:v>3.0537824543575258</c:v>
                </c:pt>
                <c:pt idx="130" formatCode="0.00">
                  <c:v>2.8251768008848699</c:v>
                </c:pt>
                <c:pt idx="131" formatCode="0.00">
                  <c:v>4.607235730457047</c:v>
                </c:pt>
                <c:pt idx="132" formatCode="0.00">
                  <c:v>2.7724233103765803</c:v>
                </c:pt>
                <c:pt idx="133" formatCode="0.00">
                  <c:v>3.1089987829589729</c:v>
                </c:pt>
                <c:pt idx="134" formatCode="0.00">
                  <c:v>2.8805111705660167</c:v>
                </c:pt>
                <c:pt idx="135" formatCode="0.00">
                  <c:v>4.6626111937004264</c:v>
                </c:pt>
                <c:pt idx="136" formatCode="0.00">
                  <c:v>2.8279228690030132</c:v>
                </c:pt>
                <c:pt idx="137" formatCode="0.00">
                  <c:v>3.1646268495515413</c:v>
                </c:pt>
                <c:pt idx="138" formatCode="0.00">
                  <c:v>2.9362721097914712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2-41E1-9B2A-7C8DCF14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13423"/>
        <c:axId val="387827343"/>
      </c:lineChart>
      <c:catAx>
        <c:axId val="3878134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27343"/>
        <c:crosses val="autoZero"/>
        <c:auto val="1"/>
        <c:lblAlgn val="ctr"/>
        <c:lblOffset val="100"/>
        <c:noMultiLvlLbl val="0"/>
      </c:catAx>
      <c:valAx>
        <c:axId val="3878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14</xdr:row>
      <xdr:rowOff>41910</xdr:rowOff>
    </xdr:from>
    <xdr:to>
      <xdr:col>14</xdr:col>
      <xdr:colOff>281940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5021F-2026-2E95-689A-EF269E52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358140</xdr:colOff>
      <xdr:row>14</xdr:row>
      <xdr:rowOff>53340</xdr:rowOff>
    </xdr:from>
    <xdr:to>
      <xdr:col>19</xdr:col>
      <xdr:colOff>617220</xdr:colOff>
      <xdr:row>21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e">
              <a:extLst>
                <a:ext uri="{FF2B5EF4-FFF2-40B4-BE49-F238E27FC236}">
                  <a16:creationId xmlns:a16="http://schemas.microsoft.com/office/drawing/2014/main" id="{ED1F778A-1985-2C38-FC96-E2A849EAD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1740" y="2613660"/>
              <a:ext cx="3916680" cy="1394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9</xdr:row>
      <xdr:rowOff>171450</xdr:rowOff>
    </xdr:from>
    <xdr:to>
      <xdr:col>18</xdr:col>
      <xdr:colOff>123825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B7F10-8F4D-4C5F-581C-EA4BC2BDD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9</xdr:row>
      <xdr:rowOff>118110</xdr:rowOff>
    </xdr:from>
    <xdr:to>
      <xdr:col>18</xdr:col>
      <xdr:colOff>1905</xdr:colOff>
      <xdr:row>29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55C05-4097-FD23-A98B-D6CED72E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10</xdr:row>
      <xdr:rowOff>26670</xdr:rowOff>
    </xdr:from>
    <xdr:to>
      <xdr:col>17</xdr:col>
      <xdr:colOff>603885</xdr:colOff>
      <xdr:row>30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9CB0C-EBA5-B6D9-1905-05F39CB0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14</xdr:row>
      <xdr:rowOff>125730</xdr:rowOff>
    </xdr:from>
    <xdr:to>
      <xdr:col>18</xdr:col>
      <xdr:colOff>32385</xdr:colOff>
      <xdr:row>34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CE7AA-1677-0042-F286-E95FE507A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13</xdr:row>
      <xdr:rowOff>148590</xdr:rowOff>
    </xdr:from>
    <xdr:to>
      <xdr:col>18</xdr:col>
      <xdr:colOff>405765</xdr:colOff>
      <xdr:row>33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2F13D-6A52-818E-9294-F94022DF5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</xdr:row>
      <xdr:rowOff>80010</xdr:rowOff>
    </xdr:from>
    <xdr:to>
      <xdr:col>17</xdr:col>
      <xdr:colOff>512445</xdr:colOff>
      <xdr:row>28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11C06-5987-A641-368F-28E5FD453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9</xdr:row>
      <xdr:rowOff>179070</xdr:rowOff>
    </xdr:from>
    <xdr:to>
      <xdr:col>18</xdr:col>
      <xdr:colOff>177165</xdr:colOff>
      <xdr:row>30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3AC6F-5807-1EDB-9B27-60F85DF65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549486</xdr:colOff>
      <xdr:row>9</xdr:row>
      <xdr:rowOff>130810</xdr:rowOff>
    </xdr:from>
    <xdr:to>
      <xdr:col>18</xdr:col>
      <xdr:colOff>337185</xdr:colOff>
      <xdr:row>29</xdr:row>
      <xdr:rowOff>140335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7F05B-A0C3-3844-CA3D-AA2E64B6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10</xdr:row>
      <xdr:rowOff>80010</xdr:rowOff>
    </xdr:from>
    <xdr:to>
      <xdr:col>18</xdr:col>
      <xdr:colOff>268605</xdr:colOff>
      <xdr:row>30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3C90A-1341-9AF2-BFD5-534C7D4A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179070</xdr:rowOff>
    </xdr:from>
    <xdr:to>
      <xdr:col>18</xdr:col>
      <xdr:colOff>184785</xdr:colOff>
      <xdr:row>29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16C16-52A0-50DA-03E2-768D1C30A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8</xdr:row>
      <xdr:rowOff>163830</xdr:rowOff>
    </xdr:from>
    <xdr:to>
      <xdr:col>15</xdr:col>
      <xdr:colOff>131445</xdr:colOff>
      <xdr:row>28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56041-4DC0-C0E2-A951-77A6D1BAA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9</xdr:row>
      <xdr:rowOff>156210</xdr:rowOff>
    </xdr:from>
    <xdr:to>
      <xdr:col>15</xdr:col>
      <xdr:colOff>184785</xdr:colOff>
      <xdr:row>29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A2D45-79BD-AB24-240D-9700C9C46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57150</xdr:rowOff>
    </xdr:from>
    <xdr:to>
      <xdr:col>18</xdr:col>
      <xdr:colOff>283845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AD8ED-9CE7-B5D0-F454-E0302C4A8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10</xdr:row>
      <xdr:rowOff>11430</xdr:rowOff>
    </xdr:from>
    <xdr:to>
      <xdr:col>18</xdr:col>
      <xdr:colOff>32385</xdr:colOff>
      <xdr:row>30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B5F45-30E7-33AE-4538-1CC70CD7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9</xdr:row>
      <xdr:rowOff>87630</xdr:rowOff>
    </xdr:from>
    <xdr:to>
      <xdr:col>18</xdr:col>
      <xdr:colOff>9525</xdr:colOff>
      <xdr:row>29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89E9D-0821-FB00-AAE8-D2A5F7515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46</xdr:row>
      <xdr:rowOff>76200</xdr:rowOff>
    </xdr:from>
    <xdr:to>
      <xdr:col>7</xdr:col>
      <xdr:colOff>853440</xdr:colOff>
      <xdr:row>62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7C22B-AEEF-BB4B-ABAE-249E744F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10</xdr:row>
      <xdr:rowOff>87630</xdr:rowOff>
    </xdr:from>
    <xdr:to>
      <xdr:col>18</xdr:col>
      <xdr:colOff>314325</xdr:colOff>
      <xdr:row>30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3A607-97BE-553B-E0B9-147D651F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9</xdr:row>
      <xdr:rowOff>148590</xdr:rowOff>
    </xdr:from>
    <xdr:to>
      <xdr:col>17</xdr:col>
      <xdr:colOff>535305</xdr:colOff>
      <xdr:row>29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8AD1-A024-BCEC-72BC-F008829AE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</xdr:row>
      <xdr:rowOff>133350</xdr:rowOff>
    </xdr:from>
    <xdr:to>
      <xdr:col>18</xdr:col>
      <xdr:colOff>55245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715D1-B1BD-F3A1-6596-A8E79F900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Debugger" refreshedDate="45123.698774074073" createdVersion="8" refreshedVersion="8" minRefreshableVersion="3" recordCount="111" xr:uid="{4C44222C-1123-49E7-A640-BB0B42CCD5DF}">
  <cacheSource type="worksheet">
    <worksheetSource ref="A1:Y112" sheet="Sell"/>
  </cacheSource>
  <cacheFields count="28">
    <cacheField name="Date" numFmtId="164">
      <sharedItems containsSemiMixedTypes="0" containsNonDate="0" containsDate="1" containsString="0" minDate="2014-03-01T00:00:00" maxDate="2023-05-02T00:00:00" count="111"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</sharedItems>
      <fieldGroup par="27"/>
    </cacheField>
    <cacheField name="A1" numFmtId="0">
      <sharedItems containsSemiMixedTypes="0" containsString="0" containsNumber="1" containsInteger="1" minValue="0" maxValue="28" count="22">
        <n v="2"/>
        <n v="6"/>
        <n v="9"/>
        <n v="8"/>
        <n v="11"/>
        <n v="7"/>
        <n v="14"/>
        <n v="10"/>
        <n v="23"/>
        <n v="27"/>
        <n v="5"/>
        <n v="13"/>
        <n v="12"/>
        <n v="20"/>
        <n v="4"/>
        <n v="15"/>
        <n v="3"/>
        <n v="17"/>
        <n v="22"/>
        <n v="0"/>
        <n v="16"/>
        <n v="28"/>
      </sharedItems>
    </cacheField>
    <cacheField name="A2" numFmtId="0">
      <sharedItems containsSemiMixedTypes="0" containsString="0" containsNumber="1" containsInteger="1" minValue="0" maxValue="23" count="16">
        <n v="2"/>
        <n v="4"/>
        <n v="3"/>
        <n v="10"/>
        <n v="8"/>
        <n v="6"/>
        <n v="5"/>
        <n v="14"/>
        <n v="23"/>
        <n v="9"/>
        <n v="7"/>
        <n v="12"/>
        <n v="1"/>
        <n v="0"/>
        <n v="11"/>
        <n v="13"/>
      </sharedItems>
    </cacheField>
    <cacheField name="A3" numFmtId="0">
      <sharedItems containsSemiMixedTypes="0" containsString="0" containsNumber="1" containsInteger="1" minValue="0" maxValue="14" count="10">
        <n v="0"/>
        <n v="2"/>
        <n v="1"/>
        <n v="5"/>
        <n v="6"/>
        <n v="7"/>
        <n v="4"/>
        <n v="3"/>
        <n v="14"/>
        <n v="10"/>
      </sharedItems>
    </cacheField>
    <cacheField name="A4" numFmtId="0">
      <sharedItems containsSemiMixedTypes="0" containsString="0" containsNumber="1" containsInteger="1" minValue="0" maxValue="22"/>
    </cacheField>
    <cacheField name="A5" numFmtId="0">
      <sharedItems containsSemiMixedTypes="0" containsString="0" containsNumber="1" containsInteger="1" minValue="0" maxValue="19"/>
    </cacheField>
    <cacheField name="A6" numFmtId="0">
      <sharedItems containsSemiMixedTypes="0" containsString="0" containsNumber="1" containsInteger="1" minValue="0" maxValue="2"/>
    </cacheField>
    <cacheField name="A7" numFmtId="0">
      <sharedItems containsSemiMixedTypes="0" containsString="0" containsNumber="1" containsInteger="1" minValue="0" maxValue="3"/>
    </cacheField>
    <cacheField name="A8" numFmtId="0">
      <sharedItems containsSemiMixedTypes="0" containsString="0" containsNumber="1" containsInteger="1" minValue="0" maxValue="4"/>
    </cacheField>
    <cacheField name="A9" numFmtId="0">
      <sharedItems containsSemiMixedTypes="0" containsString="0" containsNumber="1" containsInteger="1" minValue="0" maxValue="4"/>
    </cacheField>
    <cacheField name="A10" numFmtId="0">
      <sharedItems containsSemiMixedTypes="0" containsString="0" containsNumber="1" containsInteger="1" minValue="0" maxValue="5"/>
    </cacheField>
    <cacheField name="A11" numFmtId="0">
      <sharedItems containsSemiMixedTypes="0" containsString="0" containsNumber="1" containsInteger="1" minValue="0" maxValue="3"/>
    </cacheField>
    <cacheField name="A12" numFmtId="0">
      <sharedItems containsSemiMixedTypes="0" containsString="0" containsNumber="1" containsInteger="1" minValue="0" maxValue="6"/>
    </cacheField>
    <cacheField name="A13" numFmtId="0">
      <sharedItems containsSemiMixedTypes="0" containsString="0" containsNumber="1" containsInteger="1" minValue="0" maxValue="2"/>
    </cacheField>
    <cacheField name="A14" numFmtId="0">
      <sharedItems containsSemiMixedTypes="0" containsString="0" containsNumber="1" containsInteger="1" minValue="0" maxValue="2"/>
    </cacheField>
    <cacheField name="A15" numFmtId="0">
      <sharedItems containsSemiMixedTypes="0" containsString="0" containsNumber="1" containsInteger="1" minValue="0" maxValue="9"/>
    </cacheField>
    <cacheField name="A16" numFmtId="0">
      <sharedItems containsSemiMixedTypes="0" containsString="0" containsNumber="1" containsInteger="1" minValue="0" maxValue="3"/>
    </cacheField>
    <cacheField name="A17" numFmtId="0">
      <sharedItems containsSemiMixedTypes="0" containsString="0" containsNumber="1" containsInteger="1" minValue="0" maxValue="4"/>
    </cacheField>
    <cacheField name="A18" numFmtId="0">
      <sharedItems containsSemiMixedTypes="0" containsString="0" containsNumber="1" containsInteger="1" minValue="0" maxValue="3"/>
    </cacheField>
    <cacheField name="A19" numFmtId="0">
      <sharedItems containsSemiMixedTypes="0" containsString="0" containsNumber="1" containsInteger="1" minValue="0" maxValue="9"/>
    </cacheField>
    <cacheField name="A20" numFmtId="0">
      <sharedItems containsSemiMixedTypes="0" containsString="0" containsNumber="1" containsInteger="1" minValue="0" maxValue="16"/>
    </cacheField>
    <cacheField name="A21" numFmtId="0">
      <sharedItems containsSemiMixedTypes="0" containsString="0" containsNumber="1" containsInteger="1" minValue="0" maxValue="14" count="9">
        <n v="1"/>
        <n v="5"/>
        <n v="3"/>
        <n v="6"/>
        <n v="4"/>
        <n v="2"/>
        <n v="7"/>
        <n v="0"/>
        <n v="14"/>
      </sharedItems>
    </cacheField>
    <cacheField name="A22" numFmtId="0">
      <sharedItems containsSemiMixedTypes="0" containsString="0" containsNumber="1" containsInteger="1" minValue="0" maxValue="14" count="9">
        <n v="1"/>
        <n v="5"/>
        <n v="3"/>
        <n v="2"/>
        <n v="0"/>
        <n v="7"/>
        <n v="4"/>
        <n v="14"/>
        <n v="6"/>
      </sharedItems>
    </cacheField>
    <cacheField name="A23" numFmtId="0">
      <sharedItems containsSemiMixedTypes="0" containsString="0" containsNumber="1" containsInteger="1" minValue="0" maxValue="2" count="3">
        <n v="0"/>
        <n v="2"/>
        <n v="1"/>
      </sharedItems>
    </cacheField>
    <cacheField name="A24" numFmtId="0">
      <sharedItems containsSemiMixedTypes="0" containsString="0" containsNumber="1" containsInteger="1" minValue="0" maxValue="2" count="3">
        <n v="0"/>
        <n v="2"/>
        <n v="1"/>
      </sharedItems>
    </cacheField>
    <cacheField name="Months (Date)" numFmtId="0" databaseField="0">
      <fieldGroup base="0">
        <rangePr groupBy="months" startDate="2014-03-01T00:00:00" endDate="2023-05-02T00:00:00"/>
        <groupItems count="14">
          <s v="&lt;3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3"/>
        </groupItems>
      </fieldGroup>
    </cacheField>
    <cacheField name="Quarters (Date)" numFmtId="0" databaseField="0">
      <fieldGroup base="0">
        <rangePr groupBy="quarters" startDate="2014-03-01T00:00:00" endDate="2023-05-02T00:00:00"/>
        <groupItems count="6">
          <s v="&lt;3/1/2014"/>
          <s v="Qtr1"/>
          <s v="Qtr2"/>
          <s v="Qtr3"/>
          <s v="Qtr4"/>
          <s v="&gt;5/2/2023"/>
        </groupItems>
      </fieldGroup>
    </cacheField>
    <cacheField name="Years (Date)" numFmtId="0" databaseField="0">
      <fieldGroup base="0">
        <rangePr groupBy="years" startDate="2014-03-01T00:00:00" endDate="2023-05-02T00:00:00"/>
        <groupItems count="12">
          <s v="&lt;3/1/2014"/>
          <s v="2014"/>
          <s v="2015"/>
          <s v="2016"/>
          <s v="2017"/>
          <s v="2018"/>
          <s v="2019"/>
          <s v="2020"/>
          <s v="2021"/>
          <s v="2022"/>
          <s v="2023"/>
          <s v="&gt;5/2/2023"/>
        </groupItems>
      </fieldGroup>
    </cacheField>
  </cacheFields>
  <extLst>
    <ext xmlns:x14="http://schemas.microsoft.com/office/spreadsheetml/2009/9/main" uri="{725AE2AE-9491-48be-B2B4-4EB974FC3084}">
      <x14:pivotCacheDefinition pivotCacheId="17322707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x v="0"/>
    <x v="0"/>
    <n v="1"/>
    <n v="1"/>
    <n v="0"/>
    <n v="2"/>
    <n v="0"/>
    <n v="1"/>
    <n v="0"/>
    <n v="2"/>
    <n v="2"/>
    <n v="1"/>
    <n v="0"/>
    <n v="0"/>
    <n v="0"/>
    <n v="1"/>
    <n v="0"/>
    <n v="1"/>
    <n v="0"/>
    <x v="0"/>
    <x v="0"/>
    <x v="0"/>
    <x v="0"/>
  </r>
  <r>
    <x v="1"/>
    <x v="1"/>
    <x v="1"/>
    <x v="0"/>
    <n v="2"/>
    <n v="4"/>
    <n v="0"/>
    <n v="1"/>
    <n v="1"/>
    <n v="0"/>
    <n v="0"/>
    <n v="1"/>
    <n v="2"/>
    <n v="0"/>
    <n v="0"/>
    <n v="0"/>
    <n v="1"/>
    <n v="0"/>
    <n v="2"/>
    <n v="6"/>
    <n v="3"/>
    <x v="1"/>
    <x v="1"/>
    <x v="1"/>
    <x v="1"/>
  </r>
  <r>
    <x v="2"/>
    <x v="2"/>
    <x v="2"/>
    <x v="0"/>
    <n v="3"/>
    <n v="6"/>
    <n v="0"/>
    <n v="0"/>
    <n v="1"/>
    <n v="0"/>
    <n v="0"/>
    <n v="0"/>
    <n v="0"/>
    <n v="0"/>
    <n v="0"/>
    <n v="0"/>
    <n v="0"/>
    <n v="2"/>
    <n v="0"/>
    <n v="4"/>
    <n v="1"/>
    <x v="2"/>
    <x v="0"/>
    <x v="0"/>
    <x v="0"/>
  </r>
  <r>
    <x v="3"/>
    <x v="3"/>
    <x v="2"/>
    <x v="1"/>
    <n v="6"/>
    <n v="6"/>
    <n v="0"/>
    <n v="2"/>
    <n v="2"/>
    <n v="4"/>
    <n v="3"/>
    <n v="3"/>
    <n v="6"/>
    <n v="0"/>
    <n v="0"/>
    <n v="0"/>
    <n v="0"/>
    <n v="2"/>
    <n v="0"/>
    <n v="6"/>
    <n v="2"/>
    <x v="3"/>
    <x v="2"/>
    <x v="0"/>
    <x v="0"/>
  </r>
  <r>
    <x v="4"/>
    <x v="4"/>
    <x v="1"/>
    <x v="0"/>
    <n v="6"/>
    <n v="4"/>
    <n v="0"/>
    <n v="2"/>
    <n v="3"/>
    <n v="3"/>
    <n v="1"/>
    <n v="0"/>
    <n v="1"/>
    <n v="0"/>
    <n v="0"/>
    <n v="0"/>
    <n v="0"/>
    <n v="2"/>
    <n v="0"/>
    <n v="9"/>
    <n v="0"/>
    <x v="3"/>
    <x v="1"/>
    <x v="0"/>
    <x v="0"/>
  </r>
  <r>
    <x v="5"/>
    <x v="3"/>
    <x v="3"/>
    <x v="2"/>
    <n v="8"/>
    <n v="6"/>
    <n v="0"/>
    <n v="1"/>
    <n v="1"/>
    <n v="2"/>
    <n v="2"/>
    <n v="1"/>
    <n v="2"/>
    <n v="0"/>
    <n v="0"/>
    <n v="0"/>
    <n v="2"/>
    <n v="2"/>
    <n v="2"/>
    <n v="4"/>
    <n v="4"/>
    <x v="4"/>
    <x v="3"/>
    <x v="2"/>
    <x v="2"/>
  </r>
  <r>
    <x v="6"/>
    <x v="5"/>
    <x v="4"/>
    <x v="2"/>
    <n v="6"/>
    <n v="3"/>
    <n v="0"/>
    <n v="0"/>
    <n v="1"/>
    <n v="1"/>
    <n v="0"/>
    <n v="0"/>
    <n v="0"/>
    <n v="0"/>
    <n v="0"/>
    <n v="0"/>
    <n v="0"/>
    <n v="0"/>
    <n v="0"/>
    <n v="2"/>
    <n v="1"/>
    <x v="5"/>
    <x v="3"/>
    <x v="0"/>
    <x v="0"/>
  </r>
  <r>
    <x v="7"/>
    <x v="6"/>
    <x v="5"/>
    <x v="3"/>
    <n v="9"/>
    <n v="5"/>
    <n v="0"/>
    <n v="0"/>
    <n v="1"/>
    <n v="2"/>
    <n v="1"/>
    <n v="1"/>
    <n v="2"/>
    <n v="0"/>
    <n v="0"/>
    <n v="0"/>
    <n v="2"/>
    <n v="2"/>
    <n v="1"/>
    <n v="8"/>
    <n v="2"/>
    <x v="6"/>
    <x v="1"/>
    <x v="1"/>
    <x v="1"/>
  </r>
  <r>
    <x v="8"/>
    <x v="7"/>
    <x v="5"/>
    <x v="1"/>
    <n v="7"/>
    <n v="4"/>
    <n v="0"/>
    <n v="2"/>
    <n v="0"/>
    <n v="1"/>
    <n v="0"/>
    <n v="1"/>
    <n v="1"/>
    <n v="0"/>
    <n v="1"/>
    <n v="0"/>
    <n v="0"/>
    <n v="1"/>
    <n v="1"/>
    <n v="2"/>
    <n v="0"/>
    <x v="5"/>
    <x v="0"/>
    <x v="2"/>
    <x v="2"/>
  </r>
  <r>
    <x v="9"/>
    <x v="2"/>
    <x v="6"/>
    <x v="4"/>
    <n v="8"/>
    <n v="4"/>
    <n v="0"/>
    <n v="0"/>
    <n v="0"/>
    <n v="0"/>
    <n v="0"/>
    <n v="0"/>
    <n v="0"/>
    <n v="0"/>
    <n v="0"/>
    <n v="0"/>
    <n v="0"/>
    <n v="1"/>
    <n v="0"/>
    <n v="2"/>
    <n v="1"/>
    <x v="2"/>
    <x v="4"/>
    <x v="0"/>
    <x v="0"/>
  </r>
  <r>
    <x v="10"/>
    <x v="8"/>
    <x v="7"/>
    <x v="5"/>
    <n v="13"/>
    <n v="14"/>
    <n v="0"/>
    <n v="0"/>
    <n v="0"/>
    <n v="0"/>
    <n v="0"/>
    <n v="0"/>
    <n v="1"/>
    <n v="0"/>
    <n v="0"/>
    <n v="0"/>
    <n v="0"/>
    <n v="0"/>
    <n v="0"/>
    <n v="5"/>
    <n v="1"/>
    <x v="3"/>
    <x v="3"/>
    <x v="0"/>
    <x v="0"/>
  </r>
  <r>
    <x v="11"/>
    <x v="9"/>
    <x v="8"/>
    <x v="6"/>
    <n v="22"/>
    <n v="19"/>
    <n v="0"/>
    <n v="0"/>
    <n v="4"/>
    <n v="2"/>
    <n v="1"/>
    <n v="1"/>
    <n v="1"/>
    <n v="0"/>
    <n v="1"/>
    <n v="0"/>
    <n v="1"/>
    <n v="1"/>
    <n v="0"/>
    <n v="4"/>
    <n v="0"/>
    <x v="3"/>
    <x v="0"/>
    <x v="0"/>
    <x v="0"/>
  </r>
  <r>
    <x v="12"/>
    <x v="10"/>
    <x v="0"/>
    <x v="2"/>
    <n v="4"/>
    <n v="3"/>
    <n v="0"/>
    <n v="0"/>
    <n v="0"/>
    <n v="0"/>
    <n v="0"/>
    <n v="0"/>
    <n v="0"/>
    <n v="0"/>
    <n v="0"/>
    <n v="0"/>
    <n v="0"/>
    <n v="2"/>
    <n v="0"/>
    <n v="3"/>
    <n v="2"/>
    <x v="2"/>
    <x v="3"/>
    <x v="0"/>
    <x v="0"/>
  </r>
  <r>
    <x v="13"/>
    <x v="4"/>
    <x v="9"/>
    <x v="1"/>
    <n v="6"/>
    <n v="8"/>
    <n v="0"/>
    <n v="1"/>
    <n v="1"/>
    <n v="1"/>
    <n v="0"/>
    <n v="1"/>
    <n v="2"/>
    <n v="1"/>
    <n v="0"/>
    <n v="0"/>
    <n v="0"/>
    <n v="0"/>
    <n v="0"/>
    <n v="2"/>
    <n v="0"/>
    <x v="5"/>
    <x v="3"/>
    <x v="0"/>
    <x v="0"/>
  </r>
  <r>
    <x v="14"/>
    <x v="11"/>
    <x v="10"/>
    <x v="0"/>
    <n v="10"/>
    <n v="7"/>
    <n v="0"/>
    <n v="0"/>
    <n v="0"/>
    <n v="1"/>
    <n v="1"/>
    <n v="0"/>
    <n v="0"/>
    <n v="0"/>
    <n v="0"/>
    <n v="0"/>
    <n v="0"/>
    <n v="1"/>
    <n v="1"/>
    <n v="1"/>
    <n v="0"/>
    <x v="4"/>
    <x v="4"/>
    <x v="2"/>
    <x v="2"/>
  </r>
  <r>
    <x v="15"/>
    <x v="11"/>
    <x v="5"/>
    <x v="5"/>
    <n v="8"/>
    <n v="4"/>
    <n v="0"/>
    <n v="0"/>
    <n v="1"/>
    <n v="2"/>
    <n v="1"/>
    <n v="3"/>
    <n v="4"/>
    <n v="0"/>
    <n v="0"/>
    <n v="0"/>
    <n v="1"/>
    <n v="0"/>
    <n v="2"/>
    <n v="8"/>
    <n v="1"/>
    <x v="3"/>
    <x v="5"/>
    <x v="0"/>
    <x v="2"/>
  </r>
  <r>
    <x v="16"/>
    <x v="4"/>
    <x v="5"/>
    <x v="1"/>
    <n v="10"/>
    <n v="5"/>
    <n v="0"/>
    <n v="0"/>
    <n v="1"/>
    <n v="2"/>
    <n v="2"/>
    <n v="1"/>
    <n v="3"/>
    <n v="1"/>
    <n v="1"/>
    <n v="0"/>
    <n v="0"/>
    <n v="0"/>
    <n v="1"/>
    <n v="3"/>
    <n v="2"/>
    <x v="5"/>
    <x v="3"/>
    <x v="0"/>
    <x v="2"/>
  </r>
  <r>
    <x v="17"/>
    <x v="3"/>
    <x v="2"/>
    <x v="1"/>
    <n v="7"/>
    <n v="7"/>
    <n v="0"/>
    <n v="0"/>
    <n v="1"/>
    <n v="1"/>
    <n v="1"/>
    <n v="0"/>
    <n v="1"/>
    <n v="0"/>
    <n v="0"/>
    <n v="0"/>
    <n v="0"/>
    <n v="0"/>
    <n v="0"/>
    <n v="1"/>
    <n v="1"/>
    <x v="0"/>
    <x v="0"/>
    <x v="0"/>
    <x v="0"/>
  </r>
  <r>
    <x v="18"/>
    <x v="1"/>
    <x v="11"/>
    <x v="2"/>
    <n v="5"/>
    <n v="4"/>
    <n v="0"/>
    <n v="0"/>
    <n v="0"/>
    <n v="0"/>
    <n v="0"/>
    <n v="0"/>
    <n v="0"/>
    <n v="0"/>
    <n v="0"/>
    <n v="0"/>
    <n v="3"/>
    <n v="1"/>
    <n v="1"/>
    <n v="2"/>
    <n v="2"/>
    <x v="0"/>
    <x v="0"/>
    <x v="2"/>
    <x v="0"/>
  </r>
  <r>
    <x v="19"/>
    <x v="6"/>
    <x v="6"/>
    <x v="3"/>
    <n v="6"/>
    <n v="8"/>
    <n v="0"/>
    <n v="0"/>
    <n v="1"/>
    <n v="1"/>
    <n v="1"/>
    <n v="1"/>
    <n v="1"/>
    <n v="1"/>
    <n v="0"/>
    <n v="0"/>
    <n v="0"/>
    <n v="0"/>
    <n v="0"/>
    <n v="1"/>
    <n v="0"/>
    <x v="0"/>
    <x v="0"/>
    <x v="0"/>
    <x v="0"/>
  </r>
  <r>
    <x v="20"/>
    <x v="3"/>
    <x v="3"/>
    <x v="1"/>
    <n v="7"/>
    <n v="5"/>
    <n v="0"/>
    <n v="0"/>
    <n v="0"/>
    <n v="1"/>
    <n v="0"/>
    <n v="0"/>
    <n v="0"/>
    <n v="0"/>
    <n v="0"/>
    <n v="0"/>
    <n v="0"/>
    <n v="0"/>
    <n v="0"/>
    <n v="2"/>
    <n v="1"/>
    <x v="0"/>
    <x v="0"/>
    <x v="0"/>
    <x v="0"/>
  </r>
  <r>
    <x v="21"/>
    <x v="12"/>
    <x v="5"/>
    <x v="6"/>
    <n v="7"/>
    <n v="6"/>
    <n v="0"/>
    <n v="0"/>
    <n v="0"/>
    <n v="0"/>
    <n v="0"/>
    <n v="0"/>
    <n v="0"/>
    <n v="0"/>
    <n v="0"/>
    <n v="0"/>
    <n v="0"/>
    <n v="0"/>
    <n v="0"/>
    <n v="2"/>
    <n v="1"/>
    <x v="0"/>
    <x v="0"/>
    <x v="0"/>
    <x v="0"/>
  </r>
  <r>
    <x v="22"/>
    <x v="1"/>
    <x v="5"/>
    <x v="6"/>
    <n v="4"/>
    <n v="4"/>
    <n v="0"/>
    <n v="3"/>
    <n v="0"/>
    <n v="1"/>
    <n v="1"/>
    <n v="0"/>
    <n v="0"/>
    <n v="0"/>
    <n v="0"/>
    <n v="0"/>
    <n v="0"/>
    <n v="1"/>
    <n v="0"/>
    <n v="1"/>
    <n v="0"/>
    <x v="5"/>
    <x v="4"/>
    <x v="0"/>
    <x v="0"/>
  </r>
  <r>
    <x v="23"/>
    <x v="13"/>
    <x v="3"/>
    <x v="3"/>
    <n v="14"/>
    <n v="8"/>
    <n v="0"/>
    <n v="0"/>
    <n v="1"/>
    <n v="1"/>
    <n v="0"/>
    <n v="0"/>
    <n v="1"/>
    <n v="1"/>
    <n v="0"/>
    <n v="0"/>
    <n v="0"/>
    <n v="0"/>
    <n v="0"/>
    <n v="4"/>
    <n v="0"/>
    <x v="2"/>
    <x v="3"/>
    <x v="2"/>
    <x v="0"/>
  </r>
  <r>
    <x v="24"/>
    <x v="10"/>
    <x v="2"/>
    <x v="0"/>
    <n v="1"/>
    <n v="2"/>
    <n v="0"/>
    <n v="0"/>
    <n v="0"/>
    <n v="0"/>
    <n v="1"/>
    <n v="0"/>
    <n v="0"/>
    <n v="0"/>
    <n v="1"/>
    <n v="0"/>
    <n v="0"/>
    <n v="0"/>
    <n v="0"/>
    <n v="3"/>
    <n v="0"/>
    <x v="7"/>
    <x v="4"/>
    <x v="0"/>
    <x v="0"/>
  </r>
  <r>
    <x v="25"/>
    <x v="8"/>
    <x v="10"/>
    <x v="7"/>
    <n v="5"/>
    <n v="19"/>
    <n v="1"/>
    <n v="1"/>
    <n v="1"/>
    <n v="3"/>
    <n v="2"/>
    <n v="1"/>
    <n v="2"/>
    <n v="1"/>
    <n v="2"/>
    <n v="0"/>
    <n v="1"/>
    <n v="1"/>
    <n v="1"/>
    <n v="5"/>
    <n v="2"/>
    <x v="2"/>
    <x v="2"/>
    <x v="2"/>
    <x v="2"/>
  </r>
  <r>
    <x v="26"/>
    <x v="1"/>
    <x v="1"/>
    <x v="7"/>
    <n v="5"/>
    <n v="4"/>
    <n v="0"/>
    <n v="0"/>
    <n v="0"/>
    <n v="0"/>
    <n v="0"/>
    <n v="0"/>
    <n v="0"/>
    <n v="0"/>
    <n v="1"/>
    <n v="0"/>
    <n v="0"/>
    <n v="1"/>
    <n v="0"/>
    <n v="7"/>
    <n v="0"/>
    <x v="4"/>
    <x v="0"/>
    <x v="0"/>
    <x v="0"/>
  </r>
  <r>
    <x v="27"/>
    <x v="5"/>
    <x v="2"/>
    <x v="1"/>
    <n v="2"/>
    <n v="4"/>
    <n v="0"/>
    <n v="0"/>
    <n v="2"/>
    <n v="2"/>
    <n v="0"/>
    <n v="2"/>
    <n v="3"/>
    <n v="0"/>
    <n v="1"/>
    <n v="0"/>
    <n v="0"/>
    <n v="0"/>
    <n v="0"/>
    <n v="4"/>
    <n v="1"/>
    <x v="2"/>
    <x v="2"/>
    <x v="0"/>
    <x v="0"/>
  </r>
  <r>
    <x v="28"/>
    <x v="10"/>
    <x v="3"/>
    <x v="0"/>
    <n v="0"/>
    <n v="2"/>
    <n v="0"/>
    <n v="1"/>
    <n v="2"/>
    <n v="3"/>
    <n v="2"/>
    <n v="1"/>
    <n v="1"/>
    <n v="0"/>
    <n v="0"/>
    <n v="0"/>
    <n v="2"/>
    <n v="1"/>
    <n v="1"/>
    <n v="3"/>
    <n v="1"/>
    <x v="0"/>
    <x v="3"/>
    <x v="2"/>
    <x v="2"/>
  </r>
  <r>
    <x v="29"/>
    <x v="1"/>
    <x v="4"/>
    <x v="1"/>
    <n v="4"/>
    <n v="2"/>
    <n v="0"/>
    <n v="0"/>
    <n v="0"/>
    <n v="1"/>
    <n v="1"/>
    <n v="1"/>
    <n v="0"/>
    <n v="0"/>
    <n v="0"/>
    <n v="0"/>
    <n v="2"/>
    <n v="2"/>
    <n v="0"/>
    <n v="3"/>
    <n v="1"/>
    <x v="2"/>
    <x v="0"/>
    <x v="0"/>
    <x v="0"/>
  </r>
  <r>
    <x v="30"/>
    <x v="14"/>
    <x v="2"/>
    <x v="2"/>
    <n v="1"/>
    <n v="5"/>
    <n v="0"/>
    <n v="0"/>
    <n v="1"/>
    <n v="1"/>
    <n v="0"/>
    <n v="0"/>
    <n v="0"/>
    <n v="0"/>
    <n v="0"/>
    <n v="0"/>
    <n v="2"/>
    <n v="0"/>
    <n v="2"/>
    <n v="1"/>
    <n v="1"/>
    <x v="0"/>
    <x v="0"/>
    <x v="0"/>
    <x v="0"/>
  </r>
  <r>
    <x v="31"/>
    <x v="3"/>
    <x v="1"/>
    <x v="7"/>
    <n v="6"/>
    <n v="5"/>
    <n v="0"/>
    <n v="0"/>
    <n v="1"/>
    <n v="1"/>
    <n v="1"/>
    <n v="1"/>
    <n v="2"/>
    <n v="1"/>
    <n v="1"/>
    <n v="0"/>
    <n v="2"/>
    <n v="1"/>
    <n v="0"/>
    <n v="2"/>
    <n v="2"/>
    <x v="2"/>
    <x v="3"/>
    <x v="0"/>
    <x v="0"/>
  </r>
  <r>
    <x v="32"/>
    <x v="1"/>
    <x v="2"/>
    <x v="7"/>
    <n v="4"/>
    <n v="4"/>
    <n v="0"/>
    <n v="0"/>
    <n v="1"/>
    <n v="1"/>
    <n v="1"/>
    <n v="1"/>
    <n v="1"/>
    <n v="0"/>
    <n v="1"/>
    <n v="0"/>
    <n v="0"/>
    <n v="0"/>
    <n v="1"/>
    <n v="1"/>
    <n v="1"/>
    <x v="2"/>
    <x v="0"/>
    <x v="2"/>
    <x v="2"/>
  </r>
  <r>
    <x v="33"/>
    <x v="14"/>
    <x v="2"/>
    <x v="2"/>
    <n v="1"/>
    <n v="2"/>
    <n v="0"/>
    <n v="0"/>
    <n v="1"/>
    <n v="1"/>
    <n v="1"/>
    <n v="2"/>
    <n v="1"/>
    <n v="2"/>
    <n v="1"/>
    <n v="0"/>
    <n v="0"/>
    <n v="0"/>
    <n v="0"/>
    <n v="0"/>
    <n v="1"/>
    <x v="7"/>
    <x v="0"/>
    <x v="0"/>
    <x v="0"/>
  </r>
  <r>
    <x v="34"/>
    <x v="2"/>
    <x v="10"/>
    <x v="1"/>
    <n v="4"/>
    <n v="3"/>
    <n v="0"/>
    <n v="0"/>
    <n v="0"/>
    <n v="0"/>
    <n v="0"/>
    <n v="0"/>
    <n v="0"/>
    <n v="0"/>
    <n v="0"/>
    <n v="0"/>
    <n v="0"/>
    <n v="0"/>
    <n v="0"/>
    <n v="4"/>
    <n v="1"/>
    <x v="2"/>
    <x v="2"/>
    <x v="0"/>
    <x v="0"/>
  </r>
  <r>
    <x v="35"/>
    <x v="2"/>
    <x v="10"/>
    <x v="6"/>
    <n v="4"/>
    <n v="3"/>
    <n v="1"/>
    <n v="0"/>
    <n v="1"/>
    <n v="1"/>
    <n v="2"/>
    <n v="0"/>
    <n v="0"/>
    <n v="0"/>
    <n v="1"/>
    <n v="0"/>
    <n v="1"/>
    <n v="2"/>
    <n v="3"/>
    <n v="2"/>
    <n v="3"/>
    <x v="2"/>
    <x v="0"/>
    <x v="2"/>
    <x v="1"/>
  </r>
  <r>
    <x v="36"/>
    <x v="1"/>
    <x v="1"/>
    <x v="2"/>
    <n v="2"/>
    <n v="3"/>
    <n v="0"/>
    <n v="0"/>
    <n v="0"/>
    <n v="1"/>
    <n v="0"/>
    <n v="0"/>
    <n v="0"/>
    <n v="0"/>
    <n v="0"/>
    <n v="0"/>
    <n v="0"/>
    <n v="0"/>
    <n v="0"/>
    <n v="0"/>
    <n v="1"/>
    <x v="7"/>
    <x v="4"/>
    <x v="0"/>
    <x v="0"/>
  </r>
  <r>
    <x v="37"/>
    <x v="7"/>
    <x v="1"/>
    <x v="2"/>
    <n v="3"/>
    <n v="4"/>
    <n v="1"/>
    <n v="0"/>
    <n v="1"/>
    <n v="1"/>
    <n v="1"/>
    <n v="1"/>
    <n v="1"/>
    <n v="0"/>
    <n v="2"/>
    <n v="0"/>
    <n v="1"/>
    <n v="1"/>
    <n v="0"/>
    <n v="2"/>
    <n v="3"/>
    <x v="4"/>
    <x v="0"/>
    <x v="0"/>
    <x v="0"/>
  </r>
  <r>
    <x v="38"/>
    <x v="5"/>
    <x v="10"/>
    <x v="1"/>
    <n v="3"/>
    <n v="2"/>
    <n v="0"/>
    <n v="1"/>
    <n v="1"/>
    <n v="1"/>
    <n v="0"/>
    <n v="1"/>
    <n v="1"/>
    <n v="0"/>
    <n v="0"/>
    <n v="0"/>
    <n v="0"/>
    <n v="0"/>
    <n v="0"/>
    <n v="2"/>
    <n v="1"/>
    <x v="0"/>
    <x v="3"/>
    <x v="0"/>
    <x v="0"/>
  </r>
  <r>
    <x v="39"/>
    <x v="2"/>
    <x v="6"/>
    <x v="3"/>
    <n v="3"/>
    <n v="3"/>
    <n v="0"/>
    <n v="0"/>
    <n v="2"/>
    <n v="2"/>
    <n v="2"/>
    <n v="1"/>
    <n v="2"/>
    <n v="0"/>
    <n v="1"/>
    <n v="0"/>
    <n v="1"/>
    <n v="1"/>
    <n v="0"/>
    <n v="4"/>
    <n v="1"/>
    <x v="2"/>
    <x v="3"/>
    <x v="0"/>
    <x v="0"/>
  </r>
  <r>
    <x v="40"/>
    <x v="12"/>
    <x v="4"/>
    <x v="2"/>
    <n v="3"/>
    <n v="5"/>
    <n v="0"/>
    <n v="0"/>
    <n v="0"/>
    <n v="0"/>
    <n v="0"/>
    <n v="1"/>
    <n v="1"/>
    <n v="0"/>
    <n v="1"/>
    <n v="0"/>
    <n v="0"/>
    <n v="1"/>
    <n v="1"/>
    <n v="0"/>
    <n v="0"/>
    <x v="7"/>
    <x v="4"/>
    <x v="0"/>
    <x v="2"/>
  </r>
  <r>
    <x v="41"/>
    <x v="1"/>
    <x v="1"/>
    <x v="2"/>
    <n v="1"/>
    <n v="2"/>
    <n v="0"/>
    <n v="0"/>
    <n v="1"/>
    <n v="1"/>
    <n v="1"/>
    <n v="0"/>
    <n v="0"/>
    <n v="0"/>
    <n v="0"/>
    <n v="0"/>
    <n v="1"/>
    <n v="0"/>
    <n v="1"/>
    <n v="2"/>
    <n v="1"/>
    <x v="5"/>
    <x v="3"/>
    <x v="0"/>
    <x v="0"/>
  </r>
  <r>
    <x v="42"/>
    <x v="7"/>
    <x v="4"/>
    <x v="1"/>
    <n v="3"/>
    <n v="3"/>
    <n v="0"/>
    <n v="0"/>
    <n v="0"/>
    <n v="0"/>
    <n v="0"/>
    <n v="0"/>
    <n v="0"/>
    <n v="0"/>
    <n v="0"/>
    <n v="0"/>
    <n v="1"/>
    <n v="0"/>
    <n v="0"/>
    <n v="3"/>
    <n v="2"/>
    <x v="5"/>
    <x v="0"/>
    <x v="0"/>
    <x v="2"/>
  </r>
  <r>
    <x v="43"/>
    <x v="14"/>
    <x v="0"/>
    <x v="0"/>
    <n v="1"/>
    <n v="1"/>
    <n v="0"/>
    <n v="0"/>
    <n v="1"/>
    <n v="2"/>
    <n v="2"/>
    <n v="1"/>
    <n v="1"/>
    <n v="1"/>
    <n v="0"/>
    <n v="0"/>
    <n v="1"/>
    <n v="0"/>
    <n v="0"/>
    <n v="1"/>
    <n v="1"/>
    <x v="7"/>
    <x v="3"/>
    <x v="0"/>
    <x v="0"/>
  </r>
  <r>
    <x v="44"/>
    <x v="1"/>
    <x v="2"/>
    <x v="1"/>
    <n v="2"/>
    <n v="2"/>
    <n v="0"/>
    <n v="0"/>
    <n v="0"/>
    <n v="0"/>
    <n v="0"/>
    <n v="1"/>
    <n v="0"/>
    <n v="0"/>
    <n v="0"/>
    <n v="0"/>
    <n v="0"/>
    <n v="0"/>
    <n v="0"/>
    <n v="1"/>
    <n v="0"/>
    <x v="0"/>
    <x v="4"/>
    <x v="0"/>
    <x v="0"/>
  </r>
  <r>
    <x v="45"/>
    <x v="5"/>
    <x v="6"/>
    <x v="1"/>
    <n v="2"/>
    <n v="7"/>
    <n v="1"/>
    <n v="0"/>
    <n v="1"/>
    <n v="1"/>
    <n v="0"/>
    <n v="0"/>
    <n v="0"/>
    <n v="0"/>
    <n v="0"/>
    <n v="0"/>
    <n v="2"/>
    <n v="0"/>
    <n v="1"/>
    <n v="2"/>
    <n v="1"/>
    <x v="2"/>
    <x v="3"/>
    <x v="0"/>
    <x v="0"/>
  </r>
  <r>
    <x v="46"/>
    <x v="10"/>
    <x v="0"/>
    <x v="7"/>
    <n v="3"/>
    <n v="2"/>
    <n v="0"/>
    <n v="0"/>
    <n v="2"/>
    <n v="2"/>
    <n v="1"/>
    <n v="1"/>
    <n v="1"/>
    <n v="0"/>
    <n v="1"/>
    <n v="0"/>
    <n v="2"/>
    <n v="1"/>
    <n v="0"/>
    <n v="3"/>
    <n v="2"/>
    <x v="5"/>
    <x v="3"/>
    <x v="0"/>
    <x v="0"/>
  </r>
  <r>
    <x v="47"/>
    <x v="15"/>
    <x v="4"/>
    <x v="3"/>
    <n v="9"/>
    <n v="5"/>
    <n v="0"/>
    <n v="1"/>
    <n v="2"/>
    <n v="3"/>
    <n v="2"/>
    <n v="1"/>
    <n v="0"/>
    <n v="0"/>
    <n v="2"/>
    <n v="0"/>
    <n v="1"/>
    <n v="0"/>
    <n v="2"/>
    <n v="1"/>
    <n v="0"/>
    <x v="7"/>
    <x v="4"/>
    <x v="2"/>
    <x v="2"/>
  </r>
  <r>
    <x v="48"/>
    <x v="16"/>
    <x v="12"/>
    <x v="2"/>
    <n v="1"/>
    <n v="3"/>
    <n v="0"/>
    <n v="0"/>
    <n v="1"/>
    <n v="1"/>
    <n v="0"/>
    <n v="0"/>
    <n v="1"/>
    <n v="0"/>
    <n v="0"/>
    <n v="0"/>
    <n v="0"/>
    <n v="1"/>
    <n v="0"/>
    <n v="0"/>
    <n v="0"/>
    <x v="0"/>
    <x v="4"/>
    <x v="0"/>
    <x v="0"/>
  </r>
  <r>
    <x v="49"/>
    <x v="16"/>
    <x v="10"/>
    <x v="0"/>
    <n v="0"/>
    <n v="2"/>
    <n v="0"/>
    <n v="0"/>
    <n v="0"/>
    <n v="0"/>
    <n v="1"/>
    <n v="0"/>
    <n v="0"/>
    <n v="0"/>
    <n v="0"/>
    <n v="0"/>
    <n v="1"/>
    <n v="0"/>
    <n v="0"/>
    <n v="1"/>
    <n v="0"/>
    <x v="0"/>
    <x v="4"/>
    <x v="0"/>
    <x v="0"/>
  </r>
  <r>
    <x v="50"/>
    <x v="14"/>
    <x v="6"/>
    <x v="2"/>
    <n v="3"/>
    <n v="7"/>
    <n v="0"/>
    <n v="0"/>
    <n v="0"/>
    <n v="0"/>
    <n v="0"/>
    <n v="0"/>
    <n v="0"/>
    <n v="0"/>
    <n v="0"/>
    <n v="0"/>
    <n v="0"/>
    <n v="0"/>
    <n v="2"/>
    <n v="1"/>
    <n v="1"/>
    <x v="0"/>
    <x v="0"/>
    <x v="0"/>
    <x v="0"/>
  </r>
  <r>
    <x v="51"/>
    <x v="9"/>
    <x v="4"/>
    <x v="8"/>
    <n v="4"/>
    <n v="3"/>
    <n v="0"/>
    <n v="1"/>
    <n v="1"/>
    <n v="1"/>
    <n v="1"/>
    <n v="1"/>
    <n v="1"/>
    <n v="1"/>
    <n v="0"/>
    <n v="0"/>
    <n v="2"/>
    <n v="0"/>
    <n v="2"/>
    <n v="3"/>
    <n v="2"/>
    <x v="5"/>
    <x v="4"/>
    <x v="0"/>
    <x v="0"/>
  </r>
  <r>
    <x v="52"/>
    <x v="10"/>
    <x v="2"/>
    <x v="1"/>
    <n v="0"/>
    <n v="3"/>
    <n v="0"/>
    <n v="0"/>
    <n v="0"/>
    <n v="0"/>
    <n v="0"/>
    <n v="1"/>
    <n v="1"/>
    <n v="0"/>
    <n v="0"/>
    <n v="0"/>
    <n v="0"/>
    <n v="0"/>
    <n v="0"/>
    <n v="1"/>
    <n v="1"/>
    <x v="5"/>
    <x v="4"/>
    <x v="0"/>
    <x v="0"/>
  </r>
  <r>
    <x v="53"/>
    <x v="10"/>
    <x v="1"/>
    <x v="1"/>
    <n v="3"/>
    <n v="2"/>
    <n v="0"/>
    <n v="0"/>
    <n v="0"/>
    <n v="1"/>
    <n v="0"/>
    <n v="0"/>
    <n v="0"/>
    <n v="0"/>
    <n v="0"/>
    <n v="0"/>
    <n v="0"/>
    <n v="0"/>
    <n v="0"/>
    <n v="1"/>
    <n v="0"/>
    <x v="0"/>
    <x v="0"/>
    <x v="0"/>
    <x v="0"/>
  </r>
  <r>
    <x v="54"/>
    <x v="17"/>
    <x v="6"/>
    <x v="4"/>
    <n v="5"/>
    <n v="7"/>
    <n v="0"/>
    <n v="0"/>
    <n v="0"/>
    <n v="0"/>
    <n v="0"/>
    <n v="0"/>
    <n v="0"/>
    <n v="0"/>
    <n v="0"/>
    <n v="0"/>
    <n v="2"/>
    <n v="2"/>
    <n v="1"/>
    <n v="5"/>
    <n v="4"/>
    <x v="1"/>
    <x v="2"/>
    <x v="2"/>
    <x v="2"/>
  </r>
  <r>
    <x v="55"/>
    <x v="3"/>
    <x v="10"/>
    <x v="1"/>
    <n v="3"/>
    <n v="2"/>
    <n v="0"/>
    <n v="0"/>
    <n v="0"/>
    <n v="1"/>
    <n v="1"/>
    <n v="0"/>
    <n v="0"/>
    <n v="0"/>
    <n v="0"/>
    <n v="0"/>
    <n v="1"/>
    <n v="0"/>
    <n v="1"/>
    <n v="1"/>
    <n v="2"/>
    <x v="0"/>
    <x v="0"/>
    <x v="0"/>
    <x v="2"/>
  </r>
  <r>
    <x v="56"/>
    <x v="16"/>
    <x v="6"/>
    <x v="2"/>
    <n v="0"/>
    <n v="0"/>
    <n v="0"/>
    <n v="1"/>
    <n v="0"/>
    <n v="1"/>
    <n v="0"/>
    <n v="0"/>
    <n v="1"/>
    <n v="0"/>
    <n v="1"/>
    <n v="0"/>
    <n v="0"/>
    <n v="0"/>
    <n v="0"/>
    <n v="2"/>
    <n v="1"/>
    <x v="5"/>
    <x v="4"/>
    <x v="0"/>
    <x v="2"/>
  </r>
  <r>
    <x v="57"/>
    <x v="5"/>
    <x v="4"/>
    <x v="2"/>
    <n v="2"/>
    <n v="3"/>
    <n v="0"/>
    <n v="0"/>
    <n v="1"/>
    <n v="1"/>
    <n v="1"/>
    <n v="0"/>
    <n v="0"/>
    <n v="0"/>
    <n v="1"/>
    <n v="0"/>
    <n v="1"/>
    <n v="0"/>
    <n v="0"/>
    <n v="1"/>
    <n v="1"/>
    <x v="0"/>
    <x v="0"/>
    <x v="2"/>
    <x v="2"/>
  </r>
  <r>
    <x v="58"/>
    <x v="5"/>
    <x v="11"/>
    <x v="6"/>
    <n v="6"/>
    <n v="2"/>
    <n v="0"/>
    <n v="0"/>
    <n v="0"/>
    <n v="0"/>
    <n v="0"/>
    <n v="1"/>
    <n v="0"/>
    <n v="1"/>
    <n v="1"/>
    <n v="1"/>
    <n v="0"/>
    <n v="0"/>
    <n v="0"/>
    <n v="0"/>
    <n v="1"/>
    <x v="0"/>
    <x v="0"/>
    <x v="0"/>
    <x v="0"/>
  </r>
  <r>
    <x v="59"/>
    <x v="18"/>
    <x v="11"/>
    <x v="9"/>
    <n v="14"/>
    <n v="10"/>
    <n v="1"/>
    <n v="0"/>
    <n v="0"/>
    <n v="0"/>
    <n v="0"/>
    <n v="0"/>
    <n v="1"/>
    <n v="0"/>
    <n v="0"/>
    <n v="1"/>
    <n v="3"/>
    <n v="1"/>
    <n v="1"/>
    <n v="7"/>
    <n v="4"/>
    <x v="3"/>
    <x v="6"/>
    <x v="0"/>
    <x v="2"/>
  </r>
  <r>
    <x v="60"/>
    <x v="19"/>
    <x v="13"/>
    <x v="0"/>
    <n v="0"/>
    <n v="1"/>
    <n v="0"/>
    <n v="0"/>
    <n v="0"/>
    <n v="0"/>
    <n v="0"/>
    <n v="0"/>
    <n v="0"/>
    <n v="0"/>
    <n v="0"/>
    <n v="0"/>
    <n v="0"/>
    <n v="0"/>
    <n v="0"/>
    <n v="0"/>
    <n v="0"/>
    <x v="7"/>
    <x v="4"/>
    <x v="0"/>
    <x v="0"/>
  </r>
  <r>
    <x v="61"/>
    <x v="14"/>
    <x v="4"/>
    <x v="1"/>
    <n v="3"/>
    <n v="6"/>
    <n v="0"/>
    <n v="0"/>
    <n v="0"/>
    <n v="0"/>
    <n v="1"/>
    <n v="0"/>
    <n v="0"/>
    <n v="0"/>
    <n v="1"/>
    <n v="2"/>
    <n v="2"/>
    <n v="1"/>
    <n v="2"/>
    <n v="3"/>
    <n v="1"/>
    <x v="5"/>
    <x v="0"/>
    <x v="2"/>
    <x v="1"/>
  </r>
  <r>
    <x v="62"/>
    <x v="5"/>
    <x v="4"/>
    <x v="3"/>
    <n v="2"/>
    <n v="1"/>
    <n v="0"/>
    <n v="1"/>
    <n v="1"/>
    <n v="1"/>
    <n v="0"/>
    <n v="0"/>
    <n v="0"/>
    <n v="0"/>
    <n v="0"/>
    <n v="1"/>
    <n v="1"/>
    <n v="1"/>
    <n v="0"/>
    <n v="2"/>
    <n v="1"/>
    <x v="0"/>
    <x v="0"/>
    <x v="0"/>
    <x v="0"/>
  </r>
  <r>
    <x v="63"/>
    <x v="14"/>
    <x v="1"/>
    <x v="2"/>
    <n v="2"/>
    <n v="8"/>
    <n v="0"/>
    <n v="0"/>
    <n v="0"/>
    <n v="0"/>
    <n v="0"/>
    <n v="0"/>
    <n v="0"/>
    <n v="0"/>
    <n v="0"/>
    <n v="1"/>
    <n v="0"/>
    <n v="0"/>
    <n v="0"/>
    <n v="0"/>
    <n v="0"/>
    <x v="0"/>
    <x v="0"/>
    <x v="0"/>
    <x v="0"/>
  </r>
  <r>
    <x v="64"/>
    <x v="10"/>
    <x v="1"/>
    <x v="0"/>
    <n v="1"/>
    <n v="0"/>
    <n v="0"/>
    <n v="0"/>
    <n v="0"/>
    <n v="0"/>
    <n v="0"/>
    <n v="0"/>
    <n v="0"/>
    <n v="0"/>
    <n v="2"/>
    <n v="1"/>
    <n v="0"/>
    <n v="1"/>
    <n v="0"/>
    <n v="1"/>
    <n v="0"/>
    <x v="0"/>
    <x v="4"/>
    <x v="0"/>
    <x v="0"/>
  </r>
  <r>
    <x v="65"/>
    <x v="14"/>
    <x v="10"/>
    <x v="0"/>
    <n v="2"/>
    <n v="2"/>
    <n v="0"/>
    <n v="0"/>
    <n v="0"/>
    <n v="0"/>
    <n v="1"/>
    <n v="0"/>
    <n v="0"/>
    <n v="0"/>
    <n v="0"/>
    <n v="0"/>
    <n v="0"/>
    <n v="0"/>
    <n v="0"/>
    <n v="0"/>
    <n v="1"/>
    <x v="7"/>
    <x v="4"/>
    <x v="0"/>
    <x v="0"/>
  </r>
  <r>
    <x v="66"/>
    <x v="4"/>
    <x v="6"/>
    <x v="1"/>
    <n v="6"/>
    <n v="2"/>
    <n v="0"/>
    <n v="0"/>
    <n v="1"/>
    <n v="0"/>
    <n v="0"/>
    <n v="0"/>
    <n v="0"/>
    <n v="0"/>
    <n v="0"/>
    <n v="4"/>
    <n v="1"/>
    <n v="0"/>
    <n v="1"/>
    <n v="2"/>
    <n v="2"/>
    <x v="0"/>
    <x v="4"/>
    <x v="0"/>
    <x v="0"/>
  </r>
  <r>
    <x v="67"/>
    <x v="3"/>
    <x v="2"/>
    <x v="5"/>
    <n v="2"/>
    <n v="5"/>
    <n v="1"/>
    <n v="0"/>
    <n v="0"/>
    <n v="0"/>
    <n v="0"/>
    <n v="0"/>
    <n v="0"/>
    <n v="0"/>
    <n v="0"/>
    <n v="2"/>
    <n v="1"/>
    <n v="0"/>
    <n v="0"/>
    <n v="0"/>
    <n v="2"/>
    <x v="7"/>
    <x v="0"/>
    <x v="0"/>
    <x v="2"/>
  </r>
  <r>
    <x v="68"/>
    <x v="16"/>
    <x v="2"/>
    <x v="7"/>
    <n v="0"/>
    <n v="2"/>
    <n v="0"/>
    <n v="0"/>
    <n v="1"/>
    <n v="1"/>
    <n v="1"/>
    <n v="1"/>
    <n v="1"/>
    <n v="0"/>
    <n v="0"/>
    <n v="2"/>
    <n v="0"/>
    <n v="0"/>
    <n v="0"/>
    <n v="0"/>
    <n v="0"/>
    <x v="7"/>
    <x v="4"/>
    <x v="0"/>
    <x v="0"/>
  </r>
  <r>
    <x v="69"/>
    <x v="3"/>
    <x v="10"/>
    <x v="1"/>
    <n v="1"/>
    <n v="5"/>
    <n v="0"/>
    <n v="0"/>
    <n v="1"/>
    <n v="0"/>
    <n v="0"/>
    <n v="0"/>
    <n v="0"/>
    <n v="1"/>
    <n v="0"/>
    <n v="3"/>
    <n v="2"/>
    <n v="0"/>
    <n v="0"/>
    <n v="3"/>
    <n v="0"/>
    <x v="2"/>
    <x v="3"/>
    <x v="0"/>
    <x v="0"/>
  </r>
  <r>
    <x v="70"/>
    <x v="20"/>
    <x v="4"/>
    <x v="7"/>
    <n v="6"/>
    <n v="7"/>
    <n v="0"/>
    <n v="0"/>
    <n v="1"/>
    <n v="1"/>
    <n v="1"/>
    <n v="1"/>
    <n v="1"/>
    <n v="0"/>
    <n v="1"/>
    <n v="2"/>
    <n v="1"/>
    <n v="0"/>
    <n v="0"/>
    <n v="5"/>
    <n v="1"/>
    <x v="2"/>
    <x v="0"/>
    <x v="0"/>
    <x v="0"/>
  </r>
  <r>
    <x v="71"/>
    <x v="11"/>
    <x v="2"/>
    <x v="1"/>
    <n v="6"/>
    <n v="9"/>
    <n v="0"/>
    <n v="0"/>
    <n v="1"/>
    <n v="0"/>
    <n v="0"/>
    <n v="0"/>
    <n v="0"/>
    <n v="0"/>
    <n v="1"/>
    <n v="5"/>
    <n v="0"/>
    <n v="4"/>
    <n v="0"/>
    <n v="3"/>
    <n v="1"/>
    <x v="4"/>
    <x v="3"/>
    <x v="0"/>
    <x v="2"/>
  </r>
  <r>
    <x v="72"/>
    <x v="14"/>
    <x v="2"/>
    <x v="1"/>
    <n v="1"/>
    <n v="2"/>
    <n v="0"/>
    <n v="0"/>
    <n v="0"/>
    <n v="0"/>
    <n v="0"/>
    <n v="0"/>
    <n v="0"/>
    <n v="0"/>
    <n v="0"/>
    <n v="0"/>
    <n v="0"/>
    <n v="0"/>
    <n v="0"/>
    <n v="1"/>
    <n v="1"/>
    <x v="0"/>
    <x v="0"/>
    <x v="0"/>
    <x v="0"/>
  </r>
  <r>
    <x v="73"/>
    <x v="0"/>
    <x v="4"/>
    <x v="7"/>
    <n v="1"/>
    <n v="0"/>
    <n v="0"/>
    <n v="0"/>
    <n v="0"/>
    <n v="0"/>
    <n v="0"/>
    <n v="0"/>
    <n v="0"/>
    <n v="0"/>
    <n v="0"/>
    <n v="2"/>
    <n v="0"/>
    <n v="0"/>
    <n v="0"/>
    <n v="8"/>
    <n v="16"/>
    <x v="8"/>
    <x v="7"/>
    <x v="0"/>
    <x v="0"/>
  </r>
  <r>
    <x v="74"/>
    <x v="7"/>
    <x v="1"/>
    <x v="6"/>
    <n v="3"/>
    <n v="9"/>
    <n v="0"/>
    <n v="0"/>
    <n v="1"/>
    <n v="1"/>
    <n v="1"/>
    <n v="0"/>
    <n v="0"/>
    <n v="0"/>
    <n v="0"/>
    <n v="3"/>
    <n v="1"/>
    <n v="0"/>
    <n v="0"/>
    <n v="5"/>
    <n v="8"/>
    <x v="3"/>
    <x v="5"/>
    <x v="0"/>
    <x v="0"/>
  </r>
  <r>
    <x v="75"/>
    <x v="12"/>
    <x v="6"/>
    <x v="4"/>
    <n v="3"/>
    <n v="7"/>
    <n v="0"/>
    <n v="0"/>
    <n v="2"/>
    <n v="1"/>
    <n v="1"/>
    <n v="1"/>
    <n v="1"/>
    <n v="0"/>
    <n v="2"/>
    <n v="2"/>
    <n v="2"/>
    <n v="0"/>
    <n v="0"/>
    <n v="6"/>
    <n v="5"/>
    <x v="6"/>
    <x v="8"/>
    <x v="0"/>
    <x v="1"/>
  </r>
  <r>
    <x v="76"/>
    <x v="4"/>
    <x v="5"/>
    <x v="1"/>
    <n v="1"/>
    <n v="5"/>
    <n v="0"/>
    <n v="0"/>
    <n v="0"/>
    <n v="0"/>
    <n v="0"/>
    <n v="0"/>
    <n v="0"/>
    <n v="0"/>
    <n v="0"/>
    <n v="2"/>
    <n v="1"/>
    <n v="1"/>
    <n v="0"/>
    <n v="1"/>
    <n v="2"/>
    <x v="5"/>
    <x v="0"/>
    <x v="0"/>
    <x v="0"/>
  </r>
  <r>
    <x v="77"/>
    <x v="20"/>
    <x v="10"/>
    <x v="4"/>
    <n v="6"/>
    <n v="6"/>
    <n v="0"/>
    <n v="0"/>
    <n v="1"/>
    <n v="1"/>
    <n v="0"/>
    <n v="3"/>
    <n v="3"/>
    <n v="0"/>
    <n v="1"/>
    <n v="0"/>
    <n v="2"/>
    <n v="1"/>
    <n v="0"/>
    <n v="6"/>
    <n v="4"/>
    <x v="1"/>
    <x v="6"/>
    <x v="0"/>
    <x v="0"/>
  </r>
  <r>
    <x v="78"/>
    <x v="4"/>
    <x v="1"/>
    <x v="1"/>
    <n v="4"/>
    <n v="4"/>
    <n v="0"/>
    <n v="0"/>
    <n v="1"/>
    <n v="1"/>
    <n v="1"/>
    <n v="2"/>
    <n v="1"/>
    <n v="0"/>
    <n v="1"/>
    <n v="0"/>
    <n v="1"/>
    <n v="0"/>
    <n v="0"/>
    <n v="5"/>
    <n v="2"/>
    <x v="4"/>
    <x v="6"/>
    <x v="0"/>
    <x v="0"/>
  </r>
  <r>
    <x v="79"/>
    <x v="20"/>
    <x v="14"/>
    <x v="7"/>
    <n v="5"/>
    <n v="8"/>
    <n v="0"/>
    <n v="0"/>
    <n v="0"/>
    <n v="0"/>
    <n v="0"/>
    <n v="0"/>
    <n v="0"/>
    <n v="0"/>
    <n v="0"/>
    <n v="0"/>
    <n v="1"/>
    <n v="0"/>
    <n v="0"/>
    <n v="4"/>
    <n v="0"/>
    <x v="4"/>
    <x v="3"/>
    <x v="0"/>
    <x v="0"/>
  </r>
  <r>
    <x v="80"/>
    <x v="15"/>
    <x v="5"/>
    <x v="6"/>
    <n v="5"/>
    <n v="2"/>
    <n v="0"/>
    <n v="1"/>
    <n v="1"/>
    <n v="0"/>
    <n v="1"/>
    <n v="0"/>
    <n v="0"/>
    <n v="0"/>
    <n v="1"/>
    <n v="3"/>
    <n v="0"/>
    <n v="0"/>
    <n v="0"/>
    <n v="3"/>
    <n v="0"/>
    <x v="2"/>
    <x v="3"/>
    <x v="0"/>
    <x v="0"/>
  </r>
  <r>
    <x v="81"/>
    <x v="7"/>
    <x v="1"/>
    <x v="4"/>
    <n v="3"/>
    <n v="7"/>
    <n v="0"/>
    <n v="0"/>
    <n v="0"/>
    <n v="1"/>
    <n v="0"/>
    <n v="0"/>
    <n v="0"/>
    <n v="0"/>
    <n v="1"/>
    <n v="3"/>
    <n v="2"/>
    <n v="1"/>
    <n v="1"/>
    <n v="1"/>
    <n v="2"/>
    <x v="5"/>
    <x v="0"/>
    <x v="0"/>
    <x v="2"/>
  </r>
  <r>
    <x v="82"/>
    <x v="11"/>
    <x v="1"/>
    <x v="7"/>
    <n v="3"/>
    <n v="11"/>
    <n v="0"/>
    <n v="0"/>
    <n v="1"/>
    <n v="0"/>
    <n v="0"/>
    <n v="0"/>
    <n v="0"/>
    <n v="0"/>
    <n v="0"/>
    <n v="4"/>
    <n v="1"/>
    <n v="0"/>
    <n v="0"/>
    <n v="1"/>
    <n v="0"/>
    <x v="5"/>
    <x v="0"/>
    <x v="0"/>
    <x v="0"/>
  </r>
  <r>
    <x v="83"/>
    <x v="17"/>
    <x v="11"/>
    <x v="7"/>
    <n v="4"/>
    <n v="7"/>
    <n v="0"/>
    <n v="0"/>
    <n v="1"/>
    <n v="0"/>
    <n v="1"/>
    <n v="1"/>
    <n v="2"/>
    <n v="1"/>
    <n v="0"/>
    <n v="9"/>
    <n v="1"/>
    <n v="1"/>
    <n v="0"/>
    <n v="3"/>
    <n v="2"/>
    <x v="4"/>
    <x v="2"/>
    <x v="0"/>
    <x v="0"/>
  </r>
  <r>
    <x v="84"/>
    <x v="5"/>
    <x v="2"/>
    <x v="2"/>
    <n v="1"/>
    <n v="3"/>
    <n v="0"/>
    <n v="0"/>
    <n v="1"/>
    <n v="1"/>
    <n v="1"/>
    <n v="1"/>
    <n v="1"/>
    <n v="0"/>
    <n v="1"/>
    <n v="0"/>
    <n v="0"/>
    <n v="0"/>
    <n v="0"/>
    <n v="1"/>
    <n v="1"/>
    <x v="0"/>
    <x v="0"/>
    <x v="0"/>
    <x v="0"/>
  </r>
  <r>
    <x v="85"/>
    <x v="14"/>
    <x v="0"/>
    <x v="0"/>
    <n v="1"/>
    <n v="3"/>
    <n v="1"/>
    <n v="0"/>
    <n v="1"/>
    <n v="2"/>
    <n v="2"/>
    <n v="1"/>
    <n v="1"/>
    <n v="0"/>
    <n v="1"/>
    <n v="3"/>
    <n v="2"/>
    <n v="0"/>
    <n v="0"/>
    <n v="1"/>
    <n v="0"/>
    <x v="2"/>
    <x v="0"/>
    <x v="0"/>
    <x v="0"/>
  </r>
  <r>
    <x v="86"/>
    <x v="12"/>
    <x v="3"/>
    <x v="3"/>
    <n v="3"/>
    <n v="5"/>
    <n v="0"/>
    <n v="0"/>
    <n v="0"/>
    <n v="0"/>
    <n v="0"/>
    <n v="0"/>
    <n v="0"/>
    <n v="0"/>
    <n v="0"/>
    <n v="2"/>
    <n v="3"/>
    <n v="1"/>
    <n v="0"/>
    <n v="4"/>
    <n v="0"/>
    <x v="2"/>
    <x v="0"/>
    <x v="0"/>
    <x v="0"/>
  </r>
  <r>
    <x v="87"/>
    <x v="7"/>
    <x v="6"/>
    <x v="1"/>
    <n v="2"/>
    <n v="5"/>
    <n v="0"/>
    <n v="0"/>
    <n v="1"/>
    <n v="0"/>
    <n v="2"/>
    <n v="1"/>
    <n v="2"/>
    <n v="1"/>
    <n v="0"/>
    <n v="4"/>
    <n v="0"/>
    <n v="1"/>
    <n v="0"/>
    <n v="2"/>
    <n v="0"/>
    <x v="5"/>
    <x v="2"/>
    <x v="0"/>
    <x v="0"/>
  </r>
  <r>
    <x v="88"/>
    <x v="10"/>
    <x v="2"/>
    <x v="0"/>
    <n v="1"/>
    <n v="4"/>
    <n v="0"/>
    <n v="0"/>
    <n v="0"/>
    <n v="0"/>
    <n v="0"/>
    <n v="0"/>
    <n v="0"/>
    <n v="0"/>
    <n v="0"/>
    <n v="0"/>
    <n v="0"/>
    <n v="0"/>
    <n v="0"/>
    <n v="1"/>
    <n v="0"/>
    <x v="7"/>
    <x v="0"/>
    <x v="0"/>
    <x v="0"/>
  </r>
  <r>
    <x v="89"/>
    <x v="14"/>
    <x v="12"/>
    <x v="1"/>
    <n v="1"/>
    <n v="4"/>
    <n v="0"/>
    <n v="0"/>
    <n v="1"/>
    <n v="2"/>
    <n v="1"/>
    <n v="1"/>
    <n v="1"/>
    <n v="1"/>
    <n v="0"/>
    <n v="2"/>
    <n v="1"/>
    <n v="0"/>
    <n v="0"/>
    <n v="1"/>
    <n v="1"/>
    <x v="0"/>
    <x v="0"/>
    <x v="0"/>
    <x v="0"/>
  </r>
  <r>
    <x v="90"/>
    <x v="4"/>
    <x v="5"/>
    <x v="2"/>
    <n v="0"/>
    <n v="3"/>
    <n v="1"/>
    <n v="0"/>
    <n v="0"/>
    <n v="0"/>
    <n v="0"/>
    <n v="0"/>
    <n v="0"/>
    <n v="0"/>
    <n v="0"/>
    <n v="2"/>
    <n v="0"/>
    <n v="0"/>
    <n v="0"/>
    <n v="3"/>
    <n v="0"/>
    <x v="5"/>
    <x v="4"/>
    <x v="0"/>
    <x v="0"/>
  </r>
  <r>
    <x v="91"/>
    <x v="4"/>
    <x v="10"/>
    <x v="1"/>
    <n v="2"/>
    <n v="3"/>
    <n v="0"/>
    <n v="0"/>
    <n v="0"/>
    <n v="0"/>
    <n v="0"/>
    <n v="0"/>
    <n v="0"/>
    <n v="0"/>
    <n v="0"/>
    <n v="1"/>
    <n v="0"/>
    <n v="0"/>
    <n v="0"/>
    <n v="2"/>
    <n v="1"/>
    <x v="5"/>
    <x v="4"/>
    <x v="0"/>
    <x v="0"/>
  </r>
  <r>
    <x v="92"/>
    <x v="6"/>
    <x v="6"/>
    <x v="1"/>
    <n v="0"/>
    <n v="5"/>
    <n v="0"/>
    <n v="0"/>
    <n v="0"/>
    <n v="0"/>
    <n v="0"/>
    <n v="0"/>
    <n v="0"/>
    <n v="0"/>
    <n v="0"/>
    <n v="2"/>
    <n v="0"/>
    <n v="0"/>
    <n v="0"/>
    <n v="0"/>
    <n v="0"/>
    <x v="7"/>
    <x v="4"/>
    <x v="0"/>
    <x v="0"/>
  </r>
  <r>
    <x v="93"/>
    <x v="14"/>
    <x v="2"/>
    <x v="1"/>
    <n v="1"/>
    <n v="1"/>
    <n v="0"/>
    <n v="0"/>
    <n v="0"/>
    <n v="0"/>
    <n v="0"/>
    <n v="1"/>
    <n v="1"/>
    <n v="0"/>
    <n v="1"/>
    <n v="3"/>
    <n v="0"/>
    <n v="0"/>
    <n v="0"/>
    <n v="2"/>
    <n v="0"/>
    <x v="0"/>
    <x v="4"/>
    <x v="0"/>
    <x v="0"/>
  </r>
  <r>
    <x v="94"/>
    <x v="1"/>
    <x v="10"/>
    <x v="7"/>
    <n v="0"/>
    <n v="2"/>
    <n v="0"/>
    <n v="0"/>
    <n v="1"/>
    <n v="2"/>
    <n v="0"/>
    <n v="0"/>
    <n v="1"/>
    <n v="1"/>
    <n v="1"/>
    <n v="2"/>
    <n v="0"/>
    <n v="0"/>
    <n v="0"/>
    <n v="3"/>
    <n v="1"/>
    <x v="0"/>
    <x v="0"/>
    <x v="0"/>
    <x v="0"/>
  </r>
  <r>
    <x v="95"/>
    <x v="18"/>
    <x v="5"/>
    <x v="3"/>
    <n v="5"/>
    <n v="4"/>
    <n v="0"/>
    <n v="0"/>
    <n v="0"/>
    <n v="0"/>
    <n v="0"/>
    <n v="0"/>
    <n v="1"/>
    <n v="0"/>
    <n v="0"/>
    <n v="4"/>
    <n v="0"/>
    <n v="0"/>
    <n v="1"/>
    <n v="7"/>
    <n v="2"/>
    <x v="3"/>
    <x v="2"/>
    <x v="2"/>
    <x v="2"/>
  </r>
  <r>
    <x v="96"/>
    <x v="16"/>
    <x v="0"/>
    <x v="2"/>
    <n v="1"/>
    <n v="1"/>
    <n v="0"/>
    <n v="0"/>
    <n v="1"/>
    <n v="1"/>
    <n v="1"/>
    <n v="0"/>
    <n v="0"/>
    <n v="0"/>
    <n v="0"/>
    <n v="3"/>
    <n v="0"/>
    <n v="0"/>
    <n v="0"/>
    <n v="1"/>
    <n v="0"/>
    <x v="5"/>
    <x v="0"/>
    <x v="0"/>
    <x v="0"/>
  </r>
  <r>
    <x v="97"/>
    <x v="11"/>
    <x v="5"/>
    <x v="2"/>
    <n v="4"/>
    <n v="1"/>
    <n v="0"/>
    <n v="2"/>
    <n v="0"/>
    <n v="1"/>
    <n v="1"/>
    <n v="1"/>
    <n v="1"/>
    <n v="0"/>
    <n v="1"/>
    <n v="0"/>
    <n v="1"/>
    <n v="2"/>
    <n v="1"/>
    <n v="4"/>
    <n v="1"/>
    <x v="1"/>
    <x v="6"/>
    <x v="0"/>
    <x v="0"/>
  </r>
  <r>
    <x v="98"/>
    <x v="12"/>
    <x v="6"/>
    <x v="0"/>
    <n v="0"/>
    <n v="2"/>
    <n v="0"/>
    <n v="0"/>
    <n v="0"/>
    <n v="0"/>
    <n v="0"/>
    <n v="0"/>
    <n v="0"/>
    <n v="0"/>
    <n v="0"/>
    <n v="2"/>
    <n v="0"/>
    <n v="1"/>
    <n v="0"/>
    <n v="0"/>
    <n v="0"/>
    <x v="7"/>
    <x v="4"/>
    <x v="0"/>
    <x v="0"/>
  </r>
  <r>
    <x v="99"/>
    <x v="12"/>
    <x v="5"/>
    <x v="7"/>
    <n v="2"/>
    <n v="4"/>
    <n v="0"/>
    <n v="0"/>
    <n v="1"/>
    <n v="2"/>
    <n v="1"/>
    <n v="0"/>
    <n v="0"/>
    <n v="0"/>
    <n v="1"/>
    <n v="3"/>
    <n v="0"/>
    <n v="1"/>
    <n v="0"/>
    <n v="2"/>
    <n v="1"/>
    <x v="5"/>
    <x v="4"/>
    <x v="0"/>
    <x v="0"/>
  </r>
  <r>
    <x v="100"/>
    <x v="6"/>
    <x v="15"/>
    <x v="7"/>
    <n v="2"/>
    <n v="4"/>
    <n v="0"/>
    <n v="0"/>
    <n v="0"/>
    <n v="1"/>
    <n v="1"/>
    <n v="0"/>
    <n v="1"/>
    <n v="0"/>
    <n v="1"/>
    <n v="2"/>
    <n v="1"/>
    <n v="1"/>
    <n v="0"/>
    <n v="3"/>
    <n v="1"/>
    <x v="2"/>
    <x v="3"/>
    <x v="0"/>
    <x v="0"/>
  </r>
  <r>
    <x v="101"/>
    <x v="3"/>
    <x v="0"/>
    <x v="7"/>
    <n v="0"/>
    <n v="2"/>
    <n v="0"/>
    <n v="0"/>
    <n v="1"/>
    <n v="1"/>
    <n v="1"/>
    <n v="3"/>
    <n v="2"/>
    <n v="1"/>
    <n v="2"/>
    <n v="3"/>
    <n v="0"/>
    <n v="1"/>
    <n v="1"/>
    <n v="1"/>
    <n v="0"/>
    <x v="7"/>
    <x v="0"/>
    <x v="0"/>
    <x v="0"/>
  </r>
  <r>
    <x v="102"/>
    <x v="3"/>
    <x v="6"/>
    <x v="6"/>
    <n v="0"/>
    <n v="5"/>
    <n v="1"/>
    <n v="0"/>
    <n v="1"/>
    <n v="1"/>
    <n v="1"/>
    <n v="0"/>
    <n v="0"/>
    <n v="1"/>
    <n v="1"/>
    <n v="1"/>
    <n v="0"/>
    <n v="0"/>
    <n v="0"/>
    <n v="1"/>
    <n v="0"/>
    <x v="2"/>
    <x v="4"/>
    <x v="0"/>
    <x v="0"/>
  </r>
  <r>
    <x v="103"/>
    <x v="8"/>
    <x v="9"/>
    <x v="3"/>
    <n v="3"/>
    <n v="12"/>
    <n v="1"/>
    <n v="0"/>
    <n v="2"/>
    <n v="4"/>
    <n v="3"/>
    <n v="2"/>
    <n v="3"/>
    <n v="1"/>
    <n v="1"/>
    <n v="4"/>
    <n v="2"/>
    <n v="0"/>
    <n v="0"/>
    <n v="5"/>
    <n v="2"/>
    <x v="6"/>
    <x v="6"/>
    <x v="0"/>
    <x v="0"/>
  </r>
  <r>
    <x v="104"/>
    <x v="4"/>
    <x v="1"/>
    <x v="0"/>
    <n v="1"/>
    <n v="1"/>
    <n v="0"/>
    <n v="0"/>
    <n v="0"/>
    <n v="0"/>
    <n v="0"/>
    <n v="0"/>
    <n v="0"/>
    <n v="0"/>
    <n v="1"/>
    <n v="2"/>
    <n v="0"/>
    <n v="0"/>
    <n v="0"/>
    <n v="2"/>
    <n v="0"/>
    <x v="0"/>
    <x v="4"/>
    <x v="0"/>
    <x v="0"/>
  </r>
  <r>
    <x v="105"/>
    <x v="4"/>
    <x v="2"/>
    <x v="7"/>
    <n v="2"/>
    <n v="6"/>
    <n v="0"/>
    <n v="0"/>
    <n v="0"/>
    <n v="0"/>
    <n v="0"/>
    <n v="1"/>
    <n v="1"/>
    <n v="0"/>
    <n v="0"/>
    <n v="4"/>
    <n v="3"/>
    <n v="0"/>
    <n v="0"/>
    <n v="1"/>
    <n v="0"/>
    <x v="0"/>
    <x v="4"/>
    <x v="0"/>
    <x v="0"/>
  </r>
  <r>
    <x v="106"/>
    <x v="12"/>
    <x v="12"/>
    <x v="2"/>
    <n v="1"/>
    <n v="6"/>
    <n v="0"/>
    <n v="0"/>
    <n v="0"/>
    <n v="0"/>
    <n v="0"/>
    <n v="0"/>
    <n v="0"/>
    <n v="0"/>
    <n v="0"/>
    <n v="1"/>
    <n v="0"/>
    <n v="0"/>
    <n v="0"/>
    <n v="2"/>
    <n v="0"/>
    <x v="2"/>
    <x v="3"/>
    <x v="0"/>
    <x v="2"/>
  </r>
  <r>
    <x v="107"/>
    <x v="21"/>
    <x v="10"/>
    <x v="1"/>
    <n v="2"/>
    <n v="9"/>
    <n v="2"/>
    <n v="0"/>
    <n v="2"/>
    <n v="4"/>
    <n v="5"/>
    <n v="1"/>
    <n v="2"/>
    <n v="0"/>
    <n v="2"/>
    <n v="4"/>
    <n v="1"/>
    <n v="1"/>
    <n v="0"/>
    <n v="6"/>
    <n v="1"/>
    <x v="6"/>
    <x v="6"/>
    <x v="0"/>
    <x v="0"/>
  </r>
  <r>
    <x v="108"/>
    <x v="1"/>
    <x v="12"/>
    <x v="2"/>
    <n v="0"/>
    <n v="3"/>
    <n v="0"/>
    <n v="0"/>
    <n v="1"/>
    <n v="2"/>
    <n v="0"/>
    <n v="0"/>
    <n v="1"/>
    <n v="0"/>
    <n v="0"/>
    <n v="1"/>
    <n v="0"/>
    <n v="0"/>
    <n v="0"/>
    <n v="2"/>
    <n v="0"/>
    <x v="0"/>
    <x v="0"/>
    <x v="0"/>
    <x v="0"/>
  </r>
  <r>
    <x v="109"/>
    <x v="12"/>
    <x v="6"/>
    <x v="0"/>
    <n v="0"/>
    <n v="12"/>
    <n v="0"/>
    <n v="1"/>
    <n v="0"/>
    <n v="1"/>
    <n v="1"/>
    <n v="1"/>
    <n v="1"/>
    <n v="0"/>
    <n v="1"/>
    <n v="3"/>
    <n v="1"/>
    <n v="0"/>
    <n v="1"/>
    <n v="2"/>
    <n v="1"/>
    <x v="2"/>
    <x v="0"/>
    <x v="2"/>
    <x v="2"/>
  </r>
  <r>
    <x v="110"/>
    <x v="4"/>
    <x v="0"/>
    <x v="4"/>
    <n v="2"/>
    <n v="5"/>
    <n v="0"/>
    <n v="1"/>
    <n v="1"/>
    <n v="1"/>
    <n v="1"/>
    <n v="1"/>
    <n v="1"/>
    <n v="0"/>
    <n v="0"/>
    <n v="3"/>
    <n v="1"/>
    <n v="2"/>
    <n v="0"/>
    <n v="2"/>
    <n v="2"/>
    <x v="5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B4EAA-7D19-4E06-85C1-387FF5FFFB9F}" name="SellTable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3:Y14" firstHeaderRow="0" firstDataRow="1" firstDataCol="1"/>
  <pivotFields count="28">
    <pivotField axis="axisRow" numFmtId="164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dataField="1" showAll="0">
      <items count="23">
        <item x="19"/>
        <item x="0"/>
        <item x="16"/>
        <item x="14"/>
        <item x="10"/>
        <item x="1"/>
        <item x="5"/>
        <item x="3"/>
        <item x="2"/>
        <item x="7"/>
        <item x="4"/>
        <item x="12"/>
        <item x="11"/>
        <item x="6"/>
        <item x="15"/>
        <item x="20"/>
        <item x="17"/>
        <item x="13"/>
        <item x="18"/>
        <item x="8"/>
        <item x="9"/>
        <item x="21"/>
        <item t="default"/>
      </items>
    </pivotField>
    <pivotField dataField="1" showAll="0">
      <items count="17">
        <item x="13"/>
        <item x="12"/>
        <item x="0"/>
        <item x="2"/>
        <item x="1"/>
        <item x="6"/>
        <item x="5"/>
        <item x="10"/>
        <item x="4"/>
        <item x="9"/>
        <item x="3"/>
        <item x="14"/>
        <item x="11"/>
        <item x="15"/>
        <item x="7"/>
        <item x="8"/>
        <item t="default"/>
      </items>
    </pivotField>
    <pivotField dataField="1" showAll="0">
      <items count="11">
        <item x="0"/>
        <item x="2"/>
        <item x="1"/>
        <item x="7"/>
        <item x="6"/>
        <item x="3"/>
        <item x="4"/>
        <item x="5"/>
        <item x="9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">
        <item x="7"/>
        <item x="0"/>
        <item x="5"/>
        <item x="2"/>
        <item x="4"/>
        <item x="1"/>
        <item x="3"/>
        <item x="6"/>
        <item x="8"/>
        <item t="default"/>
      </items>
    </pivotField>
    <pivotField dataField="1" showAll="0">
      <items count="10">
        <item x="4"/>
        <item x="0"/>
        <item x="3"/>
        <item x="2"/>
        <item x="6"/>
        <item x="1"/>
        <item x="8"/>
        <item x="5"/>
        <item x="7"/>
        <item t="default"/>
      </items>
    </pivotField>
    <pivotField dataField="1" showAll="0">
      <items count="4">
        <item x="0"/>
        <item x="2"/>
        <item x="1"/>
        <item t="default"/>
      </items>
    </pivotField>
    <pivotField dataField="1" showAll="0">
      <items count="4">
        <item x="0"/>
        <item x="2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4">
    <field x="27"/>
    <field x="26"/>
    <field x="2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m of A2" fld="2" baseField="0" baseItem="0"/>
    <dataField name="Sum of A1" fld="1" baseField="0" baseItem="0"/>
    <dataField name="Sum of A3" fld="3" baseField="0" baseItem="0"/>
    <dataField name="Sum of A4" fld="4" baseField="0" baseItem="0"/>
    <dataField name="Sum of A5" fld="5" baseField="0" baseItem="0"/>
    <dataField name="Sum of A6" fld="6" baseField="0" baseItem="0"/>
    <dataField name="Sum of A7" fld="7" baseField="0" baseItem="0"/>
    <dataField name="Sum of A8" fld="8" baseField="0" baseItem="0"/>
    <dataField name="Sum of A9" fld="9" baseField="0" baseItem="0"/>
    <dataField name="Sum of A10" fld="10" baseField="0" baseItem="0"/>
    <dataField name="Sum of A11" fld="11" baseField="0" baseItem="0"/>
    <dataField name="Sum of A12" fld="12" baseField="0" baseItem="0"/>
    <dataField name="Sum of A13" fld="13" baseField="0" baseItem="0"/>
    <dataField name="Sum of A14" fld="14" baseField="0" baseItem="0"/>
    <dataField name="Sum of A15" fld="15" baseField="0" baseItem="0"/>
    <dataField name="Sum of A16" fld="16" baseField="0" baseItem="0"/>
    <dataField name="Sum of A17" fld="17" baseField="0" baseItem="0"/>
    <dataField name="Sum of A18" fld="18" baseField="0" baseItem="0"/>
    <dataField name="Sum of A19" fld="19" baseField="0" baseItem="0"/>
    <dataField name="Sum of A20" fld="20" baseField="0" baseItem="0"/>
    <dataField name="Sum of A21" fld="21" baseField="0" baseItem="0"/>
    <dataField name="Sum of A22" fld="22" baseField="0" baseItem="0"/>
    <dataField name="Sum of A23" fld="23" baseField="0" baseItem="0"/>
    <dataField name="Sum of A24" fld="24" baseField="0" baseItem="0"/>
  </dataFields>
  <formats count="30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27" type="button" dataOnly="0" labelOnly="1" outline="0" axis="axisRow" fieldPosition="0"/>
    </format>
    <format dxfId="98">
      <pivotArea dataOnly="0" labelOnly="1" fieldPosition="0">
        <references count="1">
          <reference field="27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95">
      <pivotArea field="27" type="button" dataOnly="0" labelOnly="1" outline="0" axis="axisRow" fieldPosition="0"/>
    </format>
    <format dxfId="94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93">
      <pivotArea collapsedLevelsAreSubtotals="1" fieldPosition="0">
        <references count="1">
          <reference field="27" count="1">
            <x v="1"/>
          </reference>
        </references>
      </pivotArea>
    </format>
    <format dxfId="92">
      <pivotArea dataOnly="0" labelOnly="1" fieldPosition="0">
        <references count="1">
          <reference field="27" count="1">
            <x v="1"/>
          </reference>
        </references>
      </pivotArea>
    </format>
    <format dxfId="91">
      <pivotArea collapsedLevelsAreSubtotals="1" fieldPosition="0">
        <references count="1">
          <reference field="27" count="1">
            <x v="3"/>
          </reference>
        </references>
      </pivotArea>
    </format>
    <format dxfId="90">
      <pivotArea dataOnly="0" labelOnly="1" fieldPosition="0">
        <references count="1">
          <reference field="27" count="1">
            <x v="3"/>
          </reference>
        </references>
      </pivotArea>
    </format>
    <format dxfId="89">
      <pivotArea collapsedLevelsAreSubtotals="1" fieldPosition="0">
        <references count="1">
          <reference field="27" count="1">
            <x v="4"/>
          </reference>
        </references>
      </pivotArea>
    </format>
    <format dxfId="88">
      <pivotArea dataOnly="0" labelOnly="1" fieldPosition="0">
        <references count="1">
          <reference field="27" count="1">
            <x v="4"/>
          </reference>
        </references>
      </pivotArea>
    </format>
    <format dxfId="87">
      <pivotArea collapsedLevelsAreSubtotals="1" fieldPosition="0">
        <references count="1">
          <reference field="27" count="1">
            <x v="2"/>
          </reference>
        </references>
      </pivotArea>
    </format>
    <format dxfId="86">
      <pivotArea dataOnly="0" labelOnly="1" fieldPosition="0">
        <references count="1">
          <reference field="27" count="1">
            <x v="2"/>
          </reference>
        </references>
      </pivotArea>
    </format>
    <format dxfId="85">
      <pivotArea collapsedLevelsAreSubtotals="1" fieldPosition="0">
        <references count="1">
          <reference field="27" count="1">
            <x v="6"/>
          </reference>
        </references>
      </pivotArea>
    </format>
    <format dxfId="84">
      <pivotArea dataOnly="0" labelOnly="1" fieldPosition="0">
        <references count="1">
          <reference field="27" count="1">
            <x v="6"/>
          </reference>
        </references>
      </pivotArea>
    </format>
    <format dxfId="83">
      <pivotArea collapsedLevelsAreSubtotals="1" fieldPosition="0">
        <references count="1">
          <reference field="27" count="1">
            <x v="8"/>
          </reference>
        </references>
      </pivotArea>
    </format>
    <format dxfId="82">
      <pivotArea dataOnly="0" labelOnly="1" fieldPosition="0">
        <references count="1">
          <reference field="27" count="1">
            <x v="8"/>
          </reference>
        </references>
      </pivotArea>
    </format>
    <format dxfId="81">
      <pivotArea collapsedLevelsAreSubtotals="1" fieldPosition="0">
        <references count="1">
          <reference field="27" count="1">
            <x v="10"/>
          </reference>
        </references>
      </pivotArea>
    </format>
    <format dxfId="80">
      <pivotArea dataOnly="0" labelOnly="1" fieldPosition="0">
        <references count="1">
          <reference field="27" count="1">
            <x v="10"/>
          </reference>
        </references>
      </pivotArea>
    </format>
    <format dxfId="79">
      <pivotArea collapsedLevelsAreSubtotals="1" fieldPosition="0">
        <references count="1">
          <reference field="27" count="1">
            <x v="5"/>
          </reference>
        </references>
      </pivotArea>
    </format>
    <format dxfId="78">
      <pivotArea dataOnly="0" labelOnly="1" fieldPosition="0">
        <references count="1">
          <reference field="27" count="1">
            <x v="5"/>
          </reference>
        </references>
      </pivotArea>
    </format>
    <format dxfId="77">
      <pivotArea collapsedLevelsAreSubtotals="1" fieldPosition="0">
        <references count="1">
          <reference field="27" count="1">
            <x v="7"/>
          </reference>
        </references>
      </pivotArea>
    </format>
    <format dxfId="76">
      <pivotArea dataOnly="0" labelOnly="1" fieldPosition="0">
        <references count="1">
          <reference field="27" count="1">
            <x v="7"/>
          </reference>
        </references>
      </pivotArea>
    </format>
    <format dxfId="75">
      <pivotArea collapsedLevelsAreSubtotals="1" fieldPosition="0">
        <references count="1">
          <reference field="27" count="1">
            <x v="9"/>
          </reference>
        </references>
      </pivotArea>
    </format>
    <format dxfId="74">
      <pivotArea dataOnly="0" labelOnly="1" fieldPosition="0">
        <references count="1">
          <reference field="27" count="1">
            <x v="9"/>
          </reference>
        </references>
      </pivotArea>
    </format>
    <format dxfId="73">
      <pivotArea grandRow="1" outline="0" collapsedLevelsAreSubtotals="1" fieldPosition="0"/>
    </format>
    <format dxfId="72">
      <pivotArea dataOnly="0" labelOnly="1" grandRow="1" outline="0" fieldPosition="0"/>
    </format>
  </formats>
  <chartFormats count="24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A59DDE6-380A-43FE-A690-BE7E420BC4D4}" name="Table39" displayName="Table39" ref="A1:E140" totalsRowShown="0">
  <autoFilter ref="A1:E140" xr:uid="{2A59DDE6-380A-43FE-A690-BE7E420BC4D4}"/>
  <tableColumns count="5">
    <tableColumn id="1" xr3:uid="{69834FDC-1EC0-4A58-871B-FD1F9201588B}" name="Date" dataDxfId="3"/>
    <tableColumn id="2" xr3:uid="{7809798F-2C4D-4C81-9BAC-B50EC7481FEC}" name="A16"/>
    <tableColumn id="3" xr3:uid="{56CB9836-01B6-4B4C-89E3-6E26D032FA20}" name="Forecast(A16)">
      <calculatedColumnFormula>_xlfn.FORECAST.ETS(A2,$B$2:$B$107,$A$2:$A$107,12,1)</calculatedColumnFormula>
    </tableColumn>
    <tableColumn id="4" xr3:uid="{517CB2DF-295F-40EC-8F7D-154BD487958F}" name="Lower Confidence Bound(A16)" dataDxfId="2">
      <calculatedColumnFormula>C2-_xlfn.FORECAST.ETS.CONFINT(A2,$B$2:$B$107,$A$2:$A$107,0.95,12,1)</calculatedColumnFormula>
    </tableColumn>
    <tableColumn id="5" xr3:uid="{40E0613E-23EA-4D99-8447-43DBBA78EC97}" name="Upper Confidence Bound(A16)" dataDxfId="1">
      <calculatedColumnFormula>C2+_xlfn.FORECAST.ETS.CONFINT(A2,$B$2:$B$107,$A$2:$A$107,0.95,12,1)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4141A95-DACB-47F1-8FD3-275F66446B09}" name="Table28" displayName="Table28" ref="G1:H8" totalsRowShown="0">
  <autoFilter ref="G1:H8" xr:uid="{34141A95-DACB-47F1-8FD3-275F66446B09}"/>
  <tableColumns count="2">
    <tableColumn id="1" xr3:uid="{DD44FCF3-DE8A-461E-B437-C55BAF6F1DFF}" name="Statistic"/>
    <tableColumn id="2" xr3:uid="{6DB06AE4-43BB-48E8-A4C4-6C7E3D16A189}" name="Value" dataDxfId="6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1217559-D282-48C3-AF52-C0C401A37FBA}" name="Table25" displayName="Table25" ref="A1:E140" totalsRowShown="0">
  <autoFilter ref="A1:E140" xr:uid="{41217559-D282-48C3-AF52-C0C401A37FBA}"/>
  <tableColumns count="5">
    <tableColumn id="1" xr3:uid="{65BF5CC8-27F8-4FB3-A294-1A28A90E28DB}" name="Date" dataDxfId="59"/>
    <tableColumn id="2" xr3:uid="{DD35B6ED-DAA4-4E6D-ADC5-A812CDB1C1ED}" name="A11"/>
    <tableColumn id="3" xr3:uid="{80031334-4E32-44BA-9B28-62324D6CC0D9}" name="Forecast(A11)">
      <calculatedColumnFormula>_xlfn.FORECAST.ETS(A2,$B$2:$B$106,$A$2:$A$106,2,1)</calculatedColumnFormula>
    </tableColumn>
    <tableColumn id="4" xr3:uid="{5281B45A-4D3B-4DB7-B17D-999C97DC6DC4}" name="Lower Confidence Bound(A11)" dataDxfId="58">
      <calculatedColumnFormula>C2-_xlfn.FORECAST.ETS.CONFINT(A2,$B$2:$B$106,$A$2:$A$106,0.95,2,1)</calculatedColumnFormula>
    </tableColumn>
    <tableColumn id="5" xr3:uid="{21A6B7D8-85FF-4432-9C6C-0FA0CC169950}" name="Upper Confidence Bound(A11)" dataDxfId="57">
      <calculatedColumnFormula>C2+_xlfn.FORECAST.ETS.CONFINT(A2,$B$2:$B$106,$A$2:$A$106,0.95,2,1)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C061B4-206D-4599-85B1-F254DDF62E82}" name="Table26" displayName="Table26" ref="G1:H8" totalsRowShown="0">
  <autoFilter ref="G1:H8" xr:uid="{21C061B4-206D-4599-85B1-F254DDF62E82}"/>
  <tableColumns count="2">
    <tableColumn id="1" xr3:uid="{8133064D-1E21-41DE-B81F-07A4EFBE2579}" name="Statistic"/>
    <tableColumn id="2" xr3:uid="{4249EFDB-CB64-4CD6-B453-86769F78315D}" name="Value" dataDxfId="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291242-4F4C-4DA8-BE4A-5C73CCA56590}" name="Table23" displayName="Table23" ref="A1:E140" totalsRowShown="0">
  <autoFilter ref="A1:E140" xr:uid="{BD291242-4F4C-4DA8-BE4A-5C73CCA56590}"/>
  <tableColumns count="5">
    <tableColumn id="1" xr3:uid="{934C05E6-309B-45F6-8F2D-AB43316273EE}" name="Date" dataDxfId="55"/>
    <tableColumn id="2" xr3:uid="{DE7B5A17-74AF-420F-B4FA-8DFE2E7D5E02}" name="A10"/>
    <tableColumn id="3" xr3:uid="{17F03904-771F-4A00-9B09-16BBFA52552C}" name="Forecast(A10)">
      <calculatedColumnFormula>_xlfn.FORECAST.ETS(A2,$B$2:$B$112,$A$2:$A$112,4,1)</calculatedColumnFormula>
    </tableColumn>
    <tableColumn id="4" xr3:uid="{904AF8CC-D25C-4AFA-A7A7-B8D686127608}" name="Lower Confidence Bound(A10)" dataDxfId="54">
      <calculatedColumnFormula>C2-_xlfn.FORECAST.ETS.CONFINT(A2,$B$2:$B$112,$A$2:$A$112,0.95,4,1)</calculatedColumnFormula>
    </tableColumn>
    <tableColumn id="5" xr3:uid="{4D677203-D316-440A-A4CB-C6D2486753CF}" name="Upper Confidence Bound(A10)" dataDxfId="53">
      <calculatedColumnFormula>C2+_xlfn.FORECAST.ETS.CONFINT(A2,$B$2:$B$112,$A$2:$A$112,0.95,4,1)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3887AF-A7EB-401C-9153-B11D90AB6138}" name="Table24" displayName="Table24" ref="G1:H8" totalsRowShown="0">
  <autoFilter ref="G1:H8" xr:uid="{2A3887AF-A7EB-401C-9153-B11D90AB6138}"/>
  <tableColumns count="2">
    <tableColumn id="1" xr3:uid="{32E9F290-5F35-4818-ACFE-7EFD5BF99F7A}" name="Statistic"/>
    <tableColumn id="2" xr3:uid="{DA51F94D-EC2C-40AC-860A-F8CCB7E7D01A}" name="Value" dataDxfId="5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2EB8C38-70CE-4849-9874-C8473F208100}" name="Table21" displayName="Table21" ref="A1:E140" totalsRowShown="0">
  <autoFilter ref="A1:E140" xr:uid="{12EB8C38-70CE-4849-9874-C8473F208100}"/>
  <tableColumns count="5">
    <tableColumn id="1" xr3:uid="{F2348DA1-DF50-427E-A3D5-452351FA9832}" name="Date" dataDxfId="51"/>
    <tableColumn id="2" xr3:uid="{FBCA54A2-0E9E-40F1-82B0-A68D00E103DE}" name="A9"/>
    <tableColumn id="3" xr3:uid="{AB651FDC-F83D-4596-A9C7-D1CCBAAB9B0C}" name="Forecast(A9)">
      <calculatedColumnFormula>_xlfn.FORECAST.ETS(A2,$B$2:$B$110,$A$2:$A$110,4,1)</calculatedColumnFormula>
    </tableColumn>
    <tableColumn id="4" xr3:uid="{0EA759F1-AF1A-4CDB-8770-AF7C20D8CFE6}" name="Lower Confidence Bound(A9)" dataDxfId="50">
      <calculatedColumnFormula>C2-_xlfn.FORECAST.ETS.CONFINT(A2,$B$2:$B$110,$A$2:$A$110,0.95,4,1)</calculatedColumnFormula>
    </tableColumn>
    <tableColumn id="5" xr3:uid="{F4A7BB30-3A8A-4F4D-8B15-EFC3E6EDB1C4}" name="Upper Confidence Bound(A9)" dataDxfId="49">
      <calculatedColumnFormula>C2+_xlfn.FORECAST.ETS.CONFINT(A2,$B$2:$B$110,$A$2:$A$110,0.95,4,1)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27D2E62-27EB-4D9B-AC93-A5628E82A885}" name="Table22" displayName="Table22" ref="G1:H8" totalsRowShown="0">
  <autoFilter ref="G1:H8" xr:uid="{027D2E62-27EB-4D9B-AC93-A5628E82A885}"/>
  <tableColumns count="2">
    <tableColumn id="1" xr3:uid="{BD44A9CE-6C45-4E96-A251-3597D60E1655}" name="Statistic"/>
    <tableColumn id="2" xr3:uid="{3E24B988-4B05-4C36-ACCB-017EF59EEE55}" name="Value" dataDxfId="4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3BEE97-396F-4B47-963F-3A84F14E5F24}" name="Table19" displayName="Table19" ref="A1:E140" totalsRowShown="0">
  <autoFilter ref="A1:E140" xr:uid="{643BEE97-396F-4B47-963F-3A84F14E5F24}"/>
  <tableColumns count="5">
    <tableColumn id="1" xr3:uid="{E4CD1A53-4162-419B-9644-EE0575DEBC11}" name="Date" dataDxfId="47"/>
    <tableColumn id="2" xr3:uid="{28A6A1E0-7AF7-4574-A7F9-B466BF165AC4}" name="A8"/>
    <tableColumn id="3" xr3:uid="{9F69EEF8-D27A-4D99-98EE-5964687046CF}" name="Forecast(A8)">
      <calculatedColumnFormula>_xlfn.FORECAST.ETS(A2,$B$2:$B$111,$A$2:$A$111,4,1)</calculatedColumnFormula>
    </tableColumn>
    <tableColumn id="4" xr3:uid="{E3A222A3-46F0-48C7-BC01-B56320F5C465}" name="Lower Confidence Bound(A8)" dataDxfId="46">
      <calculatedColumnFormula>C2-_xlfn.FORECAST.ETS.CONFINT(A2,$B$2:$B$111,$A$2:$A$111,0.95,4,1)</calculatedColumnFormula>
    </tableColumn>
    <tableColumn id="5" xr3:uid="{A26C22AB-7173-49C0-BA04-0D4D73ED4198}" name="Upper Confidence Bound(A8)" dataDxfId="45">
      <calculatedColumnFormula>C2+_xlfn.FORECAST.ETS.CONFINT(A2,$B$2:$B$111,$A$2:$A$111,0.95,4,1)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A16853C-683D-4EE6-8FAB-3CCB931D3645}" name="Table20" displayName="Table20" ref="G1:H8" totalsRowShown="0">
  <autoFilter ref="G1:H8" xr:uid="{2A16853C-683D-4EE6-8FAB-3CCB931D3645}"/>
  <tableColumns count="2">
    <tableColumn id="1" xr3:uid="{0E11F656-9548-44F6-98C5-DC3FC1659478}" name="Statistic"/>
    <tableColumn id="2" xr3:uid="{1DAE6473-DBC9-4C86-B131-47FA07274EEB}" name="Value" dataDxfId="4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5E93F0-5A35-4AA0-83AA-F27F1A5C5E3C}" name="Table17" displayName="Table17" ref="A1:E140" totalsRowShown="0">
  <autoFilter ref="A1:E140" xr:uid="{0A5E93F0-5A35-4AA0-83AA-F27F1A5C5E3C}"/>
  <tableColumns count="5">
    <tableColumn id="1" xr3:uid="{7039F935-91A4-4255-B5B2-B700B3377E5B}" name="Date" dataDxfId="43"/>
    <tableColumn id="2" xr3:uid="{DB9A9562-2964-48A3-BBA0-4A700AB1EB30}" name="A7"/>
    <tableColumn id="3" xr3:uid="{7684C396-7846-4878-A8D0-2E71AACBF5DF}" name="Forecast(A7)">
      <calculatedColumnFormula>_xlfn.FORECAST.ETS(A2,$B$2:$B$99,$A$2:$A$99,4,1)</calculatedColumnFormula>
    </tableColumn>
    <tableColumn id="4" xr3:uid="{A399B48F-10BB-4BC2-8E37-39FEB1FF828E}" name="Lower Confidence Bound(A7)" dataDxfId="42">
      <calculatedColumnFormula>C2-_xlfn.FORECAST.ETS.CONFINT(A2,$B$2:$B$99,$A$2:$A$99,0.95,4,1)</calculatedColumnFormula>
    </tableColumn>
    <tableColumn id="5" xr3:uid="{92D8C974-5A1B-43F7-9236-D9FCAC4FF7C8}" name="Upper Confidence Bound(A7)" dataDxfId="41">
      <calculatedColumnFormula>C2+_xlfn.FORECAST.ETS.CONFINT(A2,$B$2:$B$99,$A$2:$A$99,0.95,4,1)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1C968FF-0C28-4ACC-91AA-ADDA35DCD915}" name="Table40" displayName="Table40" ref="G1:H8" totalsRowShown="0">
  <autoFilter ref="G1:H8" xr:uid="{81C968FF-0C28-4ACC-91AA-ADDA35DCD915}"/>
  <tableColumns count="2">
    <tableColumn id="1" xr3:uid="{C8C0DA38-C444-4F69-BCB1-D56BEC2E9742}" name="Statistic"/>
    <tableColumn id="2" xr3:uid="{8DB38FDC-0845-492C-B495-7ACD520F4B9D}" name="Value" dataDxfId="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586732-5AE9-4C5F-9909-590804E47FA1}" name="Table18" displayName="Table18" ref="G1:H8" totalsRowShown="0">
  <autoFilter ref="G1:H8" xr:uid="{6D586732-5AE9-4C5F-9909-590804E47FA1}"/>
  <tableColumns count="2">
    <tableColumn id="1" xr3:uid="{6EAFD102-ACBE-4A0E-A61A-86AB57E62266}" name="Statistic"/>
    <tableColumn id="2" xr3:uid="{31CB799B-27B4-4E60-90D2-1E66B23BBB3F}" name="Value" dataDxfId="4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43F208-01C6-4B06-9D19-C17DD9957C93}" name="Table9" displayName="Table9" ref="A1:E140" totalsRowShown="0">
  <autoFilter ref="A1:E140" xr:uid="{2D43F208-01C6-4B06-9D19-C17DD9957C93}"/>
  <tableColumns count="5">
    <tableColumn id="1" xr3:uid="{5B1C58BA-C4DB-43F8-BAA4-D5C7F47F4C60}" name="Date" dataDxfId="39"/>
    <tableColumn id="2" xr3:uid="{24C4D212-BBBC-4479-9328-AA5F0E001C88}" name="A1"/>
    <tableColumn id="3" xr3:uid="{72B9D0C2-F011-4F8D-8808-FAE72799D4AC}" name="Forecast(A1)">
      <calculatedColumnFormula>_xlfn.FORECAST.ETS(A2,$B$2:$B$104,$A$2:$A$104,12,1)</calculatedColumnFormula>
    </tableColumn>
    <tableColumn id="4" xr3:uid="{26E19C99-AE03-42A8-8977-C1CE2BC6CC06}" name="Lower Confidence Bound(A1)" dataDxfId="38">
      <calculatedColumnFormula>C2-_xlfn.FORECAST.ETS.CONFINT(A2,$B$2:$B$104,$A$2:$A$104,0.97,12,1)</calculatedColumnFormula>
    </tableColumn>
    <tableColumn id="5" xr3:uid="{8C38DA48-9540-4C01-95DD-37777B82A3B9}" name="Upper Confidence Bound(A1)" dataDxfId="37">
      <calculatedColumnFormula>C2+_xlfn.FORECAST.ETS.CONFINT(A2,$B$2:$B$104,$A$2:$A$104,0.97,12,1)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7B627B-6CDF-4E39-8C0E-3AE63D6307EB}" name="Table10" displayName="Table10" ref="G1:H9" totalsRowShown="0">
  <autoFilter ref="G1:H9" xr:uid="{647B627B-6CDF-4E39-8C0E-3AE63D6307EB}"/>
  <tableColumns count="2">
    <tableColumn id="1" xr3:uid="{77B7C520-FAED-4570-8E98-D5776D341742}" name="Statistic"/>
    <tableColumn id="2" xr3:uid="{1621BFBC-03D6-4328-B56C-5285891DC5C7}" name="Value" dataDxfId="3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83E762-9769-4EA7-A242-F8997D2AD084}" name="Table2" displayName="Table2" ref="A1:E140" totalsRowShown="0">
  <autoFilter ref="A1:E140" xr:uid="{BF83E762-9769-4EA7-A242-F8997D2AD084}"/>
  <tableColumns count="5">
    <tableColumn id="1" xr3:uid="{770E641E-DD8A-4D6D-AD33-092312AFA64B}" name="Date" dataDxfId="35"/>
    <tableColumn id="2" xr3:uid="{048C9353-1305-4E52-AD04-1E1B1B0FB4B3}" name="A1"/>
    <tableColumn id="3" xr3:uid="{96D0F806-0CD8-45C2-A218-E68041DD0BAB}" name="Forecast(A1)">
      <calculatedColumnFormula>_xlfn.FORECAST.ETS(A2,$B$2:$B$108,$A$2:$A$108,12,1)</calculatedColumnFormula>
    </tableColumn>
    <tableColumn id="4" xr3:uid="{A189F372-E90C-41EE-9852-BB1D000D669C}" name="Lower Confidence Bound(A1)" dataDxfId="34">
      <calculatedColumnFormula>C2-_xlfn.FORECAST.ETS.CONFINT(A2,$B$2:$B$108,$A$2:$A$108,0.97,12,1)</calculatedColumnFormula>
    </tableColumn>
    <tableColumn id="5" xr3:uid="{C219D36E-483F-4A99-AEAA-24669C7BFC39}" name="Upper Confidence Bound(A1)" dataDxfId="33">
      <calculatedColumnFormula>C2+_xlfn.FORECAST.ETS.CONFINT(A2,$B$2:$B$108,$A$2:$A$108,0.97,12,1)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3FD41C-2BAA-47D0-8120-55FC591DAE03}" name="Table3" displayName="Table3" ref="G1:H8" totalsRowShown="0">
  <autoFilter ref="G1:H8" xr:uid="{C83FD41C-2BAA-47D0-8120-55FC591DAE03}"/>
  <tableColumns count="2">
    <tableColumn id="1" xr3:uid="{3FE3ACB9-3928-4F77-A4D9-C50474A69799}" name="Statistic"/>
    <tableColumn id="2" xr3:uid="{55F1E3D8-D70A-47B6-A262-E1421853EA8D}" name="Value" dataDxfId="3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E07D45-0808-49FF-899E-D951990BFC3E}" name="Table11" displayName="Table11" ref="A1:E140" totalsRowShown="0">
  <autoFilter ref="A1:E140" xr:uid="{E4E07D45-0808-49FF-899E-D951990BFC3E}"/>
  <tableColumns count="5">
    <tableColumn id="1" xr3:uid="{13081C5B-55CB-4DAA-800C-9D0B66B70246}" name="Date" dataDxfId="31"/>
    <tableColumn id="2" xr3:uid="{C49D2E1B-6816-4E87-AF5C-5F4497CBCD6C}" name="A2"/>
    <tableColumn id="3" xr3:uid="{56B6CAB1-25B7-4FDE-92DD-5DF31D10E57E}" name="Forecast(A2)">
      <calculatedColumnFormula>_xlfn.FORECAST.ETS(A2,$B$2:$B$101,$A$2:$A$101,12,1)</calculatedColumnFormula>
    </tableColumn>
    <tableColumn id="4" xr3:uid="{31918E05-D274-431D-BABD-7845ACB97E60}" name="Lower Confidence Bound(A2)" dataDxfId="30">
      <calculatedColumnFormula>C2-_xlfn.FORECAST.ETS.CONFINT(A2,$B$2:$B$101,$A$2:$A$101,0.97,12,1)</calculatedColumnFormula>
    </tableColumn>
    <tableColumn id="5" xr3:uid="{1129008F-7BE0-4D4E-896A-47B5C077D286}" name="Upper Confidence Bound(A2)" dataDxfId="29">
      <calculatedColumnFormula>C2+_xlfn.FORECAST.ETS.CONFINT(A2,$B$2:$B$101,$A$2:$A$101,0.97,12,1)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AA00C2-5AEF-49A0-91E7-2E13BBD5229B}" name="Table12" displayName="Table12" ref="G1:H9" totalsRowShown="0">
  <autoFilter ref="G1:H9" xr:uid="{51AA00C2-5AEF-49A0-91E7-2E13BBD5229B}"/>
  <tableColumns count="2">
    <tableColumn id="1" xr3:uid="{D459B33C-A351-4DD2-ADE4-21EC3F1FB490}" name="Statistic"/>
    <tableColumn id="2" xr3:uid="{BBE52A8A-EEFF-4786-9B46-914A7A3F4FB6}" name="Value" dataDxfId="2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C9F064-BCB4-4A6F-8DF2-03500E38D75A}" name="Table5" displayName="Table5" ref="A1:E140" totalsRowShown="0">
  <autoFilter ref="A1:E140" xr:uid="{4EC9F064-BCB4-4A6F-8DF2-03500E38D75A}"/>
  <tableColumns count="5">
    <tableColumn id="1" xr3:uid="{45C4840E-D1F1-49B3-8B1D-6D5FBD0DE0E4}" name="Date" dataDxfId="27"/>
    <tableColumn id="2" xr3:uid="{D0869D95-4537-4FFB-ACE9-48C331E2916C}" name="A2"/>
    <tableColumn id="3" xr3:uid="{1F526523-8E63-4169-8303-99C6229873EF}" name="Forecast(A2)">
      <calculatedColumnFormula>_xlfn.FORECAST.ETS(A2,$B$2:$B$112,$A$2:$A$112,1,1)</calculatedColumnFormula>
    </tableColumn>
    <tableColumn id="4" xr3:uid="{D7501D0D-68BB-474C-8340-231F178BD22D}" name="Lower Confidence Bound(A2)" dataDxfId="26">
      <calculatedColumnFormula>C2-_xlfn.FORECAST.ETS.CONFINT(A2,$B$2:$B$112,$A$2:$A$112,0.97,1,1)</calculatedColumnFormula>
    </tableColumn>
    <tableColumn id="5" xr3:uid="{999DA9CA-0BD5-4C0F-B1D8-51B3B18FC13A}" name="Upper Confidence Bound(A2)" dataDxfId="25">
      <calculatedColumnFormula>C2+_xlfn.FORECAST.ETS.CONFINT(A2,$B$2:$B$112,$A$2:$A$112,0.97,1,1)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BC68C6-6A71-494F-B886-DEA3C3FF4CA2}" name="Table6" displayName="Table6" ref="G1:H8" totalsRowShown="0">
  <autoFilter ref="G1:H8" xr:uid="{B1BC68C6-6A71-494F-B886-DEA3C3FF4CA2}"/>
  <tableColumns count="2">
    <tableColumn id="1" xr3:uid="{09A430F5-5310-48BF-B21F-CDB56545D6DF}" name="Statistic"/>
    <tableColumn id="2" xr3:uid="{EB4201B1-2021-4FC8-9536-0A64446C18AF}" name="Value" dataDxfId="2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6E53B-F4B8-47D1-A4E1-B5E96A85A09A}" name="Table1" displayName="Table1" ref="A1:E140" totalsRowShown="0">
  <autoFilter ref="A1:E140" xr:uid="{E826E53B-F4B8-47D1-A4E1-B5E96A85A09A}"/>
  <tableColumns count="5">
    <tableColumn id="1" xr3:uid="{001C28F0-F59E-4B1D-A517-294FECECD088}" name="Date" dataDxfId="23"/>
    <tableColumn id="2" xr3:uid="{664B2320-812B-48F0-9FDE-463B78310360}" name="A3"/>
    <tableColumn id="3" xr3:uid="{8718FC30-B5F0-45BA-B48C-C427CC76641F}" name="Forecast(A3)">
      <calculatedColumnFormula>_xlfn.FORECAST.ETS(A2,$B$2:$B$104,$A$2:$A$104,10,1)</calculatedColumnFormula>
    </tableColumn>
    <tableColumn id="4" xr3:uid="{C8C272DD-49CB-4884-8923-2B9466D40447}" name="Lower Confidence Bound(A3)" dataDxfId="22">
      <calculatedColumnFormula>C2-_xlfn.FORECAST.ETS.CONFINT(A2,$B$2:$B$104,$A$2:$A$104,0.96,10,1)</calculatedColumnFormula>
    </tableColumn>
    <tableColumn id="5" xr3:uid="{65E0EADE-E57E-4777-995C-4A9E25F57DD8}" name="Upper Confidence Bound(A3)" dataDxfId="21">
      <calculatedColumnFormula>C2+_xlfn.FORECAST.ETS.CONFINT(A2,$B$2:$B$104,$A$2:$A$104,0.96,10,1)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ED7086E-0595-490A-9EF5-D5926BC901C8}" name="Table37" displayName="Table37" ref="A1:E140" totalsRowShown="0">
  <autoFilter ref="A1:E140" xr:uid="{BED7086E-0595-490A-9EF5-D5926BC901C8}"/>
  <tableColumns count="5">
    <tableColumn id="1" xr3:uid="{E769E635-E774-4FAA-B3F2-41D45195CF0E}" name="Date" dataDxfId="7"/>
    <tableColumn id="2" xr3:uid="{A02C39C8-B3E6-41A1-B8D4-64CD26F458B4}" name="A15"/>
    <tableColumn id="3" xr3:uid="{DC05DD96-0738-4B04-B5EB-CCB086345877}" name="Forecast(A15)">
      <calculatedColumnFormula>_xlfn.FORECAST.ETS(A2,$B$2:$B$112,$A$2:$A$112,4,1)</calculatedColumnFormula>
    </tableColumn>
    <tableColumn id="4" xr3:uid="{B3589810-3CBE-481C-8660-5679883B02EB}" name="Lower Confidence Bound(A15)" dataDxfId="6">
      <calculatedColumnFormula>C2-_xlfn.FORECAST.ETS.CONFINT(A2,$B$2:$B$112,$A$2:$A$112,0.95,4,1)</calculatedColumnFormula>
    </tableColumn>
    <tableColumn id="5" xr3:uid="{4E0C5A27-7DB0-4268-8FCE-64EDDEB6A5FA}" name="Upper Confidence Bound(A15)" dataDxfId="5">
      <calculatedColumnFormula>C2+_xlfn.FORECAST.ETS.CONFINT(A2,$B$2:$B$112,$A$2:$A$112,0.95,4,1)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946AC2-45C8-4363-86C3-62E014E3558B}" name="Table4" displayName="Table4" ref="G1:H8" totalsRowShown="0">
  <autoFilter ref="G1:H8" xr:uid="{7B946AC2-45C8-4363-86C3-62E014E3558B}"/>
  <tableColumns count="2">
    <tableColumn id="1" xr3:uid="{F6B19AAD-E212-4D96-94F5-898F4DEC881C}" name="Statistic"/>
    <tableColumn id="2" xr3:uid="{35EC13FD-E2EE-4CE6-BC71-512BD52D7724}" name="Value" dataDxfId="2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F542D6-575D-4B6E-BF88-A1BD49B13D8A}" name="Table7" displayName="Table7" ref="A1:E140" totalsRowShown="0">
  <autoFilter ref="A1:E140" xr:uid="{8BF542D6-575D-4B6E-BF88-A1BD49B13D8A}"/>
  <tableColumns count="5">
    <tableColumn id="1" xr3:uid="{4AA52B19-5580-4C46-B7D4-8A57885BBD3F}" name="Date" dataDxfId="19"/>
    <tableColumn id="2" xr3:uid="{08F4E232-4832-4A13-BF74-346857428612}" name="A4"/>
    <tableColumn id="3" xr3:uid="{76E8D801-1DA6-437B-82C8-3822549D5C74}" name="Forecast(A4)">
      <calculatedColumnFormula>_xlfn.FORECAST.ETS(A2,$B$2:$B$101,$A$2:$A$101,4,1)</calculatedColumnFormula>
    </tableColumn>
    <tableColumn id="4" xr3:uid="{44429080-80F0-4182-BF6C-0352F70B57D4}" name="Lower Confidence Bound(A4)" dataDxfId="18">
      <calculatedColumnFormula>C2-_xlfn.FORECAST.ETS.CONFINT(A2,$B$2:$B$101,$A$2:$A$101,0.95,4,1)</calculatedColumnFormula>
    </tableColumn>
    <tableColumn id="5" xr3:uid="{25716477-C0DD-4BE0-873B-F2F02C773E1A}" name="Upper Confidence Bound(A4)" dataDxfId="17">
      <calculatedColumnFormula>C2+_xlfn.FORECAST.ETS.CONFINT(A2,$B$2:$B$101,$A$2:$A$101,0.95,4,1)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ED2FFD-9BA9-4914-ABB8-3E3D488B8C9C}" name="Table8" displayName="Table8" ref="G1:H8" totalsRowShown="0">
  <autoFilter ref="G1:H8" xr:uid="{3BED2FFD-9BA9-4914-ABB8-3E3D488B8C9C}"/>
  <tableColumns count="2">
    <tableColumn id="1" xr3:uid="{297A2D22-8D3A-421E-B211-5E7F9188A11C}" name="Statistic"/>
    <tableColumn id="2" xr3:uid="{79668F16-2B30-4116-A72A-4ED5B73892E0}" name="Value" dataDxfId="1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7288C0-65DE-47A9-872F-75983107CFC4}" name="Table13" displayName="Table13" ref="A1:E140" totalsRowShown="0">
  <autoFilter ref="A1:E140" xr:uid="{567288C0-65DE-47A9-872F-75983107CFC4}"/>
  <tableColumns count="5">
    <tableColumn id="1" xr3:uid="{536E5F07-FAAC-4794-9AA4-D387F29EB805}" name="Date" dataDxfId="15"/>
    <tableColumn id="2" xr3:uid="{30890B85-5430-4092-A2F7-4A0F03BA122A}" name="A5"/>
    <tableColumn id="3" xr3:uid="{D2FB9ABA-D779-4625-898E-792E3B9B7F70}" name="Forecast(A5)">
      <calculatedColumnFormula>_xlfn.FORECAST.ETS(A2,$B$2:$B$111,$A$2:$A$111,12,1)</calculatedColumnFormula>
    </tableColumn>
    <tableColumn id="4" xr3:uid="{EED72DE7-D231-4678-B0DD-FCB8F3598E96}" name="Lower Confidence Bound(A5)" dataDxfId="14">
      <calculatedColumnFormula>C2-_xlfn.FORECAST.ETS.CONFINT(A2,$B$2:$B$111,$A$2:$A$111,0.96,12,1)</calculatedColumnFormula>
    </tableColumn>
    <tableColumn id="5" xr3:uid="{8BC8F216-91CE-4CB2-A67E-5A25DB645B21}" name="Upper Confidence Bound(A5)" dataDxfId="13">
      <calculatedColumnFormula>C2+_xlfn.FORECAST.ETS.CONFINT(A2,$B$2:$B$111,$A$2:$A$111,0.96,12,1)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6AE258-1206-4430-A41A-7D3AA5033DAB}" name="Table14" displayName="Table14" ref="G1:H8" totalsRowShown="0">
  <autoFilter ref="G1:H8" xr:uid="{C76AE258-1206-4430-A41A-7D3AA5033DAB}"/>
  <tableColumns count="2">
    <tableColumn id="1" xr3:uid="{E7EA0877-4FB5-45ED-96A9-B6F642832277}" name="Statistic"/>
    <tableColumn id="2" xr3:uid="{16FB2784-1632-4990-A489-90AB7EA45311}" name="Value" dataDxfId="1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F74150-BD4F-4388-9F39-0A6B62D8F6F1}" name="Table15" displayName="Table15" ref="A1:E140" totalsRowShown="0">
  <autoFilter ref="A1:E140" xr:uid="{91F74150-BD4F-4388-9F39-0A6B62D8F6F1}"/>
  <tableColumns count="5">
    <tableColumn id="1" xr3:uid="{DD1805EC-52D4-4628-8255-3541C037D16D}" name="Date" dataDxfId="11"/>
    <tableColumn id="2" xr3:uid="{F6327D4A-0B16-4138-BFE6-13EEB090AE31}" name="A6"/>
    <tableColumn id="3" xr3:uid="{B463155C-F175-4149-A097-098101B65F48}" name="Forecast(A6)">
      <calculatedColumnFormula>_xlfn.FORECAST.ETS(A2,$B$2:$B$112,$A$2:$A$112,1,1)</calculatedColumnFormula>
    </tableColumn>
    <tableColumn id="4" xr3:uid="{0AB0BD81-2958-4EC8-A0BD-56AAAAE48818}" name="Lower Confidence Bound(A6)" dataDxfId="10">
      <calculatedColumnFormula>C2-_xlfn.FORECAST.ETS.CONFINT(A2,$B$2:$B$112,$A$2:$A$112,0.95,1,1)</calculatedColumnFormula>
    </tableColumn>
    <tableColumn id="5" xr3:uid="{F8697F0C-21C4-44C0-83D3-801E0C831C9A}" name="Upper Confidence Bound(A6)" dataDxfId="9">
      <calculatedColumnFormula>C2+_xlfn.FORECAST.ETS.CONFINT(A2,$B$2:$B$112,$A$2:$A$112,0.95,1,1)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47A5AA-AD5A-4D0A-AEF0-24250795BD4D}" name="Table16" displayName="Table16" ref="G1:H8" totalsRowShown="0">
  <autoFilter ref="G1:H8" xr:uid="{1347A5AA-AD5A-4D0A-AEF0-24250795BD4D}"/>
  <tableColumns count="2">
    <tableColumn id="1" xr3:uid="{F302DB78-E4DB-4EE6-BA28-B683F6146285}" name="Statistic"/>
    <tableColumn id="2" xr3:uid="{EE46B524-CD0B-45EC-BD3E-7CFA3C8BBD54}" name="Valu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F2FD8A4-FA4A-4458-AD60-F2BEAFDA4FA5}" name="Table38" displayName="Table38" ref="G1:H8" totalsRowShown="0">
  <autoFilter ref="G1:H8" xr:uid="{3F2FD8A4-FA4A-4458-AD60-F2BEAFDA4FA5}"/>
  <tableColumns count="2">
    <tableColumn id="1" xr3:uid="{06A8A656-4CAB-402E-A85A-C3469DF53160}" name="Statistic"/>
    <tableColumn id="2" xr3:uid="{DCB7FEA9-D365-4070-8753-4625EF242636}" name="Valu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257D13A-EC21-4200-827E-FB78F79E54B5}" name="Table35" displayName="Table35" ref="A1:E140" totalsRowShown="0">
  <autoFilter ref="A1:E140" xr:uid="{1257D13A-EC21-4200-827E-FB78F79E54B5}"/>
  <tableColumns count="5">
    <tableColumn id="1" xr3:uid="{2F760911-C842-4650-8991-70A094CB4991}" name="Date" dataDxfId="71"/>
    <tableColumn id="2" xr3:uid="{D540CE38-8D49-439D-9659-0C148F763039}" name="A14"/>
    <tableColumn id="3" xr3:uid="{FE95232B-DE2D-485A-AD25-FCFAB1AB6F5C}" name="Forecast(A14)">
      <calculatedColumnFormula>_xlfn.FORECAST.ETS(A2,$B$2:$B$107,$A$2:$A$107,1,1)</calculatedColumnFormula>
    </tableColumn>
    <tableColumn id="4" xr3:uid="{BF62342B-A085-4F5D-A680-79F80481829D}" name="Lower Confidence Bound(A14)" dataDxfId="70">
      <calculatedColumnFormula>C2-_xlfn.FORECAST.ETS.CONFINT(A2,$B$2:$B$107,$A$2:$A$107,0.95,1,1)</calculatedColumnFormula>
    </tableColumn>
    <tableColumn id="5" xr3:uid="{E22BA2BA-A6FE-420C-8A64-CEA0C7AFC630}" name="Upper Confidence Bound(A14)" dataDxfId="69">
      <calculatedColumnFormula>C2+_xlfn.FORECAST.ETS.CONFINT(A2,$B$2:$B$107,$A$2:$A$107,0.95,1,1)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28F281D-958C-410F-AD7D-4490CF97D174}" name="Table36" displayName="Table36" ref="G1:H8" totalsRowShown="0">
  <autoFilter ref="G1:H8" xr:uid="{628F281D-958C-410F-AD7D-4490CF97D174}"/>
  <tableColumns count="2">
    <tableColumn id="1" xr3:uid="{C3C13C44-71D4-4518-9845-02D5AA2B907E}" name="Statistic"/>
    <tableColumn id="2" xr3:uid="{C8FD5C67-4A2E-470E-B2DE-7DD793E856E4}" name="Value" dataDxfId="6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44E630D-4AC1-4C3E-BD12-88D2298EF27B}" name="Table29" displayName="Table29" ref="A1:E140" totalsRowShown="0">
  <autoFilter ref="A1:E140" xr:uid="{944E630D-4AC1-4C3E-BD12-88D2298EF27B}"/>
  <tableColumns count="5">
    <tableColumn id="1" xr3:uid="{319D67E2-4736-4A9F-B2CE-EAC0DF21E7FF}" name="Date" dataDxfId="67"/>
    <tableColumn id="2" xr3:uid="{E19E8CF8-52E9-41EC-801A-B7E937EB1072}" name="A13"/>
    <tableColumn id="3" xr3:uid="{55A014E0-53A7-4A1B-AB22-EBD212322B5E}" name="Forecast(A13)">
      <calculatedColumnFormula>_xlfn.FORECAST.ETS(A2,$B$2:$B$112,$A$2:$A$112,1,1)</calculatedColumnFormula>
    </tableColumn>
    <tableColumn id="4" xr3:uid="{04021F06-C374-41D3-8772-BB8399BA10CA}" name="Lower Confidence Bound(A13)" dataDxfId="66">
      <calculatedColumnFormula>C2-_xlfn.FORECAST.ETS.CONFINT(A2,$B$2:$B$112,$A$2:$A$112,0.95,1,1)</calculatedColumnFormula>
    </tableColumn>
    <tableColumn id="5" xr3:uid="{C777C750-70AD-4342-8150-B622ACA8A304}" name="Upper Confidence Bound(A13)" dataDxfId="65">
      <calculatedColumnFormula>C2+_xlfn.FORECAST.ETS.CONFINT(A2,$B$2:$B$112,$A$2:$A$112,0.95,1,1)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0D5EF2-2E41-4435-A607-4171502715E4}" name="Table30" displayName="Table30" ref="G1:H8" totalsRowShown="0">
  <autoFilter ref="G1:H8" xr:uid="{2A0D5EF2-2E41-4435-A607-4171502715E4}"/>
  <tableColumns count="2">
    <tableColumn id="1" xr3:uid="{A88B70DF-ED49-4A98-A305-11FF2C4CF6A4}" name="Statistic"/>
    <tableColumn id="2" xr3:uid="{B3C712A8-0249-464F-ADA4-0D6C0490F6A2}" name="Value" dataDxfId="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14E13A1-D975-4976-A3DC-013D6B94F1AF}" name="Table27" displayName="Table27" ref="A1:E140" totalsRowShown="0">
  <autoFilter ref="A1:E140" xr:uid="{214E13A1-D975-4976-A3DC-013D6B94F1AF}"/>
  <tableColumns count="5">
    <tableColumn id="1" xr3:uid="{15B933CE-B5E3-408F-A1A7-3E07703A7FEB}" name="Date" dataDxfId="63"/>
    <tableColumn id="2" xr3:uid="{109A33BB-E88B-4AB5-8809-19200DA05751}" name="A12"/>
    <tableColumn id="3" xr3:uid="{41C42DB8-4AB0-49F8-932D-F8E7166EE7E2}" name="Forecast(A12)">
      <calculatedColumnFormula>_xlfn.FORECAST.ETS(A2,$B$2:$B$109,$A$2:$A$109,10,1)</calculatedColumnFormula>
    </tableColumn>
    <tableColumn id="4" xr3:uid="{441B038F-937E-4CAE-9B62-936A0E67B755}" name="Lower Confidence Bound(A12)" dataDxfId="62">
      <calculatedColumnFormula>C2-_xlfn.FORECAST.ETS.CONFINT(A2,$B$2:$B$109,$A$2:$A$109,0.95,10,1)</calculatedColumnFormula>
    </tableColumn>
    <tableColumn id="5" xr3:uid="{12DF64D4-5995-4548-8EC2-737695D33F74}" name="Upper Confidence Bound(A12)" dataDxfId="61">
      <calculatedColumnFormula>C2+_xlfn.FORECAST.ETS.CONFINT(A2,$B$2:$B$109,$A$2:$A$109,0.95,10,1)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83C6A7E8-31B0-40E0-A77A-192B8AEF2EA0}" sourceName="Date">
  <pivotTables>
    <pivotTable tabId="5" name="SellTable"/>
  </pivotTables>
  <state minimalRefreshVersion="6" lastRefreshVersion="6" pivotCacheId="1732270707" filterType="unknown">
    <bounds startDate="2014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F19743E-2050-4F85-81EC-847762D99C10}" cache="NativeTimeline_Date" caption="Date" level="0" selectionLevel="0" scrollPosition="2016-09-08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drawing" Target="../drawings/drawing1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F9E2-F9A3-4308-BCC7-74AA9F721022}">
  <sheetPr codeName="Sheet1"/>
  <dimension ref="A3:Y14"/>
  <sheetViews>
    <sheetView topLeftCell="A10" workbookViewId="0">
      <selection activeCell="E36" sqref="E36"/>
    </sheetView>
  </sheetViews>
  <sheetFormatPr defaultRowHeight="14.4" x14ac:dyDescent="0.3"/>
  <cols>
    <col min="1" max="1" width="12.5546875" style="6" bestFit="1" customWidth="1"/>
    <col min="2" max="10" width="9.6640625" style="6" bestFit="1" customWidth="1"/>
    <col min="11" max="25" width="10.6640625" style="6" bestFit="1" customWidth="1"/>
    <col min="26" max="16384" width="8.88671875" style="6"/>
  </cols>
  <sheetData>
    <row r="3" spans="1:25" x14ac:dyDescent="0.3">
      <c r="A3" s="7" t="s">
        <v>37</v>
      </c>
      <c r="B3" s="7" t="s">
        <v>51</v>
      </c>
      <c r="C3" s="7" t="s">
        <v>49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  <c r="I3" s="7" t="s">
        <v>57</v>
      </c>
      <c r="J3" s="7" t="s">
        <v>58</v>
      </c>
      <c r="K3" s="7" t="s">
        <v>59</v>
      </c>
      <c r="L3" s="7" t="s">
        <v>60</v>
      </c>
      <c r="M3" s="7" t="s">
        <v>61</v>
      </c>
      <c r="N3" s="7" t="s">
        <v>62</v>
      </c>
      <c r="O3" s="7" t="s">
        <v>63</v>
      </c>
      <c r="P3" s="7" t="s">
        <v>64</v>
      </c>
      <c r="Q3" s="7" t="s">
        <v>65</v>
      </c>
      <c r="R3" s="7" t="s">
        <v>72</v>
      </c>
      <c r="S3" s="7" t="s">
        <v>71</v>
      </c>
      <c r="T3" s="7" t="s">
        <v>70</v>
      </c>
      <c r="U3" s="7" t="s">
        <v>69</v>
      </c>
      <c r="V3" s="7" t="s">
        <v>68</v>
      </c>
      <c r="W3" s="7" t="s">
        <v>67</v>
      </c>
      <c r="X3" s="7" t="s">
        <v>66</v>
      </c>
      <c r="Y3" s="7" t="s">
        <v>50</v>
      </c>
    </row>
    <row r="4" spans="1:25" x14ac:dyDescent="0.3">
      <c r="A4" s="8" t="s">
        <v>39</v>
      </c>
      <c r="B4" s="9">
        <v>51</v>
      </c>
      <c r="C4" s="9">
        <v>84</v>
      </c>
      <c r="D4" s="9">
        <v>17</v>
      </c>
      <c r="E4" s="9">
        <v>56</v>
      </c>
      <c r="F4" s="9">
        <v>43</v>
      </c>
      <c r="G4" s="9">
        <v>0</v>
      </c>
      <c r="H4" s="9">
        <v>10</v>
      </c>
      <c r="I4" s="9">
        <v>10</v>
      </c>
      <c r="J4" s="9">
        <v>14</v>
      </c>
      <c r="K4" s="9">
        <v>7</v>
      </c>
      <c r="L4" s="9">
        <v>9</v>
      </c>
      <c r="M4" s="9">
        <v>16</v>
      </c>
      <c r="N4" s="9">
        <v>1</v>
      </c>
      <c r="O4" s="9">
        <v>1</v>
      </c>
      <c r="P4" s="9">
        <v>0</v>
      </c>
      <c r="Q4" s="9">
        <v>5</v>
      </c>
      <c r="R4" s="9">
        <v>13</v>
      </c>
      <c r="S4" s="9">
        <v>6</v>
      </c>
      <c r="T4" s="9">
        <v>44</v>
      </c>
      <c r="U4" s="9">
        <v>14</v>
      </c>
      <c r="V4" s="9">
        <v>39</v>
      </c>
      <c r="W4" s="9">
        <v>25</v>
      </c>
      <c r="X4" s="9">
        <v>6</v>
      </c>
      <c r="Y4" s="9">
        <v>6</v>
      </c>
    </row>
    <row r="5" spans="1:25" x14ac:dyDescent="0.3">
      <c r="A5" s="10" t="s">
        <v>40</v>
      </c>
      <c r="B5" s="11">
        <v>103</v>
      </c>
      <c r="C5" s="11">
        <v>151</v>
      </c>
      <c r="D5" s="11">
        <v>37</v>
      </c>
      <c r="E5" s="11">
        <v>105</v>
      </c>
      <c r="F5" s="11">
        <v>90</v>
      </c>
      <c r="G5" s="11">
        <v>0</v>
      </c>
      <c r="H5" s="11">
        <v>1</v>
      </c>
      <c r="I5" s="11">
        <v>9</v>
      </c>
      <c r="J5" s="11">
        <v>11</v>
      </c>
      <c r="K5" s="11">
        <v>7</v>
      </c>
      <c r="L5" s="11">
        <v>7</v>
      </c>
      <c r="M5" s="11">
        <v>13</v>
      </c>
      <c r="N5" s="11">
        <v>3</v>
      </c>
      <c r="O5" s="11">
        <v>2</v>
      </c>
      <c r="P5" s="11">
        <v>0</v>
      </c>
      <c r="Q5" s="11">
        <v>5</v>
      </c>
      <c r="R5" s="11">
        <v>5</v>
      </c>
      <c r="S5" s="11">
        <v>5</v>
      </c>
      <c r="T5" s="11">
        <v>34</v>
      </c>
      <c r="U5" s="11">
        <v>11</v>
      </c>
      <c r="V5" s="11">
        <v>34</v>
      </c>
      <c r="W5" s="11">
        <v>21</v>
      </c>
      <c r="X5" s="11">
        <v>2</v>
      </c>
      <c r="Y5" s="11">
        <v>3</v>
      </c>
    </row>
    <row r="6" spans="1:25" x14ac:dyDescent="0.3">
      <c r="A6" s="8" t="s">
        <v>41</v>
      </c>
      <c r="B6" s="9">
        <v>64</v>
      </c>
      <c r="C6" s="9">
        <v>100</v>
      </c>
      <c r="D6" s="9">
        <v>27</v>
      </c>
      <c r="E6" s="9">
        <v>47</v>
      </c>
      <c r="F6" s="9">
        <v>61</v>
      </c>
      <c r="G6" s="9">
        <v>1</v>
      </c>
      <c r="H6" s="9">
        <v>5</v>
      </c>
      <c r="I6" s="9">
        <v>10</v>
      </c>
      <c r="J6" s="9">
        <v>15</v>
      </c>
      <c r="K6" s="9">
        <v>10</v>
      </c>
      <c r="L6" s="9">
        <v>9</v>
      </c>
      <c r="M6" s="9">
        <v>11</v>
      </c>
      <c r="N6" s="9">
        <v>5</v>
      </c>
      <c r="O6" s="9">
        <v>8</v>
      </c>
      <c r="P6" s="9">
        <v>0</v>
      </c>
      <c r="Q6" s="9">
        <v>9</v>
      </c>
      <c r="R6" s="9">
        <v>7</v>
      </c>
      <c r="S6" s="9">
        <v>5</v>
      </c>
      <c r="T6" s="9">
        <v>34</v>
      </c>
      <c r="U6" s="9">
        <v>10</v>
      </c>
      <c r="V6" s="9">
        <v>26</v>
      </c>
      <c r="W6" s="9">
        <v>17</v>
      </c>
      <c r="X6" s="9">
        <v>4</v>
      </c>
      <c r="Y6" s="9">
        <v>3</v>
      </c>
    </row>
    <row r="7" spans="1:25" x14ac:dyDescent="0.3">
      <c r="A7" s="10" t="s">
        <v>42</v>
      </c>
      <c r="B7" s="11">
        <v>64</v>
      </c>
      <c r="C7" s="11">
        <v>95</v>
      </c>
      <c r="D7" s="11">
        <v>23</v>
      </c>
      <c r="E7" s="11">
        <v>31</v>
      </c>
      <c r="F7" s="11">
        <v>38</v>
      </c>
      <c r="G7" s="11">
        <v>3</v>
      </c>
      <c r="H7" s="11">
        <v>1</v>
      </c>
      <c r="I7" s="11">
        <v>8</v>
      </c>
      <c r="J7" s="11">
        <v>10</v>
      </c>
      <c r="K7" s="11">
        <v>8</v>
      </c>
      <c r="L7" s="11">
        <v>6</v>
      </c>
      <c r="M7" s="11">
        <v>6</v>
      </c>
      <c r="N7" s="11">
        <v>1</v>
      </c>
      <c r="O7" s="11">
        <v>5</v>
      </c>
      <c r="P7" s="11">
        <v>0</v>
      </c>
      <c r="Q7" s="11">
        <v>8</v>
      </c>
      <c r="R7" s="11">
        <v>5</v>
      </c>
      <c r="S7" s="11">
        <v>6</v>
      </c>
      <c r="T7" s="11">
        <v>23</v>
      </c>
      <c r="U7" s="11">
        <v>15</v>
      </c>
      <c r="V7" s="11">
        <v>22</v>
      </c>
      <c r="W7" s="11">
        <v>16</v>
      </c>
      <c r="X7" s="11">
        <v>1</v>
      </c>
      <c r="Y7" s="11">
        <v>4</v>
      </c>
    </row>
    <row r="8" spans="1:25" x14ac:dyDescent="0.3">
      <c r="A8" s="8" t="s">
        <v>43</v>
      </c>
      <c r="B8" s="9">
        <v>63</v>
      </c>
      <c r="C8" s="9">
        <v>102</v>
      </c>
      <c r="D8" s="9">
        <v>38</v>
      </c>
      <c r="E8" s="9">
        <v>33</v>
      </c>
      <c r="F8" s="9">
        <v>39</v>
      </c>
      <c r="G8" s="9">
        <v>0</v>
      </c>
      <c r="H8" s="9">
        <v>3</v>
      </c>
      <c r="I8" s="9">
        <v>7</v>
      </c>
      <c r="J8" s="9">
        <v>11</v>
      </c>
      <c r="K8" s="9">
        <v>7</v>
      </c>
      <c r="L8" s="9">
        <v>4</v>
      </c>
      <c r="M8" s="9">
        <v>5</v>
      </c>
      <c r="N8" s="9">
        <v>1</v>
      </c>
      <c r="O8" s="9">
        <v>5</v>
      </c>
      <c r="P8" s="9">
        <v>0</v>
      </c>
      <c r="Q8" s="9">
        <v>10</v>
      </c>
      <c r="R8" s="9">
        <v>4</v>
      </c>
      <c r="S8" s="9">
        <v>8</v>
      </c>
      <c r="T8" s="9">
        <v>20</v>
      </c>
      <c r="U8" s="9">
        <v>14</v>
      </c>
      <c r="V8" s="9">
        <v>19</v>
      </c>
      <c r="W8" s="9">
        <v>9</v>
      </c>
      <c r="X8" s="9">
        <v>3</v>
      </c>
      <c r="Y8" s="9">
        <v>5</v>
      </c>
    </row>
    <row r="9" spans="1:25" x14ac:dyDescent="0.3">
      <c r="A9" s="10" t="s">
        <v>44</v>
      </c>
      <c r="B9" s="11">
        <v>73</v>
      </c>
      <c r="C9" s="11">
        <v>83</v>
      </c>
      <c r="D9" s="11">
        <v>36</v>
      </c>
      <c r="E9" s="11">
        <v>39</v>
      </c>
      <c r="F9" s="11">
        <v>44</v>
      </c>
      <c r="G9" s="11">
        <v>2</v>
      </c>
      <c r="H9" s="11">
        <v>1</v>
      </c>
      <c r="I9" s="11">
        <v>4</v>
      </c>
      <c r="J9" s="11">
        <v>2</v>
      </c>
      <c r="K9" s="11">
        <v>3</v>
      </c>
      <c r="L9" s="11">
        <v>2</v>
      </c>
      <c r="M9" s="11">
        <v>2</v>
      </c>
      <c r="N9" s="11">
        <v>2</v>
      </c>
      <c r="O9" s="11">
        <v>4</v>
      </c>
      <c r="P9" s="11">
        <v>18</v>
      </c>
      <c r="Q9" s="11">
        <v>10</v>
      </c>
      <c r="R9" s="11">
        <v>4</v>
      </c>
      <c r="S9" s="11">
        <v>4</v>
      </c>
      <c r="T9" s="11">
        <v>18</v>
      </c>
      <c r="U9" s="11">
        <v>12</v>
      </c>
      <c r="V9" s="11">
        <v>16</v>
      </c>
      <c r="W9" s="11">
        <v>11</v>
      </c>
      <c r="X9" s="11">
        <v>1</v>
      </c>
      <c r="Y9" s="11">
        <v>4</v>
      </c>
    </row>
    <row r="10" spans="1:25" x14ac:dyDescent="0.3">
      <c r="A10" s="8" t="s">
        <v>45</v>
      </c>
      <c r="B10" s="9">
        <v>69</v>
      </c>
      <c r="C10" s="9">
        <v>136</v>
      </c>
      <c r="D10" s="9">
        <v>43</v>
      </c>
      <c r="E10" s="9">
        <v>44</v>
      </c>
      <c r="F10" s="9">
        <v>66</v>
      </c>
      <c r="G10" s="9">
        <v>0</v>
      </c>
      <c r="H10" s="9">
        <v>1</v>
      </c>
      <c r="I10" s="9">
        <v>8</v>
      </c>
      <c r="J10" s="9">
        <v>6</v>
      </c>
      <c r="K10" s="9">
        <v>5</v>
      </c>
      <c r="L10" s="9">
        <v>7</v>
      </c>
      <c r="M10" s="9">
        <v>6</v>
      </c>
      <c r="N10" s="9">
        <v>0</v>
      </c>
      <c r="O10" s="9">
        <v>8</v>
      </c>
      <c r="P10" s="9">
        <v>22</v>
      </c>
      <c r="Q10" s="9">
        <v>11</v>
      </c>
      <c r="R10" s="9">
        <v>7</v>
      </c>
      <c r="S10" s="9">
        <v>1</v>
      </c>
      <c r="T10" s="9">
        <v>48</v>
      </c>
      <c r="U10" s="9">
        <v>42</v>
      </c>
      <c r="V10" s="9">
        <v>55</v>
      </c>
      <c r="W10" s="9">
        <v>45</v>
      </c>
      <c r="X10" s="9">
        <v>0</v>
      </c>
      <c r="Y10" s="9">
        <v>4</v>
      </c>
    </row>
    <row r="11" spans="1:25" x14ac:dyDescent="0.3">
      <c r="A11" s="10" t="s">
        <v>46</v>
      </c>
      <c r="B11" s="11">
        <v>61</v>
      </c>
      <c r="C11" s="11">
        <v>112</v>
      </c>
      <c r="D11" s="11">
        <v>23</v>
      </c>
      <c r="E11" s="11">
        <v>19</v>
      </c>
      <c r="F11" s="11">
        <v>54</v>
      </c>
      <c r="G11" s="11">
        <v>2</v>
      </c>
      <c r="H11" s="11">
        <v>0</v>
      </c>
      <c r="I11" s="11">
        <v>6</v>
      </c>
      <c r="J11" s="11">
        <v>5</v>
      </c>
      <c r="K11" s="11">
        <v>7</v>
      </c>
      <c r="L11" s="11">
        <v>6</v>
      </c>
      <c r="M11" s="11">
        <v>8</v>
      </c>
      <c r="N11" s="11">
        <v>3</v>
      </c>
      <c r="O11" s="11">
        <v>3</v>
      </c>
      <c r="P11" s="11">
        <v>32</v>
      </c>
      <c r="Q11" s="11">
        <v>8</v>
      </c>
      <c r="R11" s="11">
        <v>3</v>
      </c>
      <c r="S11" s="11">
        <v>0</v>
      </c>
      <c r="T11" s="11">
        <v>21</v>
      </c>
      <c r="U11" s="11">
        <v>5</v>
      </c>
      <c r="V11" s="11">
        <v>21</v>
      </c>
      <c r="W11" s="11">
        <v>12</v>
      </c>
      <c r="X11" s="11">
        <v>0</v>
      </c>
      <c r="Y11" s="11">
        <v>0</v>
      </c>
    </row>
    <row r="12" spans="1:25" x14ac:dyDescent="0.3">
      <c r="A12" s="8" t="s">
        <v>47</v>
      </c>
      <c r="B12" s="9">
        <v>68</v>
      </c>
      <c r="C12" s="9">
        <v>143</v>
      </c>
      <c r="D12" s="9">
        <v>31</v>
      </c>
      <c r="E12" s="9">
        <v>20</v>
      </c>
      <c r="F12" s="9">
        <v>44</v>
      </c>
      <c r="G12" s="9">
        <v>2</v>
      </c>
      <c r="H12" s="9">
        <v>2</v>
      </c>
      <c r="I12" s="9">
        <v>7</v>
      </c>
      <c r="J12" s="9">
        <v>13</v>
      </c>
      <c r="K12" s="9">
        <v>9</v>
      </c>
      <c r="L12" s="9">
        <v>7</v>
      </c>
      <c r="M12" s="9">
        <v>10</v>
      </c>
      <c r="N12" s="9">
        <v>4</v>
      </c>
      <c r="O12" s="9">
        <v>9</v>
      </c>
      <c r="P12" s="9">
        <v>30</v>
      </c>
      <c r="Q12" s="9">
        <v>7</v>
      </c>
      <c r="R12" s="9">
        <v>6</v>
      </c>
      <c r="S12" s="9">
        <v>3</v>
      </c>
      <c r="T12" s="9">
        <v>30</v>
      </c>
      <c r="U12" s="9">
        <v>8</v>
      </c>
      <c r="V12" s="9">
        <v>31</v>
      </c>
      <c r="W12" s="9">
        <v>16</v>
      </c>
      <c r="X12" s="9">
        <v>1</v>
      </c>
      <c r="Y12" s="9">
        <v>1</v>
      </c>
    </row>
    <row r="13" spans="1:25" x14ac:dyDescent="0.3">
      <c r="A13" s="10" t="s">
        <v>48</v>
      </c>
      <c r="B13" s="11">
        <v>16</v>
      </c>
      <c r="C13" s="11">
        <v>69</v>
      </c>
      <c r="D13" s="11">
        <v>10</v>
      </c>
      <c r="E13" s="11">
        <v>5</v>
      </c>
      <c r="F13" s="11">
        <v>35</v>
      </c>
      <c r="G13" s="11">
        <v>2</v>
      </c>
      <c r="H13" s="11">
        <v>2</v>
      </c>
      <c r="I13" s="11">
        <v>4</v>
      </c>
      <c r="J13" s="11">
        <v>8</v>
      </c>
      <c r="K13" s="11">
        <v>7</v>
      </c>
      <c r="L13" s="11">
        <v>3</v>
      </c>
      <c r="M13" s="11">
        <v>5</v>
      </c>
      <c r="N13" s="11">
        <v>0</v>
      </c>
      <c r="O13" s="11">
        <v>3</v>
      </c>
      <c r="P13" s="11">
        <v>12</v>
      </c>
      <c r="Q13" s="11">
        <v>3</v>
      </c>
      <c r="R13" s="11">
        <v>3</v>
      </c>
      <c r="S13" s="11">
        <v>1</v>
      </c>
      <c r="T13" s="11">
        <v>14</v>
      </c>
      <c r="U13" s="11">
        <v>4</v>
      </c>
      <c r="V13" s="11">
        <v>16</v>
      </c>
      <c r="W13" s="11">
        <v>10</v>
      </c>
      <c r="X13" s="11">
        <v>1</v>
      </c>
      <c r="Y13" s="11">
        <v>2</v>
      </c>
    </row>
    <row r="14" spans="1:25" x14ac:dyDescent="0.3">
      <c r="A14" s="12" t="s">
        <v>38</v>
      </c>
      <c r="B14" s="13">
        <v>632</v>
      </c>
      <c r="C14" s="13">
        <v>1075</v>
      </c>
      <c r="D14" s="13">
        <v>285</v>
      </c>
      <c r="E14" s="13">
        <v>399</v>
      </c>
      <c r="F14" s="13">
        <v>514</v>
      </c>
      <c r="G14" s="13">
        <v>12</v>
      </c>
      <c r="H14" s="13">
        <v>26</v>
      </c>
      <c r="I14" s="13">
        <v>73</v>
      </c>
      <c r="J14" s="13">
        <v>95</v>
      </c>
      <c r="K14" s="13">
        <v>70</v>
      </c>
      <c r="L14" s="13">
        <v>60</v>
      </c>
      <c r="M14" s="13">
        <v>82</v>
      </c>
      <c r="N14" s="13">
        <v>20</v>
      </c>
      <c r="O14" s="13">
        <v>48</v>
      </c>
      <c r="P14" s="13">
        <v>114</v>
      </c>
      <c r="Q14" s="13">
        <v>76</v>
      </c>
      <c r="R14" s="13">
        <v>57</v>
      </c>
      <c r="S14" s="13">
        <v>39</v>
      </c>
      <c r="T14" s="13">
        <v>286</v>
      </c>
      <c r="U14" s="13">
        <v>135</v>
      </c>
      <c r="V14" s="13">
        <v>279</v>
      </c>
      <c r="W14" s="13">
        <v>182</v>
      </c>
      <c r="X14" s="13">
        <v>19</v>
      </c>
      <c r="Y14" s="13">
        <v>32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0E16-E64F-44E8-BF87-9360531CD7C1}">
  <dimension ref="A1:H140"/>
  <sheetViews>
    <sheetView topLeftCell="A100" workbookViewId="0">
      <selection activeCell="A104" sqref="A104:E121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9</v>
      </c>
      <c r="C1" t="s">
        <v>96</v>
      </c>
      <c r="D1" t="s">
        <v>97</v>
      </c>
      <c r="E1" t="s">
        <v>98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_xlfn.FORECAST.ETS.STAT($B$2:$B$110,$A$2:$A$110,1,4,1)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_xlfn.FORECAST.ETS.STAT($B$2:$B$110,$A$2:$A$110,2,4,1)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_xlfn.FORECAST.ETS.STAT($B$2:$B$110,$A$2:$A$110,3,4,1)</f>
        <v>0.125</v>
      </c>
    </row>
    <row r="5" spans="1:8" x14ac:dyDescent="0.3">
      <c r="A5" s="1">
        <v>41791</v>
      </c>
      <c r="B5">
        <v>4</v>
      </c>
      <c r="G5" t="s">
        <v>33</v>
      </c>
      <c r="H5" s="5">
        <f>_xlfn.FORECAST.ETS.STAT($B$2:$B$110,$A$2:$A$110,4,4,1)</f>
        <v>1.1254713645036201</v>
      </c>
    </row>
    <row r="6" spans="1:8" x14ac:dyDescent="0.3">
      <c r="A6" s="1">
        <v>41821</v>
      </c>
      <c r="B6">
        <v>3</v>
      </c>
      <c r="G6" t="s">
        <v>34</v>
      </c>
      <c r="H6" s="5">
        <f>_xlfn.FORECAST.ETS.STAT($B$2:$B$110,$A$2:$A$110,5,4,1)</f>
        <v>1.6036419938278426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_xlfn.FORECAST.ETS.STAT($B$2:$B$110,$A$2:$A$110,6,4,1)</f>
        <v>0.95534197219493322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_xlfn.FORECAST.ETS.STAT($B$2:$B$110,$A$2:$A$110,7,4,1)</f>
        <v>1.3022527109980551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2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2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1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1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3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3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1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3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1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2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2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2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4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4</v>
      </c>
    </row>
    <row r="110" spans="1:5" x14ac:dyDescent="0.3">
      <c r="A110" s="1">
        <v>44986</v>
      </c>
      <c r="B110">
        <v>2</v>
      </c>
      <c r="C110">
        <v>2</v>
      </c>
      <c r="D110" s="4">
        <v>2</v>
      </c>
      <c r="E110" s="4">
        <v>2</v>
      </c>
    </row>
    <row r="111" spans="1:5" x14ac:dyDescent="0.3">
      <c r="A111" s="1">
        <v>45017</v>
      </c>
      <c r="B111">
        <v>1</v>
      </c>
      <c r="C111">
        <f t="shared" ref="C111:C140" si="0">_xlfn.FORECAST.ETS(A111,$B$2:$B$110,$A$2:$A$110,4,1)</f>
        <v>0.58086599887251011</v>
      </c>
      <c r="D111" s="4">
        <f t="shared" ref="D111:D140" si="1">C111-_xlfn.FORECAST.ETS.CONFINT(A111,$B$2:$B$110,$A$2:$A$110,0.95,4,1)</f>
        <v>-1.3221699875239352</v>
      </c>
      <c r="E111" s="4">
        <f t="shared" ref="E111:E140" si="2">C111+_xlfn.FORECAST.ETS.CONFINT(A111,$B$2:$B$110,$A$2:$A$110,0.95,4,1)</f>
        <v>2.4839019852689552</v>
      </c>
    </row>
    <row r="112" spans="1:5" x14ac:dyDescent="0.3">
      <c r="A112" s="1">
        <v>45047</v>
      </c>
      <c r="B112">
        <v>1</v>
      </c>
      <c r="C112">
        <f t="shared" si="0"/>
        <v>0.34655911409944823</v>
      </c>
      <c r="D112" s="4">
        <f t="shared" si="1"/>
        <v>-1.5564854359396676</v>
      </c>
      <c r="E112" s="4">
        <f t="shared" si="2"/>
        <v>2.2496036641385642</v>
      </c>
    </row>
    <row r="113" spans="1:5" x14ac:dyDescent="0.3">
      <c r="A113" s="1">
        <v>45078</v>
      </c>
      <c r="C113">
        <f t="shared" si="0"/>
        <v>1.3261843749845412</v>
      </c>
      <c r="D113" s="4">
        <f t="shared" si="1"/>
        <v>-0.57687539921306108</v>
      </c>
      <c r="E113" s="4">
        <f t="shared" si="2"/>
        <v>3.2292441491821435</v>
      </c>
    </row>
    <row r="114" spans="1:5" x14ac:dyDescent="0.3">
      <c r="A114" s="1">
        <v>45108</v>
      </c>
      <c r="C114">
        <f t="shared" si="0"/>
        <v>0.51744533630270717</v>
      </c>
      <c r="D114" s="4">
        <f t="shared" si="1"/>
        <v>-1.3856382253987143</v>
      </c>
      <c r="E114" s="4">
        <f t="shared" si="2"/>
        <v>2.4205288980041288</v>
      </c>
    </row>
    <row r="115" spans="1:5" x14ac:dyDescent="0.3">
      <c r="A115" s="1">
        <v>45139</v>
      </c>
      <c r="C115">
        <f t="shared" si="0"/>
        <v>0.58925507620609352</v>
      </c>
      <c r="D115" s="4">
        <f t="shared" si="1"/>
        <v>-1.3300876219935933</v>
      </c>
      <c r="E115" s="4">
        <f t="shared" si="2"/>
        <v>2.5085977744057804</v>
      </c>
    </row>
    <row r="116" spans="1:5" x14ac:dyDescent="0.3">
      <c r="A116" s="1">
        <v>45170</v>
      </c>
      <c r="C116">
        <f t="shared" si="0"/>
        <v>0.35494819143303163</v>
      </c>
      <c r="D116" s="4">
        <f t="shared" si="1"/>
        <v>-1.564440734471451</v>
      </c>
      <c r="E116" s="4">
        <f t="shared" si="2"/>
        <v>2.2743371173375144</v>
      </c>
    </row>
    <row r="117" spans="1:5" x14ac:dyDescent="0.3">
      <c r="A117" s="1">
        <v>45200</v>
      </c>
      <c r="C117">
        <f t="shared" si="0"/>
        <v>1.3345734523181245</v>
      </c>
      <c r="D117" s="4">
        <f t="shared" si="1"/>
        <v>-0.58487585095262307</v>
      </c>
      <c r="E117" s="4">
        <f t="shared" si="2"/>
        <v>3.2540227555888723</v>
      </c>
    </row>
    <row r="118" spans="1:5" x14ac:dyDescent="0.3">
      <c r="A118" s="1">
        <v>45231</v>
      </c>
      <c r="C118">
        <f t="shared" si="0"/>
        <v>0.52583441363629047</v>
      </c>
      <c r="D118" s="4">
        <f t="shared" si="1"/>
        <v>-1.3936913020158248</v>
      </c>
      <c r="E118" s="4">
        <f t="shared" si="2"/>
        <v>2.4453601292884057</v>
      </c>
    </row>
    <row r="119" spans="1:5" x14ac:dyDescent="0.3">
      <c r="A119" s="1">
        <v>45261</v>
      </c>
      <c r="C119">
        <f t="shared" si="0"/>
        <v>0.59764415353967693</v>
      </c>
      <c r="D119" s="4">
        <f t="shared" si="1"/>
        <v>-1.338997694678874</v>
      </c>
      <c r="E119" s="4">
        <f t="shared" si="2"/>
        <v>2.534286001758228</v>
      </c>
    </row>
    <row r="120" spans="1:5" x14ac:dyDescent="0.3">
      <c r="A120" s="1">
        <v>45292</v>
      </c>
      <c r="C120">
        <f t="shared" si="0"/>
        <v>0.36333726876661504</v>
      </c>
      <c r="D120" s="4">
        <f t="shared" si="1"/>
        <v>-1.5734177119506654</v>
      </c>
      <c r="E120" s="4">
        <f t="shared" si="2"/>
        <v>2.3000922494838956</v>
      </c>
    </row>
    <row r="121" spans="1:5" x14ac:dyDescent="0.3">
      <c r="A121" s="1">
        <v>45323</v>
      </c>
      <c r="C121">
        <f t="shared" si="0"/>
        <v>1.3429625296517078</v>
      </c>
      <c r="D121" s="4">
        <f t="shared" si="1"/>
        <v>-0.59392707947737922</v>
      </c>
      <c r="E121" s="4">
        <f t="shared" si="2"/>
        <v>3.2798521387807948</v>
      </c>
    </row>
    <row r="122" spans="1:5" x14ac:dyDescent="0.3">
      <c r="A122" s="1">
        <v>45352</v>
      </c>
      <c r="C122">
        <f t="shared" si="0"/>
        <v>0.53422349096987387</v>
      </c>
      <c r="D122" s="4">
        <f t="shared" si="1"/>
        <v>-1.4028241076245438</v>
      </c>
      <c r="E122" s="4">
        <f t="shared" si="2"/>
        <v>2.4712710895642918</v>
      </c>
    </row>
    <row r="123" spans="1:5" x14ac:dyDescent="0.3">
      <c r="A123" s="1">
        <v>45383</v>
      </c>
      <c r="C123">
        <f t="shared" si="0"/>
        <v>0.60603323087326022</v>
      </c>
      <c r="D123" s="4">
        <f t="shared" si="1"/>
        <v>-1.3489924182731161</v>
      </c>
      <c r="E123" s="4">
        <f t="shared" si="2"/>
        <v>2.5610588800196363</v>
      </c>
    </row>
    <row r="124" spans="1:5" x14ac:dyDescent="0.3">
      <c r="A124" s="1">
        <v>45413</v>
      </c>
      <c r="C124">
        <f t="shared" si="0"/>
        <v>0.37172634610019845</v>
      </c>
      <c r="D124" s="4">
        <f t="shared" si="1"/>
        <v>-1.583507690188668</v>
      </c>
      <c r="E124" s="4">
        <f t="shared" si="2"/>
        <v>2.326960382389065</v>
      </c>
    </row>
    <row r="125" spans="1:5" x14ac:dyDescent="0.3">
      <c r="A125" s="1">
        <v>45444</v>
      </c>
      <c r="C125">
        <f t="shared" si="0"/>
        <v>1.3513516069852913</v>
      </c>
      <c r="D125" s="4">
        <f t="shared" si="1"/>
        <v>-0.6041195005562201</v>
      </c>
      <c r="E125" s="4">
        <f t="shared" si="2"/>
        <v>3.3068227145268025</v>
      </c>
    </row>
    <row r="126" spans="1:5" x14ac:dyDescent="0.3">
      <c r="A126" s="1">
        <v>45474</v>
      </c>
      <c r="C126">
        <f t="shared" si="0"/>
        <v>0.54261256830345728</v>
      </c>
      <c r="D126" s="4">
        <f t="shared" si="1"/>
        <v>-1.4131261359240939</v>
      </c>
      <c r="E126" s="4">
        <f t="shared" si="2"/>
        <v>2.4983512725310084</v>
      </c>
    </row>
    <row r="127" spans="1:5" x14ac:dyDescent="0.3">
      <c r="A127" s="1">
        <v>45505</v>
      </c>
      <c r="C127">
        <f t="shared" si="0"/>
        <v>0.61442230820684363</v>
      </c>
      <c r="D127" s="4">
        <f t="shared" si="1"/>
        <v>-1.3601588809729219</v>
      </c>
      <c r="E127" s="4">
        <f t="shared" si="2"/>
        <v>2.5890034973866092</v>
      </c>
    </row>
    <row r="128" spans="1:5" x14ac:dyDescent="0.3">
      <c r="A128" s="1">
        <v>45536</v>
      </c>
      <c r="C128">
        <f t="shared" si="0"/>
        <v>0.38011542343378174</v>
      </c>
      <c r="D128" s="4">
        <f t="shared" si="1"/>
        <v>-1.594796789996509</v>
      </c>
      <c r="E128" s="4">
        <f t="shared" si="2"/>
        <v>2.3550276368640723</v>
      </c>
    </row>
    <row r="129" spans="1:5" x14ac:dyDescent="0.3">
      <c r="A129" s="1">
        <v>45566</v>
      </c>
      <c r="C129">
        <f t="shared" si="0"/>
        <v>1.3597406843188748</v>
      </c>
      <c r="D129" s="4">
        <f t="shared" si="1"/>
        <v>-0.61553825019704234</v>
      </c>
      <c r="E129" s="4">
        <f t="shared" si="2"/>
        <v>3.3350196188347923</v>
      </c>
    </row>
    <row r="130" spans="1:5" x14ac:dyDescent="0.3">
      <c r="A130" s="1">
        <v>45597</v>
      </c>
      <c r="C130">
        <f t="shared" si="0"/>
        <v>0.55100164563704068</v>
      </c>
      <c r="D130" s="4">
        <f t="shared" si="1"/>
        <v>-1.424681519982673</v>
      </c>
      <c r="E130" s="4">
        <f t="shared" si="2"/>
        <v>2.5266848112567541</v>
      </c>
    </row>
    <row r="131" spans="1:5" x14ac:dyDescent="0.3">
      <c r="A131" s="1">
        <v>45627</v>
      </c>
      <c r="C131">
        <f t="shared" si="0"/>
        <v>0.62281138554042703</v>
      </c>
      <c r="D131" s="4">
        <f t="shared" si="1"/>
        <v>-1.3725787912626091</v>
      </c>
      <c r="E131" s="4">
        <f t="shared" si="2"/>
        <v>2.6182015623434634</v>
      </c>
    </row>
    <row r="132" spans="1:5" x14ac:dyDescent="0.3">
      <c r="A132" s="1">
        <v>45658</v>
      </c>
      <c r="C132">
        <f t="shared" si="0"/>
        <v>0.38850450076736515</v>
      </c>
      <c r="D132" s="4">
        <f t="shared" si="1"/>
        <v>-1.6073656742434776</v>
      </c>
      <c r="E132" s="4">
        <f t="shared" si="2"/>
        <v>2.3843746757782078</v>
      </c>
    </row>
    <row r="133" spans="1:5" x14ac:dyDescent="0.3">
      <c r="A133" s="1">
        <v>45689</v>
      </c>
      <c r="C133">
        <f t="shared" si="0"/>
        <v>1.3681297616524581</v>
      </c>
      <c r="D133" s="4">
        <f t="shared" si="1"/>
        <v>-0.62826292666663885</v>
      </c>
      <c r="E133" s="4">
        <f t="shared" si="2"/>
        <v>3.3645224499715551</v>
      </c>
    </row>
    <row r="134" spans="1:5" x14ac:dyDescent="0.3">
      <c r="A134" s="1">
        <v>45717</v>
      </c>
      <c r="C134">
        <f t="shared" si="0"/>
        <v>0.55939072297062398</v>
      </c>
      <c r="D134" s="4">
        <f t="shared" si="1"/>
        <v>-1.4375687739151797</v>
      </c>
      <c r="E134" s="4">
        <f t="shared" si="2"/>
        <v>2.5563502198564274</v>
      </c>
    </row>
    <row r="135" spans="1:5" x14ac:dyDescent="0.3">
      <c r="A135" s="1">
        <v>45748</v>
      </c>
      <c r="C135">
        <f t="shared" si="0"/>
        <v>0.63120046287401044</v>
      </c>
      <c r="D135" s="4">
        <f t="shared" si="1"/>
        <v>-1.3863282486347552</v>
      </c>
      <c r="E135" s="4">
        <f t="shared" si="2"/>
        <v>2.6487291743827761</v>
      </c>
    </row>
    <row r="136" spans="1:5" x14ac:dyDescent="0.3">
      <c r="A136" s="1">
        <v>45778</v>
      </c>
      <c r="C136">
        <f t="shared" si="0"/>
        <v>0.39689357810094855</v>
      </c>
      <c r="D136" s="4">
        <f t="shared" si="1"/>
        <v>-1.6212893196491744</v>
      </c>
      <c r="E136" s="4">
        <f t="shared" si="2"/>
        <v>2.4150764758510714</v>
      </c>
    </row>
    <row r="137" spans="1:5" x14ac:dyDescent="0.3">
      <c r="A137" s="1">
        <v>45809</v>
      </c>
      <c r="C137">
        <f t="shared" si="0"/>
        <v>1.3765188389860414</v>
      </c>
      <c r="D137" s="4">
        <f t="shared" si="1"/>
        <v>-0.64236736404969452</v>
      </c>
      <c r="E137" s="4">
        <f t="shared" si="2"/>
        <v>3.3954050420217774</v>
      </c>
    </row>
    <row r="138" spans="1:5" x14ac:dyDescent="0.3">
      <c r="A138" s="1">
        <v>45839</v>
      </c>
      <c r="C138">
        <f t="shared" si="0"/>
        <v>0.56777980030420738</v>
      </c>
      <c r="D138" s="4">
        <f t="shared" si="1"/>
        <v>-1.4518605689113258</v>
      </c>
      <c r="E138" s="4">
        <f t="shared" si="2"/>
        <v>2.5874201695197403</v>
      </c>
    </row>
    <row r="139" spans="1:5" x14ac:dyDescent="0.3">
      <c r="A139" s="1">
        <v>45870</v>
      </c>
      <c r="C139">
        <f t="shared" si="0"/>
        <v>0.63958954020759373</v>
      </c>
      <c r="D139" s="4">
        <f t="shared" si="1"/>
        <v>-1.4014775490343716</v>
      </c>
      <c r="E139" s="4">
        <f t="shared" si="2"/>
        <v>2.6806566294495591</v>
      </c>
    </row>
    <row r="140" spans="1:5" x14ac:dyDescent="0.3">
      <c r="A140" s="1">
        <v>45901</v>
      </c>
      <c r="C140">
        <f t="shared" si="0"/>
        <v>0.40528265543453196</v>
      </c>
      <c r="D140" s="4">
        <f t="shared" si="1"/>
        <v>-1.6366368259504547</v>
      </c>
      <c r="E140" s="4">
        <f t="shared" si="2"/>
        <v>2.4472021368195187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8E79-7241-434A-8707-71016DDFA072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_xlfn.FORECAST.ETS.STAT($B$2:$B$111,$A$2:$A$111,1,4,1)</f>
        <v>2E-3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_xlfn.FORECAST.ETS.STAT($B$2:$B$111,$A$2:$A$111,2,4,1)</f>
        <v>1E-3</v>
      </c>
    </row>
    <row r="4" spans="1:8" x14ac:dyDescent="0.3">
      <c r="A4" s="1">
        <v>41760</v>
      </c>
      <c r="B4">
        <v>1</v>
      </c>
      <c r="G4" t="s">
        <v>32</v>
      </c>
      <c r="H4" s="5">
        <f>_xlfn.FORECAST.ETS.STAT($B$2:$B$111,$A$2:$A$111,3,4,1)</f>
        <v>0.25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_xlfn.FORECAST.ETS.STAT($B$2:$B$111,$A$2:$A$111,4,4,1)</f>
        <v>0.84098762596792676</v>
      </c>
    </row>
    <row r="6" spans="1:8" x14ac:dyDescent="0.3">
      <c r="A6" s="1">
        <v>41821</v>
      </c>
      <c r="B6">
        <v>3</v>
      </c>
      <c r="G6" t="s">
        <v>34</v>
      </c>
      <c r="H6" s="5">
        <f>_xlfn.FORECAST.ETS.STAT($B$2:$B$111,$A$2:$A$111,5,4,1)</f>
        <v>1.5276897731169372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_xlfn.FORECAST.ETS.STAT($B$2:$B$111,$A$2:$A$111,6,4,1)</f>
        <v>0.62832408836684184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_xlfn.FORECAST.ETS.STAT($B$2:$B$111,$A$2:$A$111,7,4,1)</f>
        <v>0.66793799663470876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4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1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1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1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1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1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2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2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0</v>
      </c>
      <c r="C111">
        <v>0</v>
      </c>
      <c r="D111" s="4">
        <v>0</v>
      </c>
      <c r="E111" s="4">
        <v>0</v>
      </c>
    </row>
    <row r="112" spans="1:5" x14ac:dyDescent="0.3">
      <c r="A112" s="1">
        <v>45047</v>
      </c>
      <c r="B112">
        <v>1</v>
      </c>
      <c r="C112">
        <f t="shared" ref="C112:C140" si="0">_xlfn.FORECAST.ETS(A112,$B$2:$B$111,$A$2:$A$111,4,1)</f>
        <v>0.1484022787690612</v>
      </c>
      <c r="D112" s="4">
        <f t="shared" ref="D112:D140" si="1">C112-_xlfn.FORECAST.ETS.CONFINT(A112,$B$2:$B$111,$A$2:$A$111,0.95,4,1)</f>
        <v>-1.3948052122237065</v>
      </c>
      <c r="E112" s="4">
        <f t="shared" ref="E112:E140" si="2">C112+_xlfn.FORECAST.ETS.CONFINT(A112,$B$2:$B$111,$A$2:$A$111,0.95,4,1)</f>
        <v>1.6916097697618286</v>
      </c>
    </row>
    <row r="113" spans="1:5" x14ac:dyDescent="0.3">
      <c r="A113" s="1">
        <v>45078</v>
      </c>
      <c r="C113">
        <f t="shared" si="0"/>
        <v>0.90912113210958112</v>
      </c>
      <c r="D113" s="4">
        <f t="shared" si="1"/>
        <v>-0.63409330330127101</v>
      </c>
      <c r="E113" s="4">
        <f t="shared" si="2"/>
        <v>2.452335567520433</v>
      </c>
    </row>
    <row r="114" spans="1:5" x14ac:dyDescent="0.3">
      <c r="A114" s="1">
        <v>45108</v>
      </c>
      <c r="C114">
        <f t="shared" si="0"/>
        <v>0.14511344083054101</v>
      </c>
      <c r="D114" s="4">
        <f t="shared" si="1"/>
        <v>-1.3981133401353023</v>
      </c>
      <c r="E114" s="4">
        <f t="shared" si="2"/>
        <v>1.6883402217963843</v>
      </c>
    </row>
    <row r="115" spans="1:5" x14ac:dyDescent="0.3">
      <c r="A115" s="1">
        <v>45139</v>
      </c>
      <c r="C115">
        <f t="shared" si="0"/>
        <v>-1.5814980952595703E-2</v>
      </c>
      <c r="D115" s="4">
        <f t="shared" si="1"/>
        <v>-1.559061051650398</v>
      </c>
      <c r="E115" s="4">
        <f t="shared" si="2"/>
        <v>1.5274310897452064</v>
      </c>
    </row>
    <row r="116" spans="1:5" x14ac:dyDescent="0.3">
      <c r="A116" s="1">
        <v>45170</v>
      </c>
      <c r="C116">
        <f t="shared" si="0"/>
        <v>0.1325872978164655</v>
      </c>
      <c r="D116" s="4">
        <f t="shared" si="1"/>
        <v>-1.4604229725327109</v>
      </c>
      <c r="E116" s="4">
        <f t="shared" si="2"/>
        <v>1.7255975681656419</v>
      </c>
    </row>
    <row r="117" spans="1:5" x14ac:dyDescent="0.3">
      <c r="A117" s="1">
        <v>45200</v>
      </c>
      <c r="C117">
        <f t="shared" si="0"/>
        <v>0.89330615115698531</v>
      </c>
      <c r="D117" s="4">
        <f t="shared" si="1"/>
        <v>-0.69974074533307351</v>
      </c>
      <c r="E117" s="4">
        <f t="shared" si="2"/>
        <v>2.4863530476470439</v>
      </c>
    </row>
    <row r="118" spans="1:5" x14ac:dyDescent="0.3">
      <c r="A118" s="1">
        <v>45231</v>
      </c>
      <c r="C118">
        <f t="shared" si="0"/>
        <v>0.1292984598779453</v>
      </c>
      <c r="D118" s="4">
        <f t="shared" si="1"/>
        <v>-1.4637962735687711</v>
      </c>
      <c r="E118" s="4">
        <f t="shared" si="2"/>
        <v>1.7223931933246619</v>
      </c>
    </row>
    <row r="119" spans="1:5" x14ac:dyDescent="0.3">
      <c r="A119" s="1">
        <v>45261</v>
      </c>
      <c r="C119">
        <f t="shared" si="0"/>
        <v>-3.1629961905191406E-2</v>
      </c>
      <c r="D119" s="4">
        <f t="shared" si="1"/>
        <v>-1.6247852369408189</v>
      </c>
      <c r="E119" s="4">
        <f t="shared" si="2"/>
        <v>1.5615253131304361</v>
      </c>
    </row>
    <row r="120" spans="1:5" x14ac:dyDescent="0.3">
      <c r="A120" s="1">
        <v>45292</v>
      </c>
      <c r="C120">
        <f t="shared" si="0"/>
        <v>0.1167723168638698</v>
      </c>
      <c r="D120" s="4">
        <f t="shared" si="1"/>
        <v>-1.5261313355537527</v>
      </c>
      <c r="E120" s="4">
        <f t="shared" si="2"/>
        <v>1.7596759692814921</v>
      </c>
    </row>
    <row r="121" spans="1:5" x14ac:dyDescent="0.3">
      <c r="A121" s="1">
        <v>45323</v>
      </c>
      <c r="C121">
        <f t="shared" si="0"/>
        <v>0.87749117020438971</v>
      </c>
      <c r="D121" s="4">
        <f t="shared" si="1"/>
        <v>-0.76550017832418815</v>
      </c>
      <c r="E121" s="4">
        <f t="shared" si="2"/>
        <v>2.5204825187329676</v>
      </c>
    </row>
    <row r="122" spans="1:5" x14ac:dyDescent="0.3">
      <c r="A122" s="1">
        <v>45352</v>
      </c>
      <c r="C122">
        <f t="shared" si="0"/>
        <v>0.1134834789253496</v>
      </c>
      <c r="D122" s="4">
        <f t="shared" si="1"/>
        <v>-1.5296122291232206</v>
      </c>
      <c r="E122" s="4">
        <f t="shared" si="2"/>
        <v>1.7565791869739198</v>
      </c>
    </row>
    <row r="123" spans="1:5" x14ac:dyDescent="0.3">
      <c r="A123" s="1">
        <v>45383</v>
      </c>
      <c r="C123">
        <f t="shared" si="0"/>
        <v>-4.7444942857787054E-2</v>
      </c>
      <c r="D123" s="4">
        <f t="shared" si="1"/>
        <v>-1.6906631199449065</v>
      </c>
      <c r="E123" s="4">
        <f t="shared" si="2"/>
        <v>1.5957732342293325</v>
      </c>
    </row>
    <row r="124" spans="1:5" x14ac:dyDescent="0.3">
      <c r="A124" s="1">
        <v>45413</v>
      </c>
      <c r="C124">
        <f t="shared" si="0"/>
        <v>0.10095733591127409</v>
      </c>
      <c r="D124" s="4">
        <f t="shared" si="1"/>
        <v>-1.5920123212184485</v>
      </c>
      <c r="E124" s="4">
        <f t="shared" si="2"/>
        <v>1.7939269930409967</v>
      </c>
    </row>
    <row r="125" spans="1:5" x14ac:dyDescent="0.3">
      <c r="A125" s="1">
        <v>45444</v>
      </c>
      <c r="C125">
        <f t="shared" si="0"/>
        <v>0.86167618925179401</v>
      </c>
      <c r="D125" s="4">
        <f t="shared" si="1"/>
        <v>-0.83145171349743074</v>
      </c>
      <c r="E125" s="4">
        <f t="shared" si="2"/>
        <v>2.5548040920010187</v>
      </c>
    </row>
    <row r="126" spans="1:5" x14ac:dyDescent="0.3">
      <c r="A126" s="1">
        <v>45474</v>
      </c>
      <c r="C126">
        <f t="shared" si="0"/>
        <v>9.7668497972753926E-2</v>
      </c>
      <c r="D126" s="4">
        <f t="shared" si="1"/>
        <v>-1.5956394351404803</v>
      </c>
      <c r="E126" s="4">
        <f t="shared" si="2"/>
        <v>1.7909764310859884</v>
      </c>
    </row>
    <row r="127" spans="1:5" x14ac:dyDescent="0.3">
      <c r="A127" s="1">
        <v>45505</v>
      </c>
      <c r="C127">
        <f t="shared" si="0"/>
        <v>-6.3259923810382757E-2</v>
      </c>
      <c r="D127" s="4">
        <f t="shared" si="1"/>
        <v>-1.7567710713288534</v>
      </c>
      <c r="E127" s="4">
        <f t="shared" si="2"/>
        <v>1.6302512237080877</v>
      </c>
    </row>
    <row r="128" spans="1:5" x14ac:dyDescent="0.3">
      <c r="A128" s="1">
        <v>45536</v>
      </c>
      <c r="C128">
        <f t="shared" si="0"/>
        <v>8.5142354958678418E-2</v>
      </c>
      <c r="D128" s="4">
        <f t="shared" si="1"/>
        <v>-1.6581384883308843</v>
      </c>
      <c r="E128" s="4">
        <f t="shared" si="2"/>
        <v>1.8284231982482413</v>
      </c>
    </row>
    <row r="129" spans="1:5" x14ac:dyDescent="0.3">
      <c r="A129" s="1">
        <v>45566</v>
      </c>
      <c r="C129">
        <f t="shared" si="0"/>
        <v>0.84586120829919831</v>
      </c>
      <c r="D129" s="4">
        <f t="shared" si="1"/>
        <v>-0.89766619792056668</v>
      </c>
      <c r="E129" s="4">
        <f t="shared" si="2"/>
        <v>2.5893886145189633</v>
      </c>
    </row>
    <row r="130" spans="1:5" x14ac:dyDescent="0.3">
      <c r="A130" s="1">
        <v>45597</v>
      </c>
      <c r="C130">
        <f t="shared" si="0"/>
        <v>8.1853517020158251E-2</v>
      </c>
      <c r="D130" s="4">
        <f t="shared" si="1"/>
        <v>-1.6619470484068415</v>
      </c>
      <c r="E130" s="4">
        <f t="shared" si="2"/>
        <v>1.8256540824471579</v>
      </c>
    </row>
    <row r="131" spans="1:5" x14ac:dyDescent="0.3">
      <c r="A131" s="1">
        <v>45627</v>
      </c>
      <c r="C131">
        <f t="shared" si="0"/>
        <v>-7.907490476297846E-2</v>
      </c>
      <c r="D131" s="4">
        <f t="shared" si="1"/>
        <v>-1.8231765786316196</v>
      </c>
      <c r="E131" s="4">
        <f t="shared" si="2"/>
        <v>1.6650267691056628</v>
      </c>
    </row>
    <row r="132" spans="1:5" x14ac:dyDescent="0.3">
      <c r="A132" s="1">
        <v>45658</v>
      </c>
      <c r="C132">
        <f t="shared" si="0"/>
        <v>6.9327374006082743E-2</v>
      </c>
      <c r="D132" s="4">
        <f t="shared" si="1"/>
        <v>-1.724574172239026</v>
      </c>
      <c r="E132" s="4">
        <f t="shared" si="2"/>
        <v>1.8632289202511914</v>
      </c>
    </row>
    <row r="133" spans="1:5" x14ac:dyDescent="0.3">
      <c r="A133" s="1">
        <v>45689</v>
      </c>
      <c r="C133">
        <f t="shared" si="0"/>
        <v>0.83004622734660261</v>
      </c>
      <c r="D133" s="4">
        <f t="shared" si="1"/>
        <v>-0.96420642083095143</v>
      </c>
      <c r="E133" s="4">
        <f t="shared" si="2"/>
        <v>2.6242988755241567</v>
      </c>
    </row>
    <row r="134" spans="1:5" x14ac:dyDescent="0.3">
      <c r="A134" s="1">
        <v>45717</v>
      </c>
      <c r="C134">
        <f t="shared" si="0"/>
        <v>6.6038536067562548E-2</v>
      </c>
      <c r="D134" s="4">
        <f t="shared" si="1"/>
        <v>-1.7285963302391394</v>
      </c>
      <c r="E134" s="4">
        <f t="shared" si="2"/>
        <v>1.8606734023742646</v>
      </c>
    </row>
    <row r="135" spans="1:5" x14ac:dyDescent="0.3">
      <c r="A135" s="1">
        <v>45748</v>
      </c>
      <c r="C135">
        <f t="shared" si="0"/>
        <v>-9.4889885715574135E-2</v>
      </c>
      <c r="D135" s="4">
        <f t="shared" si="1"/>
        <v>-1.889939393170406</v>
      </c>
      <c r="E135" s="4">
        <f t="shared" si="2"/>
        <v>1.7001596217392576</v>
      </c>
    </row>
    <row r="136" spans="1:5" x14ac:dyDescent="0.3">
      <c r="A136" s="1">
        <v>45778</v>
      </c>
      <c r="C136">
        <f t="shared" si="0"/>
        <v>5.351239305348704E-2</v>
      </c>
      <c r="D136" s="4">
        <f t="shared" si="1"/>
        <v>-1.791376510843089</v>
      </c>
      <c r="E136" s="4">
        <f t="shared" si="2"/>
        <v>1.8984012969500632</v>
      </c>
    </row>
    <row r="137" spans="1:5" x14ac:dyDescent="0.3">
      <c r="A137" s="1">
        <v>45809</v>
      </c>
      <c r="C137">
        <f t="shared" si="0"/>
        <v>0.8142312463940069</v>
      </c>
      <c r="D137" s="4">
        <f t="shared" si="1"/>
        <v>-1.0311281152112977</v>
      </c>
      <c r="E137" s="4">
        <f t="shared" si="2"/>
        <v>2.6595906079993115</v>
      </c>
    </row>
    <row r="138" spans="1:5" x14ac:dyDescent="0.3">
      <c r="A138" s="1">
        <v>45839</v>
      </c>
      <c r="C138">
        <f t="shared" si="0"/>
        <v>5.0223555114966845E-2</v>
      </c>
      <c r="D138" s="4">
        <f t="shared" si="1"/>
        <v>-1.7956416244479334</v>
      </c>
      <c r="E138" s="4">
        <f t="shared" si="2"/>
        <v>1.896088734677867</v>
      </c>
    </row>
    <row r="139" spans="1:5" x14ac:dyDescent="0.3">
      <c r="A139" s="1">
        <v>45870</v>
      </c>
      <c r="C139">
        <f t="shared" si="0"/>
        <v>-0.11070486666816981</v>
      </c>
      <c r="D139" s="4">
        <f t="shared" si="1"/>
        <v>-1.9571124851735617</v>
      </c>
      <c r="E139" s="4">
        <f t="shared" si="2"/>
        <v>1.7357027518372221</v>
      </c>
    </row>
    <row r="140" spans="1:5" x14ac:dyDescent="0.3">
      <c r="A140" s="1">
        <v>45901</v>
      </c>
      <c r="C140">
        <f t="shared" si="0"/>
        <v>3.7697412100891337E-2</v>
      </c>
      <c r="D140" s="4">
        <f t="shared" si="1"/>
        <v>-1.8585963044733207</v>
      </c>
      <c r="E140" s="4">
        <f t="shared" si="2"/>
        <v>1.9339911286751033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C647-EF86-4AD0-99F8-32B1A25E048E}">
  <dimension ref="A1:H140"/>
  <sheetViews>
    <sheetView topLeftCell="A4" workbookViewId="0">
      <selection activeCell="K35" sqref="K35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7</v>
      </c>
      <c r="C1" t="s">
        <v>90</v>
      </c>
      <c r="D1" t="s">
        <v>91</v>
      </c>
      <c r="E1" t="s">
        <v>92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_xlfn.FORECAST.ETS.STAT($B$2:$B$99,$A$2:$A$99,1,4,1)</f>
        <v>2E-3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_xlfn.FORECAST.ETS.STAT($B$2:$B$99,$A$2:$A$99,2,4,1)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_xlfn.FORECAST.ETS.STAT($B$2:$B$99,$A$2:$A$99,3,4,1)</f>
        <v>0.5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_xlfn.FORECAST.ETS.STAT($B$2:$B$99,$A$2:$A$99,4,4,1)</f>
        <v>0.56456996544294946</v>
      </c>
    </row>
    <row r="6" spans="1:8" x14ac:dyDescent="0.3">
      <c r="A6" s="1">
        <v>41821</v>
      </c>
      <c r="B6">
        <v>2</v>
      </c>
      <c r="G6" t="s">
        <v>34</v>
      </c>
      <c r="H6" s="5">
        <f>_xlfn.FORECAST.ETS.STAT($B$2:$B$99,$A$2:$A$99,5,4,1)</f>
        <v>2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_xlfn.FORECAST.ETS.STAT($B$2:$B$99,$A$2:$A$99,6,4,1)</f>
        <v>0.23462647914512189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_xlfn.FORECAST.ETS.STAT($B$2:$B$99,$A$2:$A$99,7,4,1)</f>
        <v>0.53377057398044714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2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3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7" x14ac:dyDescent="0.3">
      <c r="A97" s="1">
        <v>44593</v>
      </c>
      <c r="B97">
        <v>0</v>
      </c>
    </row>
    <row r="98" spans="1:7" x14ac:dyDescent="0.3">
      <c r="A98" s="1">
        <v>44621</v>
      </c>
      <c r="B98">
        <v>0</v>
      </c>
    </row>
    <row r="99" spans="1:7" x14ac:dyDescent="0.3">
      <c r="A99" s="1">
        <v>44652</v>
      </c>
      <c r="B99">
        <v>2</v>
      </c>
      <c r="C99">
        <v>2</v>
      </c>
      <c r="D99" s="4">
        <v>2</v>
      </c>
      <c r="E99" s="4">
        <v>2</v>
      </c>
      <c r="G99">
        <f>IF(AND(Table17[[#This Row],[A7]]&lt;Table17[[#This Row],[Forecast(A7)]]+2,Table17[[#This Row],[A7]]&gt;Table17[[#This Row],[Forecast(A7)]]-2),1,0)</f>
        <v>1</v>
      </c>
    </row>
    <row r="100" spans="1:7" x14ac:dyDescent="0.3">
      <c r="A100" s="1">
        <v>44682</v>
      </c>
      <c r="B100">
        <v>0</v>
      </c>
      <c r="C100">
        <f t="shared" ref="C100:C140" si="0">_xlfn.FORECAST.ETS(A100,$B$2:$B$99,$A$2:$A$99,4,1)</f>
        <v>-6.1129320610853605E-2</v>
      </c>
      <c r="D100" s="4">
        <f t="shared" ref="D100:D140" si="1">C100-_xlfn.FORECAST.ETS.CONFINT(A100,$B$2:$B$99,$A$2:$A$99,0.95,4,1)</f>
        <v>-1.266278945479935</v>
      </c>
      <c r="E100" s="4">
        <f t="shared" ref="E100:E140" si="2">C100+_xlfn.FORECAST.ETS.CONFINT(A100,$B$2:$B$99,$A$2:$A$99,0.95,4,1)</f>
        <v>1.1440203042582278</v>
      </c>
      <c r="G100">
        <f>IF(AND(Table17[[#This Row],[A7]]&lt;Table17[[#This Row],[Forecast(A7)]]+2,Table17[[#This Row],[A7]]&gt;Table17[[#This Row],[Forecast(A7)]]-2),1,0)</f>
        <v>1</v>
      </c>
    </row>
    <row r="101" spans="1:7" x14ac:dyDescent="0.3">
      <c r="A101" s="1">
        <v>44713</v>
      </c>
      <c r="B101">
        <v>0</v>
      </c>
      <c r="C101">
        <f t="shared" si="0"/>
        <v>-6.0587355558901879E-2</v>
      </c>
      <c r="D101" s="4">
        <f t="shared" si="1"/>
        <v>-1.265742403589093</v>
      </c>
      <c r="E101" s="4">
        <f t="shared" si="2"/>
        <v>1.1445676924712893</v>
      </c>
      <c r="G101">
        <f>IF(AND(Table17[[#This Row],[A7]]&lt;Table17[[#This Row],[Forecast(A7)]]+2,Table17[[#This Row],[A7]]&gt;Table17[[#This Row],[Forecast(A7)]]-2),1,0)</f>
        <v>1</v>
      </c>
    </row>
    <row r="102" spans="1:7" x14ac:dyDescent="0.3">
      <c r="A102" s="1">
        <v>44743</v>
      </c>
      <c r="B102">
        <v>0</v>
      </c>
      <c r="C102">
        <f t="shared" si="0"/>
        <v>-2.7133889887984791E-2</v>
      </c>
      <c r="D102" s="4">
        <f t="shared" si="1"/>
        <v>-1.2322985790332259</v>
      </c>
      <c r="E102" s="4">
        <f t="shared" si="2"/>
        <v>1.1780307992572565</v>
      </c>
      <c r="G102">
        <f>IF(AND(Table17[[#This Row],[A7]]&lt;Table17[[#This Row],[Forecast(A7)]]+2,Table17[[#This Row],[A7]]&gt;Table17[[#This Row],[Forecast(A7)]]-2),1,0)</f>
        <v>1</v>
      </c>
    </row>
    <row r="103" spans="1:7" x14ac:dyDescent="0.3">
      <c r="A103" s="1">
        <v>44774</v>
      </c>
      <c r="B103">
        <v>0</v>
      </c>
      <c r="C103">
        <f t="shared" si="0"/>
        <v>0.94341982688376258</v>
      </c>
      <c r="D103" s="4">
        <f t="shared" si="1"/>
        <v>-0.26175992634934087</v>
      </c>
      <c r="E103" s="4">
        <f t="shared" si="2"/>
        <v>2.148599580116866</v>
      </c>
      <c r="G103">
        <f>IF(AND(Table17[[#This Row],[A7]]&lt;Table17[[#This Row],[Forecast(A7)]]+2,Table17[[#This Row],[A7]]&gt;Table17[[#This Row],[Forecast(A7)]]-2),1,0)</f>
        <v>1</v>
      </c>
    </row>
    <row r="104" spans="1:7" x14ac:dyDescent="0.3">
      <c r="A104" s="1">
        <v>44805</v>
      </c>
      <c r="B104">
        <v>0</v>
      </c>
      <c r="C104">
        <f t="shared" si="0"/>
        <v>-8.7124925714605089E-2</v>
      </c>
      <c r="D104" s="4">
        <f t="shared" si="1"/>
        <v>-1.4377992912726838</v>
      </c>
      <c r="E104" s="4">
        <f t="shared" si="2"/>
        <v>1.2635494398434735</v>
      </c>
      <c r="G104">
        <f>IF(AND(Table17[[#This Row],[A7]]&lt;Table17[[#This Row],[Forecast(A7)]]+2,Table17[[#This Row],[A7]]&gt;Table17[[#This Row],[Forecast(A7)]]-2),1,0)</f>
        <v>1</v>
      </c>
    </row>
    <row r="105" spans="1:7" x14ac:dyDescent="0.3">
      <c r="A105" s="1">
        <v>44835</v>
      </c>
      <c r="B105">
        <v>0</v>
      </c>
      <c r="C105">
        <f t="shared" si="0"/>
        <v>-8.6582960662653391E-2</v>
      </c>
      <c r="D105" s="4">
        <f t="shared" si="1"/>
        <v>-1.4372836709130832</v>
      </c>
      <c r="E105" s="4">
        <f t="shared" si="2"/>
        <v>1.2641177495877765</v>
      </c>
      <c r="G105">
        <f>IF(AND(Table17[[#This Row],[A7]]&lt;Table17[[#This Row],[Forecast(A7)]]+2,Table17[[#This Row],[A7]]&gt;Table17[[#This Row],[Forecast(A7)]]-2),1,0)</f>
        <v>1</v>
      </c>
    </row>
    <row r="106" spans="1:7" x14ac:dyDescent="0.3">
      <c r="A106" s="1">
        <v>44866</v>
      </c>
      <c r="B106">
        <v>0</v>
      </c>
      <c r="C106">
        <f t="shared" si="0"/>
        <v>-5.3129494991736276E-2</v>
      </c>
      <c r="D106" s="4">
        <f t="shared" si="1"/>
        <v>-1.4038646138624156</v>
      </c>
      <c r="E106" s="4">
        <f t="shared" si="2"/>
        <v>1.2976056238789431</v>
      </c>
      <c r="G106">
        <f>IF(AND(Table17[[#This Row],[A7]]&lt;Table17[[#This Row],[Forecast(A7)]]+2,Table17[[#This Row],[A7]]&gt;Table17[[#This Row],[Forecast(A7)]]-2),1,0)</f>
        <v>1</v>
      </c>
    </row>
    <row r="107" spans="1:7" x14ac:dyDescent="0.3">
      <c r="A107" s="1">
        <v>44896</v>
      </c>
      <c r="B107">
        <v>0</v>
      </c>
      <c r="C107">
        <f t="shared" si="0"/>
        <v>0.91742422178001104</v>
      </c>
      <c r="D107" s="4">
        <f t="shared" si="1"/>
        <v>-0.43335444424402447</v>
      </c>
      <c r="E107" s="4">
        <f t="shared" si="2"/>
        <v>2.2682028878040468</v>
      </c>
      <c r="G107">
        <f>IF(AND(Table17[[#This Row],[A7]]&lt;Table17[[#This Row],[Forecast(A7)]]+2,Table17[[#This Row],[A7]]&gt;Table17[[#This Row],[Forecast(A7)]]-2),1,0)</f>
        <v>1</v>
      </c>
    </row>
    <row r="108" spans="1:7" x14ac:dyDescent="0.3">
      <c r="A108" s="1">
        <v>44927</v>
      </c>
      <c r="B108">
        <v>0</v>
      </c>
      <c r="C108">
        <f t="shared" si="0"/>
        <v>-0.1131205308183566</v>
      </c>
      <c r="D108" s="4">
        <f t="shared" si="1"/>
        <v>-1.5971584359647335</v>
      </c>
      <c r="E108" s="4">
        <f t="shared" si="2"/>
        <v>1.3709173743280205</v>
      </c>
      <c r="G108">
        <f>IF(AND(Table17[[#This Row],[A7]]&lt;Table17[[#This Row],[Forecast(A7)]]+2,Table17[[#This Row],[A7]]&gt;Table17[[#This Row],[Forecast(A7)]]-2),1,0)</f>
        <v>1</v>
      </c>
    </row>
    <row r="109" spans="1:7" x14ac:dyDescent="0.3">
      <c r="A109" s="1">
        <v>44958</v>
      </c>
      <c r="B109">
        <v>0</v>
      </c>
      <c r="C109">
        <f t="shared" si="0"/>
        <v>-0.11257856576640488</v>
      </c>
      <c r="D109" s="4">
        <f t="shared" si="1"/>
        <v>-1.5966756793580541</v>
      </c>
      <c r="E109" s="4">
        <f t="shared" si="2"/>
        <v>1.3715185478252443</v>
      </c>
      <c r="G109">
        <f>IF(AND(Table17[[#This Row],[A7]]&lt;Table17[[#This Row],[Forecast(A7)]]+2,Table17[[#This Row],[A7]]&gt;Table17[[#This Row],[Forecast(A7)]]-2),1,0)</f>
        <v>1</v>
      </c>
    </row>
    <row r="110" spans="1:7" x14ac:dyDescent="0.3">
      <c r="A110" s="1">
        <v>44986</v>
      </c>
      <c r="B110">
        <v>0</v>
      </c>
      <c r="C110">
        <f t="shared" si="0"/>
        <v>-7.9125100095487788E-2</v>
      </c>
      <c r="D110" s="4">
        <f t="shared" si="1"/>
        <v>-1.5632926735521049</v>
      </c>
      <c r="E110" s="4">
        <f t="shared" si="2"/>
        <v>1.4050424733611293</v>
      </c>
      <c r="G110">
        <f>IF(AND(Table17[[#This Row],[A7]]&lt;Table17[[#This Row],[Forecast(A7)]]+2,Table17[[#This Row],[A7]]&gt;Table17[[#This Row],[Forecast(A7)]]-2),1,0)</f>
        <v>1</v>
      </c>
    </row>
    <row r="111" spans="1:7" x14ac:dyDescent="0.3">
      <c r="A111" s="1">
        <v>45017</v>
      </c>
      <c r="B111">
        <v>1</v>
      </c>
      <c r="C111">
        <f t="shared" si="0"/>
        <v>0.8914286166762595</v>
      </c>
      <c r="D111" s="4">
        <f t="shared" si="1"/>
        <v>-0.59282164499446011</v>
      </c>
      <c r="E111" s="4">
        <f t="shared" si="2"/>
        <v>2.3756788783469789</v>
      </c>
      <c r="G111">
        <f>IF(AND(Table17[[#This Row],[A7]]&lt;Table17[[#This Row],[Forecast(A7)]]+2,Table17[[#This Row],[A7]]&gt;Table17[[#This Row],[Forecast(A7)]]-2),1,0)</f>
        <v>1</v>
      </c>
    </row>
    <row r="112" spans="1:7" x14ac:dyDescent="0.3">
      <c r="A112" s="1">
        <v>45047</v>
      </c>
      <c r="B112">
        <v>1</v>
      </c>
      <c r="C112">
        <f t="shared" si="0"/>
        <v>-0.13911613592210809</v>
      </c>
      <c r="D112" s="4">
        <f t="shared" si="1"/>
        <v>-1.7474423808387982</v>
      </c>
      <c r="E112" s="4">
        <f t="shared" si="2"/>
        <v>1.4692101089945822</v>
      </c>
      <c r="G112">
        <f>IF(AND(Table17[[#This Row],[A7]]&lt;Table17[[#This Row],[Forecast(A7)]]+2,Table17[[#This Row],[A7]]&gt;Table17[[#This Row],[Forecast(A7)]]-2),1,0)</f>
        <v>1</v>
      </c>
    </row>
    <row r="113" spans="1:5" x14ac:dyDescent="0.3">
      <c r="A113" s="1">
        <v>45078</v>
      </c>
      <c r="C113">
        <f t="shared" si="0"/>
        <v>-0.13857417087015639</v>
      </c>
      <c r="D113" s="4">
        <f t="shared" si="1"/>
        <v>-1.7470020047663322</v>
      </c>
      <c r="E113" s="4">
        <f t="shared" si="2"/>
        <v>1.4698536630260193</v>
      </c>
    </row>
    <row r="114" spans="1:5" x14ac:dyDescent="0.3">
      <c r="A114" s="1">
        <v>45108</v>
      </c>
      <c r="C114">
        <f t="shared" si="0"/>
        <v>-0.10512070519923929</v>
      </c>
      <c r="D114" s="4">
        <f t="shared" si="1"/>
        <v>-1.7136641169759417</v>
      </c>
      <c r="E114" s="4">
        <f t="shared" si="2"/>
        <v>1.503422706577463</v>
      </c>
    </row>
    <row r="115" spans="1:5" x14ac:dyDescent="0.3">
      <c r="A115" s="1">
        <v>45139</v>
      </c>
      <c r="C115">
        <f t="shared" si="0"/>
        <v>0.86543301157250807</v>
      </c>
      <c r="D115" s="4">
        <f t="shared" si="1"/>
        <v>-0.74324086681736901</v>
      </c>
      <c r="E115" s="4">
        <f t="shared" si="2"/>
        <v>2.474106889962385</v>
      </c>
    </row>
    <row r="116" spans="1:5" x14ac:dyDescent="0.3">
      <c r="A116" s="1">
        <v>45170</v>
      </c>
      <c r="C116">
        <f t="shared" si="0"/>
        <v>-0.16511174102585957</v>
      </c>
      <c r="D116" s="4">
        <f t="shared" si="1"/>
        <v>-1.8906671778822317</v>
      </c>
      <c r="E116" s="4">
        <f t="shared" si="2"/>
        <v>1.5604436958305126</v>
      </c>
    </row>
    <row r="117" spans="1:5" x14ac:dyDescent="0.3">
      <c r="A117" s="1">
        <v>45200</v>
      </c>
      <c r="C117">
        <f t="shared" si="0"/>
        <v>-0.16456977597390787</v>
      </c>
      <c r="D117" s="4">
        <f t="shared" si="1"/>
        <v>-1.8902771314872346</v>
      </c>
      <c r="E117" s="4">
        <f t="shared" si="2"/>
        <v>1.5611375795394187</v>
      </c>
    </row>
    <row r="118" spans="1:5" x14ac:dyDescent="0.3">
      <c r="A118" s="1">
        <v>45231</v>
      </c>
      <c r="C118">
        <f t="shared" si="0"/>
        <v>-0.13111631030299079</v>
      </c>
      <c r="D118" s="4">
        <f t="shared" si="1"/>
        <v>-1.8569919811205988</v>
      </c>
      <c r="E118" s="4">
        <f t="shared" si="2"/>
        <v>1.5947593605146171</v>
      </c>
    </row>
    <row r="119" spans="1:5" x14ac:dyDescent="0.3">
      <c r="A119" s="1">
        <v>45261</v>
      </c>
      <c r="C119">
        <f t="shared" si="0"/>
        <v>0.83943740646875653</v>
      </c>
      <c r="D119" s="4">
        <f t="shared" si="1"/>
        <v>-0.88662381294896997</v>
      </c>
      <c r="E119" s="4">
        <f t="shared" si="2"/>
        <v>2.5654986258864829</v>
      </c>
    </row>
    <row r="120" spans="1:5" x14ac:dyDescent="0.3">
      <c r="A120" s="1">
        <v>45292</v>
      </c>
      <c r="C120">
        <f t="shared" si="0"/>
        <v>-0.19110734612961108</v>
      </c>
      <c r="D120" s="4">
        <f t="shared" si="1"/>
        <v>-2.0282353155429242</v>
      </c>
      <c r="E120" s="4">
        <f t="shared" si="2"/>
        <v>1.6460206232837022</v>
      </c>
    </row>
    <row r="121" spans="1:5" x14ac:dyDescent="0.3">
      <c r="A121" s="1">
        <v>45323</v>
      </c>
      <c r="C121">
        <f t="shared" si="0"/>
        <v>-0.19056538107765938</v>
      </c>
      <c r="D121" s="4">
        <f t="shared" si="1"/>
        <v>-2.0279024454163661</v>
      </c>
      <c r="E121" s="4">
        <f t="shared" si="2"/>
        <v>1.6467716832610475</v>
      </c>
    </row>
    <row r="122" spans="1:5" x14ac:dyDescent="0.3">
      <c r="A122" s="1">
        <v>45352</v>
      </c>
      <c r="C122">
        <f t="shared" si="0"/>
        <v>-0.15711191540674227</v>
      </c>
      <c r="D122" s="4">
        <f t="shared" si="1"/>
        <v>-1.994676625045271</v>
      </c>
      <c r="E122" s="4">
        <f t="shared" si="2"/>
        <v>1.6804527942317866</v>
      </c>
    </row>
    <row r="123" spans="1:5" x14ac:dyDescent="0.3">
      <c r="A123" s="1">
        <v>45383</v>
      </c>
      <c r="C123">
        <f t="shared" si="0"/>
        <v>0.8134418013650051</v>
      </c>
      <c r="D123" s="4">
        <f t="shared" si="1"/>
        <v>-1.0243698873344607</v>
      </c>
      <c r="E123" s="4">
        <f t="shared" si="2"/>
        <v>2.6512534900644709</v>
      </c>
    </row>
    <row r="124" spans="1:5" x14ac:dyDescent="0.3">
      <c r="A124" s="1">
        <v>45413</v>
      </c>
      <c r="C124">
        <f t="shared" si="0"/>
        <v>-0.2171029512333626</v>
      </c>
      <c r="D124" s="4">
        <f t="shared" si="1"/>
        <v>-2.1611688056876974</v>
      </c>
      <c r="E124" s="4">
        <f t="shared" si="2"/>
        <v>1.7269629032209723</v>
      </c>
    </row>
    <row r="125" spans="1:5" x14ac:dyDescent="0.3">
      <c r="A125" s="1">
        <v>45444</v>
      </c>
      <c r="C125">
        <f t="shared" si="0"/>
        <v>-0.21656098618141087</v>
      </c>
      <c r="D125" s="4">
        <f t="shared" si="1"/>
        <v>-2.1608991346450521</v>
      </c>
      <c r="E125" s="4">
        <f t="shared" si="2"/>
        <v>1.7277771622822302</v>
      </c>
    </row>
    <row r="126" spans="1:5" x14ac:dyDescent="0.3">
      <c r="A126" s="1">
        <v>45474</v>
      </c>
      <c r="C126">
        <f t="shared" si="0"/>
        <v>-0.18310752051049378</v>
      </c>
      <c r="D126" s="4">
        <f t="shared" si="1"/>
        <v>-2.1277384638762999</v>
      </c>
      <c r="E126" s="4">
        <f t="shared" si="2"/>
        <v>1.7615234228553123</v>
      </c>
    </row>
    <row r="127" spans="1:5" x14ac:dyDescent="0.3">
      <c r="A127" s="1">
        <v>45505</v>
      </c>
      <c r="C127">
        <f t="shared" si="0"/>
        <v>0.78744619626125356</v>
      </c>
      <c r="D127" s="4">
        <f t="shared" si="1"/>
        <v>-1.157498780389961</v>
      </c>
      <c r="E127" s="4">
        <f t="shared" si="2"/>
        <v>2.7323911729124681</v>
      </c>
    </row>
    <row r="128" spans="1:5" x14ac:dyDescent="0.3">
      <c r="A128" s="1">
        <v>45536</v>
      </c>
      <c r="C128">
        <f t="shared" si="0"/>
        <v>-0.24309855633711408</v>
      </c>
      <c r="D128" s="4">
        <f t="shared" si="1"/>
        <v>-2.2902395095661454</v>
      </c>
      <c r="E128" s="4">
        <f t="shared" si="2"/>
        <v>1.8040423968919175</v>
      </c>
    </row>
    <row r="129" spans="1:5" x14ac:dyDescent="0.3">
      <c r="A129" s="1">
        <v>45566</v>
      </c>
      <c r="C129">
        <f t="shared" si="0"/>
        <v>-0.24255659128516238</v>
      </c>
      <c r="D129" s="4">
        <f t="shared" si="1"/>
        <v>-2.2900384165931857</v>
      </c>
      <c r="E129" s="4">
        <f t="shared" si="2"/>
        <v>1.8049252340228608</v>
      </c>
    </row>
    <row r="130" spans="1:5" x14ac:dyDescent="0.3">
      <c r="A130" s="1">
        <v>45597</v>
      </c>
      <c r="C130">
        <f t="shared" si="0"/>
        <v>-0.20910312561424527</v>
      </c>
      <c r="D130" s="4">
        <f t="shared" si="1"/>
        <v>-2.2569481070129438</v>
      </c>
      <c r="E130" s="4">
        <f t="shared" si="2"/>
        <v>1.8387418557844535</v>
      </c>
    </row>
    <row r="131" spans="1:5" x14ac:dyDescent="0.3">
      <c r="A131" s="1">
        <v>45627</v>
      </c>
      <c r="C131">
        <f t="shared" si="0"/>
        <v>0.76145059115750202</v>
      </c>
      <c r="D131" s="4">
        <f t="shared" si="1"/>
        <v>-1.2867805275832982</v>
      </c>
      <c r="E131" s="4">
        <f t="shared" si="2"/>
        <v>2.8096817098983022</v>
      </c>
    </row>
    <row r="132" spans="1:5" x14ac:dyDescent="0.3">
      <c r="A132" s="1">
        <v>45658</v>
      </c>
      <c r="C132">
        <f t="shared" si="0"/>
        <v>-0.26909416144086562</v>
      </c>
      <c r="D132" s="4">
        <f t="shared" si="1"/>
        <v>-2.4160471625930668</v>
      </c>
      <c r="E132" s="4">
        <f t="shared" si="2"/>
        <v>1.8778588397113358</v>
      </c>
    </row>
    <row r="133" spans="1:5" x14ac:dyDescent="0.3">
      <c r="A133" s="1">
        <v>45689</v>
      </c>
      <c r="C133">
        <f t="shared" si="0"/>
        <v>-0.26855219638891387</v>
      </c>
      <c r="D133" s="4">
        <f t="shared" si="1"/>
        <v>-2.4159195058026732</v>
      </c>
      <c r="E133" s="4">
        <f t="shared" si="2"/>
        <v>1.8788151130248456</v>
      </c>
    </row>
    <row r="134" spans="1:5" x14ac:dyDescent="0.3">
      <c r="A134" s="1">
        <v>45717</v>
      </c>
      <c r="C134">
        <f t="shared" si="0"/>
        <v>-0.23509873071799678</v>
      </c>
      <c r="D134" s="4">
        <f t="shared" si="1"/>
        <v>-2.3829042743602122</v>
      </c>
      <c r="E134" s="4">
        <f t="shared" si="2"/>
        <v>1.9127068129242188</v>
      </c>
    </row>
    <row r="135" spans="1:5" x14ac:dyDescent="0.3">
      <c r="A135" s="1">
        <v>45748</v>
      </c>
      <c r="C135">
        <f t="shared" si="0"/>
        <v>0.73545498605375059</v>
      </c>
      <c r="D135" s="4">
        <f t="shared" si="1"/>
        <v>-1.4128133792143593</v>
      </c>
      <c r="E135" s="4">
        <f t="shared" si="2"/>
        <v>2.8837233513218603</v>
      </c>
    </row>
    <row r="136" spans="1:5" x14ac:dyDescent="0.3">
      <c r="A136" s="1">
        <v>45778</v>
      </c>
      <c r="C136">
        <f t="shared" si="0"/>
        <v>-0.29508976654461705</v>
      </c>
      <c r="D136" s="4">
        <f t="shared" si="1"/>
        <v>-2.5390686595205145</v>
      </c>
      <c r="E136" s="4">
        <f t="shared" si="2"/>
        <v>1.9488891264312804</v>
      </c>
    </row>
    <row r="137" spans="1:5" x14ac:dyDescent="0.3">
      <c r="A137" s="1">
        <v>45809</v>
      </c>
      <c r="C137">
        <f t="shared" si="0"/>
        <v>-0.29454780149266535</v>
      </c>
      <c r="D137" s="4">
        <f t="shared" si="1"/>
        <v>-2.5390188640476721</v>
      </c>
      <c r="E137" s="4">
        <f t="shared" si="2"/>
        <v>1.9499232610623416</v>
      </c>
    </row>
    <row r="138" spans="1:5" x14ac:dyDescent="0.3">
      <c r="A138" s="1">
        <v>45839</v>
      </c>
      <c r="C138">
        <f t="shared" si="0"/>
        <v>-0.26109433582174829</v>
      </c>
      <c r="D138" s="4">
        <f t="shared" si="1"/>
        <v>-2.5060830145540307</v>
      </c>
      <c r="E138" s="4">
        <f t="shared" si="2"/>
        <v>1.9838943429105342</v>
      </c>
    </row>
    <row r="139" spans="1:5" x14ac:dyDescent="0.3">
      <c r="A139" s="1">
        <v>45870</v>
      </c>
      <c r="C139">
        <f t="shared" si="0"/>
        <v>0.70945938094999905</v>
      </c>
      <c r="D139" s="4">
        <f t="shared" si="1"/>
        <v>-1.5360729897497687</v>
      </c>
      <c r="E139" s="4">
        <f t="shared" si="2"/>
        <v>2.9549917516497666</v>
      </c>
    </row>
    <row r="140" spans="1:5" x14ac:dyDescent="0.3">
      <c r="A140" s="1">
        <v>45901</v>
      </c>
      <c r="C140">
        <f t="shared" si="0"/>
        <v>-0.32108537164836859</v>
      </c>
      <c r="D140" s="4">
        <f t="shared" si="1"/>
        <v>-2.6596905620645033</v>
      </c>
      <c r="E140" s="4">
        <f t="shared" si="2"/>
        <v>2.0175198187677661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407B-3B3E-4138-89A5-E3E4F30E8EDB}">
  <dimension ref="A1:I140"/>
  <sheetViews>
    <sheetView topLeftCell="A2" workbookViewId="0">
      <selection activeCell="A2" sqref="A2:E140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_xlfn.FORECAST.ETS.STAT($B$2:$B$104,$A$2:$A$104,1,12,1)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_xlfn.FORECAST.ETS.STAT($B$2:$B$104,$A$2:$A$104,2,12,1)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_xlfn.FORECAST.ETS.STAT($B$2:$B$104,$A$2:$A$104,3,12,1)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_xlfn.FORECAST.ETS.STAT($B$2:$B$104,$A$2:$A$104,4,12,1)</f>
        <v>0.61395503137030072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_xlfn.FORECAST.ETS.STAT($B$2:$B$104,$A$2:$A$104,5,12,1)</f>
        <v>0.36278205500932659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_xlfn.FORECAST.ETS.STAT($B$2:$B$104,$A$2:$A$104,6,12,1)</f>
        <v>3.4239799826420616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_xlfn.FORECAST.ETS.STAT($B$2:$B$104,$A$2:$A$104,7,12,1)</f>
        <v>4.3530471078784014</v>
      </c>
    </row>
    <row r="9" spans="1:8" x14ac:dyDescent="0.3">
      <c r="A9" s="1">
        <v>41913</v>
      </c>
      <c r="B9">
        <v>14</v>
      </c>
      <c r="G9" t="s">
        <v>77</v>
      </c>
      <c r="H9" s="5">
        <f>AVERAGE(I104:I112)</f>
        <v>0.66666666666666663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9" x14ac:dyDescent="0.3">
      <c r="A97" s="1">
        <v>44593</v>
      </c>
      <c r="B97">
        <v>22</v>
      </c>
    </row>
    <row r="98" spans="1:9" x14ac:dyDescent="0.3">
      <c r="A98" s="1">
        <v>44621</v>
      </c>
      <c r="B98">
        <v>3</v>
      </c>
    </row>
    <row r="99" spans="1:9" x14ac:dyDescent="0.3">
      <c r="A99" s="1">
        <v>44652</v>
      </c>
      <c r="B99">
        <v>13</v>
      </c>
    </row>
    <row r="100" spans="1:9" x14ac:dyDescent="0.3">
      <c r="A100" s="1">
        <v>44682</v>
      </c>
      <c r="B100">
        <v>12</v>
      </c>
    </row>
    <row r="101" spans="1:9" x14ac:dyDescent="0.3">
      <c r="A101" s="1">
        <v>44713</v>
      </c>
      <c r="B101">
        <v>12</v>
      </c>
    </row>
    <row r="102" spans="1:9" x14ac:dyDescent="0.3">
      <c r="A102" s="1">
        <v>44743</v>
      </c>
      <c r="B102">
        <v>14</v>
      </c>
    </row>
    <row r="103" spans="1:9" x14ac:dyDescent="0.3">
      <c r="A103" s="1">
        <v>44774</v>
      </c>
      <c r="B103">
        <v>8</v>
      </c>
    </row>
    <row r="104" spans="1:9" x14ac:dyDescent="0.3">
      <c r="A104" s="1">
        <v>44805</v>
      </c>
      <c r="B104">
        <v>8</v>
      </c>
      <c r="C104">
        <v>8</v>
      </c>
      <c r="D104" s="4">
        <v>8</v>
      </c>
      <c r="E104" s="4">
        <v>8</v>
      </c>
      <c r="I104">
        <f>IF(AND(Table9[[#This Row],[A1]]&lt;Table9[[#This Row],[Forecast(A1)]]+2,Table9[[#This Row],[A1]]&gt;Table9[[#This Row],[Forecast(A1)]]-2),1,0)</f>
        <v>1</v>
      </c>
    </row>
    <row r="105" spans="1:9" x14ac:dyDescent="0.3">
      <c r="A105" s="1">
        <v>44835</v>
      </c>
      <c r="B105">
        <v>23</v>
      </c>
      <c r="C105">
        <f t="shared" ref="C105:C140" si="0">_xlfn.FORECAST.ETS(A105,$B$2:$B$104,$A$2:$A$104,12,1)</f>
        <v>12.898966356298862</v>
      </c>
      <c r="D105" s="4">
        <f t="shared" ref="D105:D140" si="1">C105-_xlfn.FORECAST.ETS.CONFINT(A105,$B$2:$B$104,$A$2:$A$104,0.97,12,1)</f>
        <v>1.9255850233482104</v>
      </c>
      <c r="E105" s="4">
        <f t="shared" ref="E105:E140" si="2">C105+_xlfn.FORECAST.ETS.CONFINT(A105,$B$2:$B$104,$A$2:$A$104,0.97,12,1)</f>
        <v>23.872347689249516</v>
      </c>
      <c r="I105">
        <f>IF(AND(Table9[[#This Row],[A1]]&lt;Table9[[#This Row],[Forecast(A1)]]+2,Table9[[#This Row],[A1]]&gt;Table9[[#This Row],[Forecast(A1)]]-2),1,0)</f>
        <v>0</v>
      </c>
    </row>
    <row r="106" spans="1:9" x14ac:dyDescent="0.3">
      <c r="A106" s="1">
        <v>44866</v>
      </c>
      <c r="B106">
        <v>11</v>
      </c>
      <c r="C106">
        <f t="shared" si="0"/>
        <v>9.0883493832500459</v>
      </c>
      <c r="D106" s="4">
        <f t="shared" si="1"/>
        <v>-1.9731727991636259</v>
      </c>
      <c r="E106" s="4">
        <f t="shared" si="2"/>
        <v>20.149871565663716</v>
      </c>
      <c r="I106">
        <f>IF(AND(Table9[[#This Row],[A1]]&lt;Table9[[#This Row],[Forecast(A1)]]+2,Table9[[#This Row],[A1]]&gt;Table9[[#This Row],[Forecast(A1)]]-2),1,0)</f>
        <v>1</v>
      </c>
    </row>
    <row r="107" spans="1:9" x14ac:dyDescent="0.3">
      <c r="A107" s="1">
        <v>44896</v>
      </c>
      <c r="B107">
        <v>11</v>
      </c>
      <c r="C107">
        <f t="shared" si="0"/>
        <v>9.2304281114268605</v>
      </c>
      <c r="D107" s="4">
        <f t="shared" si="1"/>
        <v>-1.9199151100021812</v>
      </c>
      <c r="E107" s="4">
        <f t="shared" si="2"/>
        <v>20.3807713328559</v>
      </c>
      <c r="I107">
        <f>IF(AND(Table9[[#This Row],[A1]]&lt;Table9[[#This Row],[Forecast(A1)]]+2,Table9[[#This Row],[A1]]&gt;Table9[[#This Row],[Forecast(A1)]]-2),1,0)</f>
        <v>1</v>
      </c>
    </row>
    <row r="108" spans="1:9" x14ac:dyDescent="0.3">
      <c r="A108" s="1">
        <v>44927</v>
      </c>
      <c r="B108">
        <v>12</v>
      </c>
      <c r="C108">
        <f t="shared" si="0"/>
        <v>13.64483906065389</v>
      </c>
      <c r="D108" s="4">
        <f t="shared" si="1"/>
        <v>2.4050000226844332</v>
      </c>
      <c r="E108" s="4">
        <f t="shared" si="2"/>
        <v>24.884678098623347</v>
      </c>
      <c r="I108">
        <f>IF(AND(Table9[[#This Row],[A1]]&lt;Table9[[#This Row],[Forecast(A1)]]+2,Table9[[#This Row],[A1]]&gt;Table9[[#This Row],[Forecast(A1)]]-2),1,0)</f>
        <v>1</v>
      </c>
    </row>
    <row r="109" spans="1:9" x14ac:dyDescent="0.3">
      <c r="A109" s="1">
        <v>44958</v>
      </c>
      <c r="B109">
        <v>28</v>
      </c>
      <c r="C109">
        <f t="shared" si="0"/>
        <v>19.749950610594126</v>
      </c>
      <c r="D109" s="4">
        <f t="shared" si="1"/>
        <v>8.4199463407976527</v>
      </c>
      <c r="E109" s="4">
        <f t="shared" si="2"/>
        <v>31.079954880390602</v>
      </c>
      <c r="I109">
        <f>IF(AND(Table9[[#This Row],[A1]]&lt;Table9[[#This Row],[Forecast(A1)]]+2,Table9[[#This Row],[A1]]&gt;Table9[[#This Row],[Forecast(A1)]]-2),1,0)</f>
        <v>0</v>
      </c>
    </row>
    <row r="110" spans="1:9" x14ac:dyDescent="0.3">
      <c r="A110" s="1">
        <v>44986</v>
      </c>
      <c r="B110">
        <v>6</v>
      </c>
      <c r="C110">
        <f t="shared" si="0"/>
        <v>6.2410480475154584</v>
      </c>
      <c r="D110" s="4">
        <f t="shared" si="1"/>
        <v>-5.179785558149967</v>
      </c>
      <c r="E110" s="4">
        <f t="shared" si="2"/>
        <v>17.661881653180885</v>
      </c>
      <c r="I110">
        <f>IF(AND(Table9[[#This Row],[A1]]&lt;Table9[[#This Row],[Forecast(A1)]]+2,Table9[[#This Row],[A1]]&gt;Table9[[#This Row],[Forecast(A1)]]-2),1,0)</f>
        <v>1</v>
      </c>
    </row>
    <row r="111" spans="1:9" x14ac:dyDescent="0.3">
      <c r="A111" s="1">
        <v>45017</v>
      </c>
      <c r="B111">
        <v>12</v>
      </c>
      <c r="C111">
        <f t="shared" si="0"/>
        <v>15.774866683580424</v>
      </c>
      <c r="D111" s="4">
        <f t="shared" si="1"/>
        <v>4.2625448971756903</v>
      </c>
      <c r="E111" s="4">
        <f t="shared" si="2"/>
        <v>27.287188469985157</v>
      </c>
      <c r="I111">
        <f>IF(AND(Table9[[#This Row],[A1]]&lt;Table9[[#This Row],[Forecast(A1)]]+2,Table9[[#This Row],[A1]]&gt;Table9[[#This Row],[Forecast(A1)]]-2),1,0)</f>
        <v>0</v>
      </c>
    </row>
    <row r="112" spans="1:9" x14ac:dyDescent="0.3">
      <c r="A112" s="1">
        <v>45047</v>
      </c>
      <c r="B112">
        <v>11</v>
      </c>
      <c r="C112">
        <f t="shared" si="0"/>
        <v>9.9853429443426283</v>
      </c>
      <c r="D112" s="4">
        <f t="shared" si="1"/>
        <v>-1.6191206615333105</v>
      </c>
      <c r="E112" s="4">
        <f t="shared" si="2"/>
        <v>21.589806550218569</v>
      </c>
      <c r="I112">
        <f>IF(AND(Table9[[#This Row],[A1]]&lt;Table9[[#This Row],[Forecast(A1)]]+2,Table9[[#This Row],[A1]]&gt;Table9[[#This Row],[Forecast(A1)]]-2),1,0)</f>
        <v>1</v>
      </c>
    </row>
    <row r="113" spans="1:5" x14ac:dyDescent="0.3">
      <c r="A113" s="1">
        <v>45078</v>
      </c>
      <c r="C113">
        <f t="shared" si="0"/>
        <v>11.115520495771918</v>
      </c>
      <c r="D113" s="4">
        <f t="shared" si="1"/>
        <v>-0.58173341604870465</v>
      </c>
      <c r="E113" s="4">
        <f t="shared" si="2"/>
        <v>22.812774407592542</v>
      </c>
    </row>
    <row r="114" spans="1:5" x14ac:dyDescent="0.3">
      <c r="A114" s="1">
        <v>45108</v>
      </c>
      <c r="C114">
        <f t="shared" si="0"/>
        <v>11.015835897828962</v>
      </c>
      <c r="D114" s="4">
        <f t="shared" si="1"/>
        <v>-0.77485170877124609</v>
      </c>
      <c r="E114" s="4">
        <f t="shared" si="2"/>
        <v>22.806523504429173</v>
      </c>
    </row>
    <row r="115" spans="1:5" x14ac:dyDescent="0.3">
      <c r="A115" s="1">
        <v>45139</v>
      </c>
      <c r="C115">
        <f t="shared" si="0"/>
        <v>8.4507196553224802</v>
      </c>
      <c r="D115" s="4">
        <f t="shared" si="1"/>
        <v>-3.4340399925119574</v>
      </c>
      <c r="E115" s="4">
        <f t="shared" si="2"/>
        <v>20.335479303156916</v>
      </c>
    </row>
    <row r="116" spans="1:5" x14ac:dyDescent="0.3">
      <c r="A116" s="1">
        <v>45170</v>
      </c>
      <c r="C116">
        <f t="shared" si="0"/>
        <v>6.8129979125600801</v>
      </c>
      <c r="D116" s="4">
        <f t="shared" si="1"/>
        <v>-5.1664671363839876</v>
      </c>
      <c r="E116" s="4">
        <f t="shared" si="2"/>
        <v>18.79246296150415</v>
      </c>
    </row>
    <row r="117" spans="1:5" x14ac:dyDescent="0.3">
      <c r="A117" s="1">
        <v>45200</v>
      </c>
      <c r="C117">
        <f t="shared" si="0"/>
        <v>13.172728524136849</v>
      </c>
      <c r="D117" s="4">
        <f t="shared" si="1"/>
        <v>1.096548541833668</v>
      </c>
      <c r="E117" s="4">
        <f t="shared" si="2"/>
        <v>25.248908506440031</v>
      </c>
    </row>
    <row r="118" spans="1:5" x14ac:dyDescent="0.3">
      <c r="A118" s="1">
        <v>45231</v>
      </c>
      <c r="C118">
        <f t="shared" si="0"/>
        <v>9.3621115510880326</v>
      </c>
      <c r="D118" s="4">
        <f t="shared" si="1"/>
        <v>-2.8100149299787684</v>
      </c>
      <c r="E118" s="4">
        <f t="shared" si="2"/>
        <v>21.534238032154832</v>
      </c>
    </row>
    <row r="119" spans="1:5" x14ac:dyDescent="0.3">
      <c r="A119" s="1">
        <v>45261</v>
      </c>
      <c r="C119">
        <f t="shared" si="0"/>
        <v>9.5041902792648436</v>
      </c>
      <c r="D119" s="4">
        <f t="shared" si="1"/>
        <v>-2.7645015413614829</v>
      </c>
      <c r="E119" s="4">
        <f t="shared" si="2"/>
        <v>21.77288209989117</v>
      </c>
    </row>
    <row r="120" spans="1:5" x14ac:dyDescent="0.3">
      <c r="A120" s="1">
        <v>45292</v>
      </c>
      <c r="C120">
        <f t="shared" si="0"/>
        <v>13.918601228491877</v>
      </c>
      <c r="D120" s="4">
        <f t="shared" si="1"/>
        <v>1.5527299874339775</v>
      </c>
      <c r="E120" s="4">
        <f t="shared" si="2"/>
        <v>26.284472469549776</v>
      </c>
    </row>
    <row r="121" spans="1:5" x14ac:dyDescent="0.3">
      <c r="A121" s="1">
        <v>45323</v>
      </c>
      <c r="C121">
        <f t="shared" si="0"/>
        <v>20.023712778432113</v>
      </c>
      <c r="D121" s="4">
        <f t="shared" si="1"/>
        <v>7.5600527387791594</v>
      </c>
      <c r="E121" s="4">
        <f t="shared" si="2"/>
        <v>32.487372818085063</v>
      </c>
    </row>
    <row r="122" spans="1:5" x14ac:dyDescent="0.3">
      <c r="A122" s="1">
        <v>45352</v>
      </c>
      <c r="C122">
        <f t="shared" si="0"/>
        <v>6.5148102153534433</v>
      </c>
      <c r="D122" s="4">
        <f t="shared" si="1"/>
        <v>-6.0472433556418741</v>
      </c>
      <c r="E122" s="4">
        <f t="shared" si="2"/>
        <v>19.07686378634876</v>
      </c>
    </row>
    <row r="123" spans="1:5" x14ac:dyDescent="0.3">
      <c r="A123" s="1">
        <v>45383</v>
      </c>
      <c r="C123">
        <f t="shared" si="0"/>
        <v>16.048628851418407</v>
      </c>
      <c r="D123" s="4">
        <f t="shared" si="1"/>
        <v>3.387581604442282</v>
      </c>
      <c r="E123" s="4">
        <f t="shared" si="2"/>
        <v>28.709676098394532</v>
      </c>
    </row>
    <row r="124" spans="1:5" x14ac:dyDescent="0.3">
      <c r="A124" s="1">
        <v>45413</v>
      </c>
      <c r="C124">
        <f t="shared" si="0"/>
        <v>10.259105112180613</v>
      </c>
      <c r="D124" s="4">
        <f t="shared" si="1"/>
        <v>-2.5015314245699738</v>
      </c>
      <c r="E124" s="4">
        <f t="shared" si="2"/>
        <v>23.019741648931202</v>
      </c>
    </row>
    <row r="125" spans="1:5" x14ac:dyDescent="0.3">
      <c r="A125" s="1">
        <v>45444</v>
      </c>
      <c r="C125">
        <f t="shared" si="0"/>
        <v>11.389282663609903</v>
      </c>
      <c r="D125" s="4">
        <f t="shared" si="1"/>
        <v>-1.4715343030306265</v>
      </c>
      <c r="E125" s="4">
        <f t="shared" si="2"/>
        <v>24.250099630250432</v>
      </c>
    </row>
    <row r="126" spans="1:5" x14ac:dyDescent="0.3">
      <c r="A126" s="1">
        <v>45474</v>
      </c>
      <c r="C126">
        <f t="shared" si="0"/>
        <v>11.289598065666947</v>
      </c>
      <c r="D126" s="4">
        <f t="shared" si="1"/>
        <v>-1.6719860543193956</v>
      </c>
      <c r="E126" s="4">
        <f t="shared" si="2"/>
        <v>24.251182185653292</v>
      </c>
    </row>
    <row r="127" spans="1:5" x14ac:dyDescent="0.3">
      <c r="A127" s="1">
        <v>45505</v>
      </c>
      <c r="C127">
        <f t="shared" si="0"/>
        <v>8.7244818231604633</v>
      </c>
      <c r="D127" s="4">
        <f t="shared" si="1"/>
        <v>-4.3384518137914405</v>
      </c>
      <c r="E127" s="4">
        <f t="shared" si="2"/>
        <v>21.787415460112367</v>
      </c>
    </row>
    <row r="128" spans="1:5" x14ac:dyDescent="0.3">
      <c r="A128" s="1">
        <v>45536</v>
      </c>
      <c r="C128">
        <f t="shared" si="0"/>
        <v>7.086760080398065</v>
      </c>
      <c r="D128" s="4">
        <f t="shared" si="1"/>
        <v>-6.0781011338877438</v>
      </c>
      <c r="E128" s="4">
        <f t="shared" si="2"/>
        <v>20.251621294683872</v>
      </c>
    </row>
    <row r="129" spans="1:5" x14ac:dyDescent="0.3">
      <c r="A129" s="1">
        <v>45566</v>
      </c>
      <c r="C129">
        <f t="shared" si="0"/>
        <v>13.446490691974834</v>
      </c>
      <c r="D129" s="4">
        <f t="shared" si="1"/>
        <v>0.17776221340044351</v>
      </c>
      <c r="E129" s="4">
        <f t="shared" si="2"/>
        <v>26.715219170549226</v>
      </c>
    </row>
    <row r="130" spans="1:5" x14ac:dyDescent="0.3">
      <c r="A130" s="1">
        <v>45597</v>
      </c>
      <c r="C130">
        <f t="shared" si="0"/>
        <v>9.6358737189260175</v>
      </c>
      <c r="D130" s="4">
        <f t="shared" si="1"/>
        <v>-3.7359152445917374</v>
      </c>
      <c r="E130" s="4">
        <f t="shared" si="2"/>
        <v>23.007662682443772</v>
      </c>
    </row>
    <row r="131" spans="1:5" x14ac:dyDescent="0.3">
      <c r="A131" s="1">
        <v>45627</v>
      </c>
      <c r="C131">
        <f t="shared" si="0"/>
        <v>9.7779524471028303</v>
      </c>
      <c r="D131" s="4">
        <f t="shared" si="1"/>
        <v>-3.6974625931189991</v>
      </c>
      <c r="E131" s="4">
        <f t="shared" si="2"/>
        <v>23.25336748732466</v>
      </c>
    </row>
    <row r="132" spans="1:5" x14ac:dyDescent="0.3">
      <c r="A132" s="1">
        <v>45658</v>
      </c>
      <c r="C132">
        <f t="shared" si="0"/>
        <v>14.192363396329863</v>
      </c>
      <c r="D132" s="4">
        <f t="shared" si="1"/>
        <v>0.6127607684003209</v>
      </c>
      <c r="E132" s="4">
        <f t="shared" si="2"/>
        <v>27.771966024259406</v>
      </c>
    </row>
    <row r="133" spans="1:5" x14ac:dyDescent="0.3">
      <c r="A133" s="1">
        <v>45689</v>
      </c>
      <c r="C133">
        <f t="shared" si="0"/>
        <v>20.2974749462701</v>
      </c>
      <c r="D133" s="4">
        <f t="shared" si="1"/>
        <v>6.6131272455664281</v>
      </c>
      <c r="E133" s="4">
        <f t="shared" si="2"/>
        <v>33.981822646973768</v>
      </c>
    </row>
    <row r="134" spans="1:5" x14ac:dyDescent="0.3">
      <c r="A134" s="1">
        <v>45717</v>
      </c>
      <c r="C134">
        <f t="shared" si="0"/>
        <v>6.78857238319143</v>
      </c>
      <c r="D134" s="4">
        <f t="shared" si="1"/>
        <v>-7.0010739037979954</v>
      </c>
      <c r="E134" s="4">
        <f t="shared" si="2"/>
        <v>20.578218670180856</v>
      </c>
    </row>
    <row r="135" spans="1:5" x14ac:dyDescent="0.3">
      <c r="A135" s="1">
        <v>45748</v>
      </c>
      <c r="C135">
        <f t="shared" si="0"/>
        <v>16.322391019256393</v>
      </c>
      <c r="D135" s="4">
        <f t="shared" si="1"/>
        <v>2.4268965501038551</v>
      </c>
      <c r="E135" s="4">
        <f t="shared" si="2"/>
        <v>30.217885488408932</v>
      </c>
    </row>
    <row r="136" spans="1:5" x14ac:dyDescent="0.3">
      <c r="A136" s="1">
        <v>45778</v>
      </c>
      <c r="C136">
        <f t="shared" si="0"/>
        <v>10.5328672800186</v>
      </c>
      <c r="D136" s="4">
        <f t="shared" si="1"/>
        <v>-3.4690211029764679</v>
      </c>
      <c r="E136" s="4">
        <f t="shared" si="2"/>
        <v>24.534755663013669</v>
      </c>
    </row>
    <row r="137" spans="1:5" x14ac:dyDescent="0.3">
      <c r="A137" s="1">
        <v>45809</v>
      </c>
      <c r="C137">
        <f t="shared" si="0"/>
        <v>11.663044831447889</v>
      </c>
      <c r="D137" s="4">
        <f t="shared" si="1"/>
        <v>-2.4457793858030765</v>
      </c>
      <c r="E137" s="4">
        <f t="shared" si="2"/>
        <v>25.771869048698854</v>
      </c>
    </row>
    <row r="138" spans="1:5" x14ac:dyDescent="0.3">
      <c r="A138" s="1">
        <v>45839</v>
      </c>
      <c r="C138">
        <f t="shared" si="0"/>
        <v>11.563360233504934</v>
      </c>
      <c r="D138" s="4">
        <f t="shared" si="1"/>
        <v>-2.6529379795584749</v>
      </c>
      <c r="E138" s="4">
        <f t="shared" si="2"/>
        <v>25.779658446568341</v>
      </c>
    </row>
    <row r="139" spans="1:5" x14ac:dyDescent="0.3">
      <c r="A139" s="1">
        <v>45870</v>
      </c>
      <c r="C139">
        <f t="shared" si="0"/>
        <v>8.99824399099845</v>
      </c>
      <c r="D139" s="4">
        <f t="shared" si="1"/>
        <v>-5.3260626724472768</v>
      </c>
      <c r="E139" s="4">
        <f t="shared" si="2"/>
        <v>23.322550654444179</v>
      </c>
    </row>
    <row r="140" spans="1:5" x14ac:dyDescent="0.3">
      <c r="A140" s="1">
        <v>45901</v>
      </c>
      <c r="C140">
        <f t="shared" si="0"/>
        <v>7.3605222482360517</v>
      </c>
      <c r="D140" s="4">
        <f t="shared" si="1"/>
        <v>-7.0723236644916376</v>
      </c>
      <c r="E140" s="4">
        <f t="shared" si="2"/>
        <v>21.793368160963741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4948-FF8A-43AF-8A6E-2EA2297B0B1B}">
  <sheetPr codeName="Sheet3"/>
  <dimension ref="A1:H140"/>
  <sheetViews>
    <sheetView topLeftCell="A2" workbookViewId="0">
      <selection activeCell="G5" sqref="G5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_xlfn.FORECAST.ETS.STAT($B$2:$B$108,$A$2:$A$108,1,12,1)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_xlfn.FORECAST.ETS.STAT($B$2:$B$108,$A$2:$A$108,2,12,1)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_xlfn.FORECAST.ETS.STAT($B$2:$B$108,$A$2:$A$108,3,12,1)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_xlfn.FORECAST.ETS.STAT($B$2:$B$108,$A$2:$A$108,4,12,1)</f>
        <v>0.64703846996029324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_xlfn.FORECAST.ETS.STAT($B$2:$B$108,$A$2:$A$108,5,12,1)</f>
        <v>0.36205637131398188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_xlfn.FORECAST.ETS.STAT($B$2:$B$108,$A$2:$A$108,6,12,1)</f>
        <v>3.5429301586850204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_xlfn.FORECAST.ETS.STAT($B$2:$B$108,$A$2:$A$108,7,12,1)</f>
        <v>4.6280538063944512</v>
      </c>
    </row>
    <row r="9" spans="1:8" x14ac:dyDescent="0.3">
      <c r="A9" s="1">
        <v>41913</v>
      </c>
      <c r="B9">
        <v>14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5" x14ac:dyDescent="0.3">
      <c r="A97" s="1">
        <v>44593</v>
      </c>
      <c r="B97">
        <v>22</v>
      </c>
    </row>
    <row r="98" spans="1:5" x14ac:dyDescent="0.3">
      <c r="A98" s="1">
        <v>44621</v>
      </c>
      <c r="B98">
        <v>3</v>
      </c>
    </row>
    <row r="99" spans="1:5" x14ac:dyDescent="0.3">
      <c r="A99" s="1">
        <v>44652</v>
      </c>
      <c r="B99">
        <v>13</v>
      </c>
    </row>
    <row r="100" spans="1:5" x14ac:dyDescent="0.3">
      <c r="A100" s="1">
        <v>44682</v>
      </c>
      <c r="B100">
        <v>12</v>
      </c>
    </row>
    <row r="101" spans="1:5" x14ac:dyDescent="0.3">
      <c r="A101" s="1">
        <v>44713</v>
      </c>
      <c r="B101">
        <v>12</v>
      </c>
    </row>
    <row r="102" spans="1:5" x14ac:dyDescent="0.3">
      <c r="A102" s="1">
        <v>44743</v>
      </c>
      <c r="B102">
        <v>14</v>
      </c>
    </row>
    <row r="103" spans="1:5" x14ac:dyDescent="0.3">
      <c r="A103" s="1">
        <v>44774</v>
      </c>
      <c r="B103">
        <v>8</v>
      </c>
    </row>
    <row r="104" spans="1:5" x14ac:dyDescent="0.3">
      <c r="A104" s="1">
        <v>44805</v>
      </c>
      <c r="B104">
        <v>8</v>
      </c>
    </row>
    <row r="105" spans="1:5" x14ac:dyDescent="0.3">
      <c r="A105" s="1">
        <v>44835</v>
      </c>
      <c r="B105">
        <v>23</v>
      </c>
    </row>
    <row r="106" spans="1:5" x14ac:dyDescent="0.3">
      <c r="A106" s="1">
        <v>44866</v>
      </c>
      <c r="B106">
        <v>11</v>
      </c>
    </row>
    <row r="107" spans="1:5" x14ac:dyDescent="0.3">
      <c r="A107" s="1">
        <v>44896</v>
      </c>
      <c r="B107">
        <v>11</v>
      </c>
    </row>
    <row r="108" spans="1:5" x14ac:dyDescent="0.3">
      <c r="A108" s="1">
        <v>44927</v>
      </c>
      <c r="B108">
        <v>12</v>
      </c>
      <c r="C108">
        <v>12</v>
      </c>
      <c r="D108" s="4">
        <v>12</v>
      </c>
      <c r="E108" s="4">
        <v>12</v>
      </c>
    </row>
    <row r="109" spans="1:5" x14ac:dyDescent="0.3">
      <c r="A109" s="1">
        <v>44958</v>
      </c>
      <c r="B109">
        <v>28</v>
      </c>
      <c r="C109">
        <f t="shared" ref="C109:C140" si="0">_xlfn.FORECAST.ETS(A109,$B$2:$B$108,$A$2:$A$108,12,1)</f>
        <v>20.837586991300654</v>
      </c>
      <c r="D109" s="4">
        <f t="shared" ref="D109:D140" si="1">C109-_xlfn.FORECAST.ETS.CONFINT(A109,$B$2:$B$108,$A$2:$A$108,0.97,12,1)</f>
        <v>9.8468599057541102</v>
      </c>
      <c r="E109" s="4">
        <f t="shared" ref="E109:E140" si="2">C109+_xlfn.FORECAST.ETS.CONFINT(A109,$B$2:$B$108,$A$2:$A$108,0.97,12,1)</f>
        <v>31.828314076847199</v>
      </c>
    </row>
    <row r="110" spans="1:5" x14ac:dyDescent="0.3">
      <c r="A110" s="1">
        <v>44986</v>
      </c>
      <c r="B110">
        <v>6</v>
      </c>
      <c r="C110">
        <f t="shared" si="0"/>
        <v>7.3407187988601956</v>
      </c>
      <c r="D110" s="4">
        <f t="shared" si="1"/>
        <v>-3.738288461424049</v>
      </c>
      <c r="E110" s="4">
        <f t="shared" si="2"/>
        <v>18.419726059144441</v>
      </c>
    </row>
    <row r="111" spans="1:5" x14ac:dyDescent="0.3">
      <c r="A111" s="1">
        <v>45017</v>
      </c>
      <c r="B111">
        <v>12</v>
      </c>
      <c r="C111">
        <f t="shared" si="0"/>
        <v>16.886563062702173</v>
      </c>
      <c r="D111" s="4">
        <f t="shared" si="1"/>
        <v>5.7185943629442733</v>
      </c>
      <c r="E111" s="4">
        <f t="shared" si="2"/>
        <v>28.054531762460073</v>
      </c>
    </row>
    <row r="112" spans="1:5" x14ac:dyDescent="0.3">
      <c r="A112" s="1">
        <v>45047</v>
      </c>
      <c r="B112">
        <v>11</v>
      </c>
      <c r="C112">
        <f t="shared" si="0"/>
        <v>11.109066394992121</v>
      </c>
      <c r="D112" s="4">
        <f t="shared" si="1"/>
        <v>-0.14853958839322701</v>
      </c>
      <c r="E112" s="4">
        <f t="shared" si="2"/>
        <v>22.366672378377469</v>
      </c>
    </row>
    <row r="113" spans="1:5" x14ac:dyDescent="0.3">
      <c r="A113" s="1">
        <v>45078</v>
      </c>
      <c r="C113">
        <f t="shared" si="0"/>
        <v>12.251272287937429</v>
      </c>
      <c r="D113" s="4">
        <f t="shared" si="1"/>
        <v>0.90335854748543554</v>
      </c>
      <c r="E113" s="4">
        <f t="shared" si="2"/>
        <v>23.599186028389422</v>
      </c>
    </row>
    <row r="114" spans="1:5" x14ac:dyDescent="0.3">
      <c r="A114" s="1">
        <v>45108</v>
      </c>
      <c r="C114">
        <f t="shared" si="0"/>
        <v>12.163617148199879</v>
      </c>
      <c r="D114" s="4">
        <f t="shared" si="1"/>
        <v>0.72473049688225721</v>
      </c>
      <c r="E114" s="4">
        <f t="shared" si="2"/>
        <v>23.6025037995175</v>
      </c>
    </row>
    <row r="115" spans="1:5" x14ac:dyDescent="0.3">
      <c r="A115" s="1">
        <v>45139</v>
      </c>
      <c r="C115">
        <f t="shared" si="0"/>
        <v>9.6105313453467183</v>
      </c>
      <c r="D115" s="4">
        <f t="shared" si="1"/>
        <v>-1.9199881031507058</v>
      </c>
      <c r="E115" s="4">
        <f t="shared" si="2"/>
        <v>21.141050793844144</v>
      </c>
    </row>
    <row r="116" spans="1:5" x14ac:dyDescent="0.3">
      <c r="A116" s="1">
        <v>45170</v>
      </c>
      <c r="C116">
        <f t="shared" si="0"/>
        <v>7.9848409043782533</v>
      </c>
      <c r="D116" s="4">
        <f t="shared" si="1"/>
        <v>-3.6379660132452818</v>
      </c>
      <c r="E116" s="4">
        <f t="shared" si="2"/>
        <v>19.607647822001788</v>
      </c>
    </row>
    <row r="117" spans="1:5" x14ac:dyDescent="0.3">
      <c r="A117" s="1">
        <v>45200</v>
      </c>
      <c r="C117">
        <f t="shared" si="0"/>
        <v>14.366704608286458</v>
      </c>
      <c r="D117" s="4">
        <f t="shared" si="1"/>
        <v>2.6509607099931589</v>
      </c>
      <c r="E117" s="4">
        <f t="shared" si="2"/>
        <v>26.082448506579759</v>
      </c>
    </row>
    <row r="118" spans="1:5" x14ac:dyDescent="0.3">
      <c r="A118" s="1">
        <v>45231</v>
      </c>
      <c r="C118">
        <f t="shared" si="0"/>
        <v>10.558648143679791</v>
      </c>
      <c r="D118" s="4">
        <f t="shared" si="1"/>
        <v>-1.2506771411304527</v>
      </c>
      <c r="E118" s="4">
        <f t="shared" si="2"/>
        <v>22.367973428490036</v>
      </c>
    </row>
    <row r="119" spans="1:5" x14ac:dyDescent="0.3">
      <c r="A119" s="1">
        <v>45261</v>
      </c>
      <c r="C119">
        <f t="shared" si="0"/>
        <v>10.712528136942536</v>
      </c>
      <c r="D119" s="4">
        <f t="shared" si="1"/>
        <v>-1.1910178898810262</v>
      </c>
      <c r="E119" s="4">
        <f t="shared" si="2"/>
        <v>22.6160741637661</v>
      </c>
    </row>
    <row r="120" spans="1:5" x14ac:dyDescent="0.3">
      <c r="A120" s="1">
        <v>45292</v>
      </c>
      <c r="C120">
        <f t="shared" si="0"/>
        <v>15.135497369203787</v>
      </c>
      <c r="D120" s="4">
        <f t="shared" si="1"/>
        <v>3.1370962393321218</v>
      </c>
      <c r="E120" s="4">
        <f t="shared" si="2"/>
        <v>27.13389849907545</v>
      </c>
    </row>
    <row r="121" spans="1:5" x14ac:dyDescent="0.3">
      <c r="A121" s="1">
        <v>45323</v>
      </c>
      <c r="C121">
        <f t="shared" si="0"/>
        <v>21.255755530553614</v>
      </c>
      <c r="D121" s="4">
        <f t="shared" si="1"/>
        <v>9.1604865888931641</v>
      </c>
      <c r="E121" s="4">
        <f t="shared" si="2"/>
        <v>33.351024472214064</v>
      </c>
    </row>
    <row r="122" spans="1:5" x14ac:dyDescent="0.3">
      <c r="A122" s="1">
        <v>45352</v>
      </c>
      <c r="C122">
        <f t="shared" si="0"/>
        <v>7.758887338113154</v>
      </c>
      <c r="D122" s="4">
        <f t="shared" si="1"/>
        <v>-4.4324797660670106</v>
      </c>
      <c r="E122" s="4">
        <f t="shared" si="2"/>
        <v>19.950254442293318</v>
      </c>
    </row>
    <row r="123" spans="1:5" x14ac:dyDescent="0.3">
      <c r="A123" s="1">
        <v>45383</v>
      </c>
      <c r="C123">
        <f t="shared" si="0"/>
        <v>17.304731601955133</v>
      </c>
      <c r="D123" s="4">
        <f t="shared" si="1"/>
        <v>5.0166465162504466</v>
      </c>
      <c r="E123" s="4">
        <f t="shared" si="2"/>
        <v>29.59281668765982</v>
      </c>
    </row>
    <row r="124" spans="1:5" x14ac:dyDescent="0.3">
      <c r="A124" s="1">
        <v>45413</v>
      </c>
      <c r="C124">
        <f t="shared" si="0"/>
        <v>11.527234934245081</v>
      </c>
      <c r="D124" s="4">
        <f t="shared" si="1"/>
        <v>-0.85818318454101394</v>
      </c>
      <c r="E124" s="4">
        <f t="shared" si="2"/>
        <v>23.912653053031178</v>
      </c>
    </row>
    <row r="125" spans="1:5" x14ac:dyDescent="0.3">
      <c r="A125" s="1">
        <v>45444</v>
      </c>
      <c r="C125">
        <f t="shared" si="0"/>
        <v>12.669440827190387</v>
      </c>
      <c r="D125" s="4">
        <f t="shared" si="1"/>
        <v>0.1860793339081912</v>
      </c>
      <c r="E125" s="4">
        <f t="shared" si="2"/>
        <v>25.152802320472581</v>
      </c>
    </row>
    <row r="126" spans="1:5" x14ac:dyDescent="0.3">
      <c r="A126" s="1">
        <v>45474</v>
      </c>
      <c r="C126">
        <f t="shared" si="0"/>
        <v>12.58178568745284</v>
      </c>
      <c r="D126" s="4">
        <f t="shared" si="1"/>
        <v>-1.2486898091879084E-4</v>
      </c>
      <c r="E126" s="4">
        <f t="shared" si="2"/>
        <v>25.163696243886598</v>
      </c>
    </row>
    <row r="127" spans="1:5" x14ac:dyDescent="0.3">
      <c r="A127" s="1">
        <v>45505</v>
      </c>
      <c r="C127">
        <f t="shared" si="0"/>
        <v>10.028699884599678</v>
      </c>
      <c r="D127" s="4">
        <f t="shared" si="1"/>
        <v>-2.6523608282797504</v>
      </c>
      <c r="E127" s="4">
        <f t="shared" si="2"/>
        <v>22.709760597479107</v>
      </c>
    </row>
    <row r="128" spans="1:5" x14ac:dyDescent="0.3">
      <c r="A128" s="1">
        <v>45536</v>
      </c>
      <c r="C128">
        <f t="shared" si="0"/>
        <v>8.4030094436312126</v>
      </c>
      <c r="D128" s="4">
        <f t="shared" si="1"/>
        <v>-4.3777979809812528</v>
      </c>
      <c r="E128" s="4">
        <f t="shared" si="2"/>
        <v>21.183816868243678</v>
      </c>
    </row>
    <row r="129" spans="1:5" x14ac:dyDescent="0.3">
      <c r="A129" s="1">
        <v>45566</v>
      </c>
      <c r="C129">
        <f t="shared" si="0"/>
        <v>14.784873147539416</v>
      </c>
      <c r="D129" s="4">
        <f t="shared" si="1"/>
        <v>1.9037269366563176</v>
      </c>
      <c r="E129" s="4">
        <f t="shared" si="2"/>
        <v>27.666019358422517</v>
      </c>
    </row>
    <row r="130" spans="1:5" x14ac:dyDescent="0.3">
      <c r="A130" s="1">
        <v>45597</v>
      </c>
      <c r="C130">
        <f t="shared" si="0"/>
        <v>10.976816682932752</v>
      </c>
      <c r="D130" s="4">
        <f t="shared" si="1"/>
        <v>-2.0052559651175006</v>
      </c>
      <c r="E130" s="4">
        <f t="shared" si="2"/>
        <v>23.958889330983006</v>
      </c>
    </row>
    <row r="131" spans="1:5" x14ac:dyDescent="0.3">
      <c r="A131" s="1">
        <v>45627</v>
      </c>
      <c r="C131">
        <f t="shared" si="0"/>
        <v>11.130696676195496</v>
      </c>
      <c r="D131" s="4">
        <f t="shared" si="1"/>
        <v>-1.9528856931906624</v>
      </c>
      <c r="E131" s="4">
        <f t="shared" si="2"/>
        <v>24.214279045581655</v>
      </c>
    </row>
    <row r="132" spans="1:5" x14ac:dyDescent="0.3">
      <c r="A132" s="1">
        <v>45658</v>
      </c>
      <c r="C132">
        <f t="shared" si="0"/>
        <v>15.553665908456745</v>
      </c>
      <c r="D132" s="4">
        <f t="shared" si="1"/>
        <v>2.3679948436195346</v>
      </c>
      <c r="E132" s="4">
        <f t="shared" si="2"/>
        <v>28.739336973293955</v>
      </c>
    </row>
    <row r="133" spans="1:5" x14ac:dyDescent="0.3">
      <c r="A133" s="1">
        <v>45689</v>
      </c>
      <c r="C133">
        <f t="shared" si="0"/>
        <v>21.673924069806574</v>
      </c>
      <c r="D133" s="4">
        <f t="shared" si="1"/>
        <v>8.3842215564777085</v>
      </c>
      <c r="E133" s="4">
        <f t="shared" si="2"/>
        <v>34.963626583135436</v>
      </c>
    </row>
    <row r="134" spans="1:5" x14ac:dyDescent="0.3">
      <c r="A134" s="1">
        <v>45717</v>
      </c>
      <c r="C134">
        <f t="shared" si="0"/>
        <v>8.1770558773661151</v>
      </c>
      <c r="D134" s="4">
        <f t="shared" si="1"/>
        <v>-5.2158700298236162</v>
      </c>
      <c r="E134" s="4">
        <f t="shared" si="2"/>
        <v>21.569981784555846</v>
      </c>
    </row>
    <row r="135" spans="1:5" x14ac:dyDescent="0.3">
      <c r="A135" s="1">
        <v>45748</v>
      </c>
      <c r="C135">
        <f t="shared" si="0"/>
        <v>17.722900141208093</v>
      </c>
      <c r="D135" s="4">
        <f t="shared" si="1"/>
        <v>4.2261843543592619</v>
      </c>
      <c r="E135" s="4">
        <f t="shared" si="2"/>
        <v>31.219615928056925</v>
      </c>
    </row>
    <row r="136" spans="1:5" x14ac:dyDescent="0.3">
      <c r="A136" s="1">
        <v>45778</v>
      </c>
      <c r="C136">
        <f t="shared" si="0"/>
        <v>11.945403473498041</v>
      </c>
      <c r="D136" s="4">
        <f t="shared" si="1"/>
        <v>-1.6556645916005657</v>
      </c>
      <c r="E136" s="4">
        <f t="shared" si="2"/>
        <v>25.546471538596649</v>
      </c>
    </row>
    <row r="137" spans="1:5" x14ac:dyDescent="0.3">
      <c r="A137" s="1">
        <v>45809</v>
      </c>
      <c r="C137">
        <f t="shared" si="0"/>
        <v>13.087609366443347</v>
      </c>
      <c r="D137" s="4">
        <f t="shared" si="1"/>
        <v>-0.61836934319462955</v>
      </c>
      <c r="E137" s="4">
        <f t="shared" si="2"/>
        <v>26.793588076081324</v>
      </c>
    </row>
    <row r="138" spans="1:5" x14ac:dyDescent="0.3">
      <c r="A138" s="1">
        <v>45839</v>
      </c>
      <c r="C138">
        <f t="shared" si="0"/>
        <v>12.999954226705798</v>
      </c>
      <c r="D138" s="4">
        <f t="shared" si="1"/>
        <v>-0.81148951592847496</v>
      </c>
      <c r="E138" s="4">
        <f t="shared" si="2"/>
        <v>26.811397969340071</v>
      </c>
    </row>
    <row r="139" spans="1:5" x14ac:dyDescent="0.3">
      <c r="A139" s="1">
        <v>45870</v>
      </c>
      <c r="C139">
        <f t="shared" si="0"/>
        <v>10.446868423852639</v>
      </c>
      <c r="D139" s="4">
        <f t="shared" si="1"/>
        <v>-3.4705908164079418</v>
      </c>
      <c r="E139" s="4">
        <f t="shared" si="2"/>
        <v>24.364327664113219</v>
      </c>
    </row>
    <row r="140" spans="1:5" x14ac:dyDescent="0.3">
      <c r="A140" s="1">
        <v>45901</v>
      </c>
      <c r="C140">
        <f t="shared" si="0"/>
        <v>8.8211779828841728</v>
      </c>
      <c r="D140" s="4">
        <f t="shared" si="1"/>
        <v>-5.2028433493265993</v>
      </c>
      <c r="E140" s="4">
        <f t="shared" si="2"/>
        <v>22.845199315094945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0AF0-F652-4C05-B657-8EA3D17EFBB4}">
  <dimension ref="A1:H140"/>
  <sheetViews>
    <sheetView topLeftCell="A2" workbookViewId="0">
      <selection activeCell="G2" sqref="G2:H9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73</v>
      </c>
      <c r="D1" t="s">
        <v>74</v>
      </c>
      <c r="E1" t="s">
        <v>75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_xlfn.FORECAST.ETS.STAT($B$2:$B$101,$A$2:$A$101,1,12,1)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_xlfn.FORECAST.ETS.STAT($B$2:$B$101,$A$2:$A$101,2,12,1)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_xlfn.FORECAST.ETS.STAT($B$2:$B$101,$A$2:$A$101,3,12,1)</f>
        <v>1E-3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_xlfn.FORECAST.ETS.STAT($B$2:$B$101,$A$2:$A$101,4,12,1)</f>
        <v>0.66898465834356302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_xlfn.FORECAST.ETS.STAT($B$2:$B$101,$A$2:$A$101,5,12,1)</f>
        <v>0.45486951600502928</v>
      </c>
    </row>
    <row r="7" spans="1:8" x14ac:dyDescent="0.3">
      <c r="A7" s="1">
        <v>41852</v>
      </c>
      <c r="B7">
        <v>10</v>
      </c>
      <c r="G7" t="s">
        <v>35</v>
      </c>
      <c r="H7" s="5">
        <f>_xlfn.FORECAST.ETS.STAT($B$2:$B$101,$A$2:$A$101,6,12,1)</f>
        <v>2.2745478383681141</v>
      </c>
    </row>
    <row r="8" spans="1:8" x14ac:dyDescent="0.3">
      <c r="A8" s="1">
        <v>41883</v>
      </c>
      <c r="B8">
        <v>8</v>
      </c>
      <c r="G8" t="s">
        <v>36</v>
      </c>
      <c r="H8" s="5">
        <f>_xlfn.FORECAST.ETS.STAT($B$2:$B$101,$A$2:$A$101,7,12,1)</f>
        <v>3.1189665332648389</v>
      </c>
    </row>
    <row r="9" spans="1:8" x14ac:dyDescent="0.3">
      <c r="A9" s="1">
        <v>41913</v>
      </c>
      <c r="B9">
        <v>6</v>
      </c>
      <c r="G9" t="s">
        <v>76</v>
      </c>
      <c r="H9" s="5">
        <f>AVERAGE(H101:H112)</f>
        <v>0.5</v>
      </c>
    </row>
    <row r="10" spans="1:8" x14ac:dyDescent="0.3">
      <c r="A10" s="1">
        <v>41944</v>
      </c>
      <c r="B10">
        <v>6</v>
      </c>
    </row>
    <row r="11" spans="1:8" x14ac:dyDescent="0.3">
      <c r="A11" s="1">
        <v>41974</v>
      </c>
      <c r="B11">
        <v>5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23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9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6</v>
      </c>
    </row>
    <row r="19" spans="1:2" x14ac:dyDescent="0.3">
      <c r="A19" s="1">
        <v>42217</v>
      </c>
      <c r="B19">
        <v>3</v>
      </c>
    </row>
    <row r="20" spans="1:2" x14ac:dyDescent="0.3">
      <c r="A20" s="1">
        <v>42248</v>
      </c>
      <c r="B20">
        <v>12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10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10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7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10</v>
      </c>
    </row>
    <row r="31" spans="1:2" x14ac:dyDescent="0.3">
      <c r="A31" s="1">
        <v>42583</v>
      </c>
      <c r="B31">
        <v>8</v>
      </c>
    </row>
    <row r="32" spans="1:2" x14ac:dyDescent="0.3">
      <c r="A32" s="1">
        <v>42614</v>
      </c>
      <c r="B32">
        <v>3</v>
      </c>
    </row>
    <row r="33" spans="1:2" x14ac:dyDescent="0.3">
      <c r="A33" s="1">
        <v>42644</v>
      </c>
      <c r="B33">
        <v>4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3</v>
      </c>
    </row>
    <row r="36" spans="1:2" x14ac:dyDescent="0.3">
      <c r="A36" s="1">
        <v>42736</v>
      </c>
      <c r="B36">
        <v>7</v>
      </c>
    </row>
    <row r="37" spans="1:2" x14ac:dyDescent="0.3">
      <c r="A37" s="1">
        <v>42767</v>
      </c>
      <c r="B37">
        <v>7</v>
      </c>
    </row>
    <row r="38" spans="1:2" x14ac:dyDescent="0.3">
      <c r="A38" s="1">
        <v>42795</v>
      </c>
      <c r="B38">
        <v>4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8</v>
      </c>
    </row>
    <row r="43" spans="1:2" x14ac:dyDescent="0.3">
      <c r="A43" s="1">
        <v>42948</v>
      </c>
      <c r="B43">
        <v>4</v>
      </c>
    </row>
    <row r="44" spans="1:2" x14ac:dyDescent="0.3">
      <c r="A44" s="1">
        <v>42979</v>
      </c>
      <c r="B44">
        <v>8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3</v>
      </c>
    </row>
    <row r="47" spans="1:2" x14ac:dyDescent="0.3">
      <c r="A47" s="1">
        <v>43070</v>
      </c>
      <c r="B47">
        <v>5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8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7</v>
      </c>
    </row>
    <row r="52" spans="1:2" x14ac:dyDescent="0.3">
      <c r="A52" s="1">
        <v>43221</v>
      </c>
      <c r="B52">
        <v>5</v>
      </c>
    </row>
    <row r="53" spans="1:2" x14ac:dyDescent="0.3">
      <c r="A53" s="1">
        <v>43252</v>
      </c>
      <c r="B53">
        <v>8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4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7</v>
      </c>
    </row>
    <row r="58" spans="1:2" x14ac:dyDescent="0.3">
      <c r="A58" s="1">
        <v>43405</v>
      </c>
      <c r="B58">
        <v>5</v>
      </c>
    </row>
    <row r="59" spans="1:2" x14ac:dyDescent="0.3">
      <c r="A59" s="1">
        <v>43435</v>
      </c>
      <c r="B59">
        <v>8</v>
      </c>
    </row>
    <row r="60" spans="1:2" x14ac:dyDescent="0.3">
      <c r="A60" s="1">
        <v>43466</v>
      </c>
      <c r="B60">
        <v>12</v>
      </c>
    </row>
    <row r="61" spans="1:2" x14ac:dyDescent="0.3">
      <c r="A61" s="1">
        <v>43497</v>
      </c>
      <c r="B61">
        <v>12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8</v>
      </c>
    </row>
    <row r="64" spans="1:2" x14ac:dyDescent="0.3">
      <c r="A64" s="1">
        <v>43586</v>
      </c>
      <c r="B64">
        <v>8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4</v>
      </c>
    </row>
    <row r="67" spans="1:2" x14ac:dyDescent="0.3">
      <c r="A67" s="1">
        <v>43678</v>
      </c>
      <c r="B67">
        <v>7</v>
      </c>
    </row>
    <row r="68" spans="1:2" x14ac:dyDescent="0.3">
      <c r="A68" s="1">
        <v>43709</v>
      </c>
      <c r="B68">
        <v>5</v>
      </c>
    </row>
    <row r="69" spans="1:2" x14ac:dyDescent="0.3">
      <c r="A69" s="1">
        <v>43739</v>
      </c>
      <c r="B69">
        <v>3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7</v>
      </c>
    </row>
    <row r="72" spans="1:2" x14ac:dyDescent="0.3">
      <c r="A72" s="1">
        <v>43831</v>
      </c>
      <c r="B72">
        <v>8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3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6</v>
      </c>
    </row>
    <row r="79" spans="1:2" x14ac:dyDescent="0.3">
      <c r="A79" s="1">
        <v>44044</v>
      </c>
      <c r="B79">
        <v>7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11</v>
      </c>
    </row>
    <row r="82" spans="1:2" x14ac:dyDescent="0.3">
      <c r="A82" s="1">
        <v>44136</v>
      </c>
      <c r="B82">
        <v>6</v>
      </c>
    </row>
    <row r="83" spans="1:2" x14ac:dyDescent="0.3">
      <c r="A83" s="1">
        <v>44166</v>
      </c>
      <c r="B83">
        <v>4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12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10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3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6</v>
      </c>
    </row>
    <row r="93" spans="1:2" x14ac:dyDescent="0.3">
      <c r="A93" s="1">
        <v>44470</v>
      </c>
      <c r="B93">
        <v>7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7</v>
      </c>
    </row>
    <row r="97" spans="1:8" x14ac:dyDescent="0.3">
      <c r="A97" s="1">
        <v>44593</v>
      </c>
      <c r="B97">
        <v>6</v>
      </c>
    </row>
    <row r="98" spans="1:8" x14ac:dyDescent="0.3">
      <c r="A98" s="1">
        <v>44621</v>
      </c>
      <c r="B98">
        <v>2</v>
      </c>
    </row>
    <row r="99" spans="1:8" x14ac:dyDescent="0.3">
      <c r="A99" s="1">
        <v>44652</v>
      </c>
      <c r="B99">
        <v>6</v>
      </c>
    </row>
    <row r="100" spans="1:8" x14ac:dyDescent="0.3">
      <c r="A100" s="1">
        <v>44682</v>
      </c>
      <c r="B100">
        <v>5</v>
      </c>
    </row>
    <row r="101" spans="1:8" x14ac:dyDescent="0.3">
      <c r="A101" s="1">
        <v>44713</v>
      </c>
      <c r="B101">
        <v>6</v>
      </c>
      <c r="C101">
        <v>6</v>
      </c>
      <c r="D101" s="4">
        <v>6</v>
      </c>
      <c r="E101" s="4">
        <v>6</v>
      </c>
      <c r="H101">
        <f>IF(AND(Table11[[#This Row],[A2]]&lt;Table11[[#This Row],[Forecast(A2)]]+2,Table11[[#This Row],[A2]]&gt;Table11[[#This Row],[Forecast(A2)]]-2),1,0)</f>
        <v>1</v>
      </c>
    </row>
    <row r="102" spans="1:8" x14ac:dyDescent="0.3">
      <c r="A102" s="1">
        <v>44743</v>
      </c>
      <c r="B102">
        <v>13</v>
      </c>
      <c r="C102">
        <f t="shared" ref="C102:C140" si="0">_xlfn.FORECAST.ETS(A102,$B$2:$B$101,$A$2:$A$101,12,1)</f>
        <v>6.7200157404916867</v>
      </c>
      <c r="D102" s="4">
        <f t="shared" ref="D102:D140" si="1">C102-_xlfn.FORECAST.ETS.CONFINT(A102,$B$2:$B$101,$A$2:$A$101,0.97,12,1)</f>
        <v>0.11145019426891167</v>
      </c>
      <c r="E102" s="4">
        <f t="shared" ref="E102:E140" si="2">C102+_xlfn.FORECAST.ETS.CONFINT(A102,$B$2:$B$101,$A$2:$A$101,0.97,12,1)</f>
        <v>13.328581286714462</v>
      </c>
      <c r="H102">
        <f>IF(AND(Table11[[#This Row],[A2]]&lt;Table11[[#This Row],[Forecast(A2)]]+2,Table11[[#This Row],[A2]]&gt;Table11[[#This Row],[Forecast(A2)]]-2),1,0)</f>
        <v>0</v>
      </c>
    </row>
    <row r="103" spans="1:8" x14ac:dyDescent="0.3">
      <c r="A103" s="1">
        <v>44774</v>
      </c>
      <c r="B103">
        <v>2</v>
      </c>
      <c r="C103">
        <f t="shared" si="0"/>
        <v>5.4433011723730802</v>
      </c>
      <c r="D103" s="4">
        <f t="shared" si="1"/>
        <v>-1.2183459686018114</v>
      </c>
      <c r="E103" s="4">
        <f t="shared" si="2"/>
        <v>12.104948313347972</v>
      </c>
      <c r="H103">
        <f>IF(AND(Table11[[#This Row],[A2]]&lt;Table11[[#This Row],[Forecast(A2)]]+2,Table11[[#This Row],[A2]]&gt;Table11[[#This Row],[Forecast(A2)]]-2),1,0)</f>
        <v>0</v>
      </c>
    </row>
    <row r="104" spans="1:8" x14ac:dyDescent="0.3">
      <c r="A104" s="1">
        <v>44805</v>
      </c>
      <c r="B104">
        <v>5</v>
      </c>
      <c r="C104">
        <f t="shared" si="0"/>
        <v>6.0871984967749233</v>
      </c>
      <c r="D104" s="4">
        <f t="shared" si="1"/>
        <v>-0.62793987360380932</v>
      </c>
      <c r="E104" s="4">
        <f t="shared" si="2"/>
        <v>12.802336867153656</v>
      </c>
      <c r="H104">
        <f>IF(AND(Table11[[#This Row],[A2]]&lt;Table11[[#This Row],[Forecast(A2)]]+2,Table11[[#This Row],[A2]]&gt;Table11[[#This Row],[Forecast(A2)]]-2),1,0)</f>
        <v>1</v>
      </c>
    </row>
    <row r="105" spans="1:8" x14ac:dyDescent="0.3">
      <c r="A105" s="1">
        <v>44835</v>
      </c>
      <c r="B105">
        <v>9</v>
      </c>
      <c r="C105">
        <f t="shared" si="0"/>
        <v>3.4524744995220189</v>
      </c>
      <c r="D105" s="4">
        <f t="shared" si="1"/>
        <v>-3.3165614755944715</v>
      </c>
      <c r="E105" s="4">
        <f t="shared" si="2"/>
        <v>10.22151047463851</v>
      </c>
      <c r="H105">
        <f>IF(AND(Table11[[#This Row],[A2]]&lt;Table11[[#This Row],[Forecast(A2)]]+2,Table11[[#This Row],[A2]]&gt;Table11[[#This Row],[Forecast(A2)]]-2),1,0)</f>
        <v>0</v>
      </c>
    </row>
    <row r="106" spans="1:8" x14ac:dyDescent="0.3">
      <c r="A106" s="1">
        <v>44866</v>
      </c>
      <c r="B106">
        <v>4</v>
      </c>
      <c r="C106">
        <f t="shared" si="0"/>
        <v>4.7307177938759759</v>
      </c>
      <c r="D106" s="4">
        <f t="shared" si="1"/>
        <v>-2.0926189319790272</v>
      </c>
      <c r="E106" s="4">
        <f t="shared" si="2"/>
        <v>11.554054519730979</v>
      </c>
      <c r="H106">
        <f>IF(AND(Table11[[#This Row],[A2]]&lt;Table11[[#This Row],[Forecast(A2)]]+2,Table11[[#This Row],[A2]]&gt;Table11[[#This Row],[Forecast(A2)]]-2),1,0)</f>
        <v>1</v>
      </c>
    </row>
    <row r="107" spans="1:8" x14ac:dyDescent="0.3">
      <c r="A107" s="1">
        <v>44896</v>
      </c>
      <c r="B107">
        <v>3</v>
      </c>
      <c r="C107">
        <f t="shared" si="0"/>
        <v>3.0113775304617612</v>
      </c>
      <c r="D107" s="4">
        <f t="shared" si="1"/>
        <v>-3.866659893509639</v>
      </c>
      <c r="E107" s="4">
        <f t="shared" si="2"/>
        <v>9.8894149544331604</v>
      </c>
      <c r="H107">
        <f>IF(AND(Table11[[#This Row],[A2]]&lt;Table11[[#This Row],[Forecast(A2)]]+2,Table11[[#This Row],[A2]]&gt;Table11[[#This Row],[Forecast(A2)]]-2),1,0)</f>
        <v>1</v>
      </c>
    </row>
    <row r="108" spans="1:8" x14ac:dyDescent="0.3">
      <c r="A108" s="1">
        <v>44927</v>
      </c>
      <c r="B108">
        <v>1</v>
      </c>
      <c r="C108">
        <f t="shared" si="0"/>
        <v>7.3026666571727423</v>
      </c>
      <c r="D108" s="4">
        <f t="shared" si="1"/>
        <v>0.36953175496964175</v>
      </c>
      <c r="E108" s="4">
        <f t="shared" si="2"/>
        <v>14.235801559375844</v>
      </c>
      <c r="H108">
        <f>IF(AND(Table11[[#This Row],[A2]]&lt;Table11[[#This Row],[Forecast(A2)]]+2,Table11[[#This Row],[A2]]&gt;Table11[[#This Row],[Forecast(A2)]]-2),1,0)</f>
        <v>0</v>
      </c>
    </row>
    <row r="109" spans="1:8" x14ac:dyDescent="0.3">
      <c r="A109" s="1">
        <v>44958</v>
      </c>
      <c r="B109">
        <v>7</v>
      </c>
      <c r="C109">
        <f t="shared" si="0"/>
        <v>11.68073817612273</v>
      </c>
      <c r="D109" s="4">
        <f t="shared" si="1"/>
        <v>4.6921121508967545</v>
      </c>
      <c r="E109" s="4">
        <f t="shared" si="2"/>
        <v>18.669364201348706</v>
      </c>
      <c r="H109">
        <f>IF(AND(Table11[[#This Row],[A2]]&lt;Table11[[#This Row],[Forecast(A2)]]+2,Table11[[#This Row],[A2]]&gt;Table11[[#This Row],[Forecast(A2)]]-2),1,0)</f>
        <v>0</v>
      </c>
    </row>
    <row r="110" spans="1:8" x14ac:dyDescent="0.3">
      <c r="A110" s="1">
        <v>44986</v>
      </c>
      <c r="B110">
        <v>1</v>
      </c>
      <c r="C110">
        <f t="shared" si="0"/>
        <v>1.4547275397317496</v>
      </c>
      <c r="D110" s="4">
        <f t="shared" si="1"/>
        <v>-5.5897801504326505</v>
      </c>
      <c r="E110" s="4">
        <f t="shared" si="2"/>
        <v>8.4992352298961507</v>
      </c>
      <c r="H110">
        <f>IF(AND(Table11[[#This Row],[A2]]&lt;Table11[[#This Row],[Forecast(A2)]]+2,Table11[[#This Row],[A2]]&gt;Table11[[#This Row],[Forecast(A2)]]-2),1,0)</f>
        <v>1</v>
      </c>
    </row>
    <row r="111" spans="1:8" x14ac:dyDescent="0.3">
      <c r="A111" s="1">
        <v>45017</v>
      </c>
      <c r="B111">
        <v>5</v>
      </c>
      <c r="C111">
        <f t="shared" si="0"/>
        <v>5.139463225278357</v>
      </c>
      <c r="D111" s="4">
        <f t="shared" si="1"/>
        <v>-1.9613136017584285</v>
      </c>
      <c r="E111" s="4">
        <f t="shared" si="2"/>
        <v>12.240240052315142</v>
      </c>
      <c r="H111">
        <f>IF(AND(Table11[[#This Row],[A2]]&lt;Table11[[#This Row],[Forecast(A2)]]+2,Table11[[#This Row],[A2]]&gt;Table11[[#This Row],[Forecast(A2)]]-2),1,0)</f>
        <v>1</v>
      </c>
    </row>
    <row r="112" spans="1:8" x14ac:dyDescent="0.3">
      <c r="A112" s="1">
        <v>45047</v>
      </c>
      <c r="B112">
        <v>2</v>
      </c>
      <c r="C112">
        <f t="shared" si="0"/>
        <v>4.575285526924298</v>
      </c>
      <c r="D112" s="4">
        <f t="shared" si="1"/>
        <v>-2.5821448722157907</v>
      </c>
      <c r="E112" s="4">
        <f t="shared" si="2"/>
        <v>11.732715926064387</v>
      </c>
      <c r="H112">
        <f>IF(AND(Table11[[#This Row],[A2]]&lt;Table11[[#This Row],[Forecast(A2)]]+2,Table11[[#This Row],[A2]]&gt;Table11[[#This Row],[Forecast(A2)]]-2),1,0)</f>
        <v>0</v>
      </c>
    </row>
    <row r="113" spans="1:5" x14ac:dyDescent="0.3">
      <c r="A113" s="1">
        <v>45078</v>
      </c>
      <c r="C113">
        <f t="shared" si="0"/>
        <v>3.206434108913585</v>
      </c>
      <c r="D113" s="4">
        <f t="shared" si="1"/>
        <v>-4.0080312944630716</v>
      </c>
      <c r="E113" s="4">
        <f t="shared" si="2"/>
        <v>10.420899512290241</v>
      </c>
    </row>
    <row r="114" spans="1:5" x14ac:dyDescent="0.3">
      <c r="A114" s="1">
        <v>45108</v>
      </c>
      <c r="C114">
        <f t="shared" si="0"/>
        <v>6.585739171662703</v>
      </c>
      <c r="D114" s="4">
        <f t="shared" si="1"/>
        <v>-0.68697144866299453</v>
      </c>
      <c r="E114" s="4">
        <f t="shared" si="2"/>
        <v>13.8584497919884</v>
      </c>
    </row>
    <row r="115" spans="1:5" x14ac:dyDescent="0.3">
      <c r="A115" s="1">
        <v>45139</v>
      </c>
      <c r="C115">
        <f t="shared" si="0"/>
        <v>5.3090246035440956</v>
      </c>
      <c r="D115" s="4">
        <f t="shared" si="1"/>
        <v>-2.021468454734979</v>
      </c>
      <c r="E115" s="4">
        <f t="shared" si="2"/>
        <v>12.63951766182317</v>
      </c>
    </row>
    <row r="116" spans="1:5" x14ac:dyDescent="0.3">
      <c r="A116" s="1">
        <v>45170</v>
      </c>
      <c r="C116">
        <f t="shared" si="0"/>
        <v>5.9529219279459387</v>
      </c>
      <c r="D116" s="4">
        <f t="shared" si="1"/>
        <v>-1.4357262565070652</v>
      </c>
      <c r="E116" s="4">
        <f t="shared" si="2"/>
        <v>13.341570112398943</v>
      </c>
    </row>
    <row r="117" spans="1:5" x14ac:dyDescent="0.3">
      <c r="A117" s="1">
        <v>45200</v>
      </c>
      <c r="C117">
        <f t="shared" si="0"/>
        <v>3.3181979306930343</v>
      </c>
      <c r="D117" s="4">
        <f t="shared" si="1"/>
        <v>-4.1289752015568304</v>
      </c>
      <c r="E117" s="4">
        <f t="shared" si="2"/>
        <v>10.765371062942899</v>
      </c>
    </row>
    <row r="118" spans="1:5" x14ac:dyDescent="0.3">
      <c r="A118" s="1">
        <v>45231</v>
      </c>
      <c r="C118">
        <f t="shared" si="0"/>
        <v>4.5964412250469913</v>
      </c>
      <c r="D118" s="4">
        <f t="shared" si="1"/>
        <v>-2.9096238444821578</v>
      </c>
      <c r="E118" s="4">
        <f t="shared" si="2"/>
        <v>12.102506294576141</v>
      </c>
    </row>
    <row r="119" spans="1:5" x14ac:dyDescent="0.3">
      <c r="A119" s="1">
        <v>45261</v>
      </c>
      <c r="C119">
        <f t="shared" si="0"/>
        <v>2.8771009616327765</v>
      </c>
      <c r="D119" s="4">
        <f t="shared" si="1"/>
        <v>-4.6882202370211123</v>
      </c>
      <c r="E119" s="4">
        <f t="shared" si="2"/>
        <v>10.442422160286664</v>
      </c>
    </row>
    <row r="120" spans="1:5" x14ac:dyDescent="0.3">
      <c r="A120" s="1">
        <v>45292</v>
      </c>
      <c r="C120">
        <f t="shared" si="0"/>
        <v>7.1683900883437577</v>
      </c>
      <c r="D120" s="4">
        <f t="shared" si="1"/>
        <v>-0.45654866815588502</v>
      </c>
      <c r="E120" s="4">
        <f t="shared" si="2"/>
        <v>14.793328844843401</v>
      </c>
    </row>
    <row r="121" spans="1:5" x14ac:dyDescent="0.3">
      <c r="A121" s="1">
        <v>45323</v>
      </c>
      <c r="C121">
        <f t="shared" si="0"/>
        <v>11.546461607293745</v>
      </c>
      <c r="D121" s="4">
        <f t="shared" si="1"/>
        <v>3.8615465928652855</v>
      </c>
      <c r="E121" s="4">
        <f t="shared" si="2"/>
        <v>19.231376621722205</v>
      </c>
    </row>
    <row r="122" spans="1:5" x14ac:dyDescent="0.3">
      <c r="A122" s="1">
        <v>45352</v>
      </c>
      <c r="C122">
        <f t="shared" si="0"/>
        <v>1.320450970902765</v>
      </c>
      <c r="D122" s="4">
        <f t="shared" si="1"/>
        <v>-6.4247963073274157</v>
      </c>
      <c r="E122" s="4">
        <f t="shared" si="2"/>
        <v>9.0656982491329448</v>
      </c>
    </row>
    <row r="123" spans="1:5" x14ac:dyDescent="0.3">
      <c r="A123" s="1">
        <v>45383</v>
      </c>
      <c r="C123">
        <f t="shared" si="0"/>
        <v>5.0051866564493723</v>
      </c>
      <c r="D123" s="4">
        <f t="shared" si="1"/>
        <v>-2.8007462315839105</v>
      </c>
      <c r="E123" s="4">
        <f t="shared" si="2"/>
        <v>12.811119544482654</v>
      </c>
    </row>
    <row r="124" spans="1:5" x14ac:dyDescent="0.3">
      <c r="A124" s="1">
        <v>45413</v>
      </c>
      <c r="C124">
        <f t="shared" si="0"/>
        <v>4.4410089580953134</v>
      </c>
      <c r="D124" s="4">
        <f t="shared" si="1"/>
        <v>-3.4259602600920802</v>
      </c>
      <c r="E124" s="4">
        <f t="shared" si="2"/>
        <v>12.307978176282706</v>
      </c>
    </row>
    <row r="125" spans="1:5" x14ac:dyDescent="0.3">
      <c r="A125" s="1">
        <v>45444</v>
      </c>
      <c r="C125">
        <f t="shared" si="0"/>
        <v>3.0721575400846004</v>
      </c>
      <c r="D125" s="4">
        <f t="shared" si="1"/>
        <v>-4.8561961370348943</v>
      </c>
      <c r="E125" s="4">
        <f t="shared" si="2"/>
        <v>11.000511217204094</v>
      </c>
    </row>
    <row r="126" spans="1:5" x14ac:dyDescent="0.3">
      <c r="A126" s="1">
        <v>45474</v>
      </c>
      <c r="C126">
        <f t="shared" si="0"/>
        <v>6.4514626028337183</v>
      </c>
      <c r="D126" s="4">
        <f t="shared" si="1"/>
        <v>-1.5394436825776969</v>
      </c>
      <c r="E126" s="4">
        <f t="shared" si="2"/>
        <v>14.442368888245134</v>
      </c>
    </row>
    <row r="127" spans="1:5" x14ac:dyDescent="0.3">
      <c r="A127" s="1">
        <v>45505</v>
      </c>
      <c r="C127">
        <f t="shared" si="0"/>
        <v>5.1747480347151118</v>
      </c>
      <c r="D127" s="4">
        <f t="shared" si="1"/>
        <v>-2.8782249874029375</v>
      </c>
      <c r="E127" s="4">
        <f t="shared" si="2"/>
        <v>13.227721056833161</v>
      </c>
    </row>
    <row r="128" spans="1:5" x14ac:dyDescent="0.3">
      <c r="A128" s="1">
        <v>45536</v>
      </c>
      <c r="C128">
        <f t="shared" si="0"/>
        <v>5.8186453591169549</v>
      </c>
      <c r="D128" s="4">
        <f t="shared" si="1"/>
        <v>-2.2967350194410283</v>
      </c>
      <c r="E128" s="4">
        <f t="shared" si="2"/>
        <v>13.934025737674938</v>
      </c>
    </row>
    <row r="129" spans="1:5" x14ac:dyDescent="0.3">
      <c r="A129" s="1">
        <v>45566</v>
      </c>
      <c r="C129">
        <f t="shared" si="0"/>
        <v>3.1839213618640505</v>
      </c>
      <c r="D129" s="4">
        <f t="shared" si="1"/>
        <v>-4.9942045352882571</v>
      </c>
      <c r="E129" s="4">
        <f t="shared" si="2"/>
        <v>11.362047259016357</v>
      </c>
    </row>
    <row r="130" spans="1:5" x14ac:dyDescent="0.3">
      <c r="A130" s="1">
        <v>45597</v>
      </c>
      <c r="C130">
        <f t="shared" si="0"/>
        <v>4.4621646562180075</v>
      </c>
      <c r="D130" s="4">
        <f t="shared" si="1"/>
        <v>-3.779042497118585</v>
      </c>
      <c r="E130" s="4">
        <f t="shared" si="2"/>
        <v>12.7033718095546</v>
      </c>
    </row>
    <row r="131" spans="1:5" x14ac:dyDescent="0.3">
      <c r="A131" s="1">
        <v>45627</v>
      </c>
      <c r="C131">
        <f t="shared" si="0"/>
        <v>2.7428243928037928</v>
      </c>
      <c r="D131" s="4">
        <f t="shared" si="1"/>
        <v>-5.5617973624936772</v>
      </c>
      <c r="E131" s="4">
        <f t="shared" si="2"/>
        <v>11.047446148101262</v>
      </c>
    </row>
    <row r="132" spans="1:5" x14ac:dyDescent="0.3">
      <c r="A132" s="1">
        <v>45658</v>
      </c>
      <c r="C132">
        <f t="shared" si="0"/>
        <v>7.0341135195147739</v>
      </c>
      <c r="D132" s="4">
        <f t="shared" si="1"/>
        <v>-1.3342538241796831</v>
      </c>
      <c r="E132" s="4">
        <f t="shared" si="2"/>
        <v>15.402480863209231</v>
      </c>
    </row>
    <row r="133" spans="1:5" x14ac:dyDescent="0.3">
      <c r="A133" s="1">
        <v>45689</v>
      </c>
      <c r="C133">
        <f t="shared" si="0"/>
        <v>11.412185038464761</v>
      </c>
      <c r="D133" s="4">
        <f t="shared" si="1"/>
        <v>2.9797434470964124</v>
      </c>
      <c r="E133" s="4">
        <f t="shared" si="2"/>
        <v>19.844626629833108</v>
      </c>
    </row>
    <row r="134" spans="1:5" x14ac:dyDescent="0.3">
      <c r="A134" s="1">
        <v>45717</v>
      </c>
      <c r="C134">
        <f t="shared" si="0"/>
        <v>1.1861744020737812</v>
      </c>
      <c r="D134" s="4">
        <f t="shared" si="1"/>
        <v>-7.3106678009636514</v>
      </c>
      <c r="E134" s="4">
        <f t="shared" si="2"/>
        <v>9.6830166051112148</v>
      </c>
    </row>
    <row r="135" spans="1:5" x14ac:dyDescent="0.3">
      <c r="A135" s="1">
        <v>45748</v>
      </c>
      <c r="C135">
        <f t="shared" si="0"/>
        <v>4.8709100876203886</v>
      </c>
      <c r="D135" s="4">
        <f t="shared" si="1"/>
        <v>-3.6906568273623295</v>
      </c>
      <c r="E135" s="4">
        <f t="shared" si="2"/>
        <v>13.432477002603108</v>
      </c>
    </row>
    <row r="136" spans="1:5" x14ac:dyDescent="0.3">
      <c r="A136" s="1">
        <v>45778</v>
      </c>
      <c r="C136">
        <f t="shared" si="0"/>
        <v>4.3067323892663296</v>
      </c>
      <c r="D136" s="4">
        <f t="shared" si="1"/>
        <v>-4.3198811054569628</v>
      </c>
      <c r="E136" s="4">
        <f t="shared" si="2"/>
        <v>12.933345883989622</v>
      </c>
    </row>
    <row r="137" spans="1:5" x14ac:dyDescent="0.3">
      <c r="A137" s="1">
        <v>45809</v>
      </c>
      <c r="C137">
        <f t="shared" si="0"/>
        <v>2.9378809712556166</v>
      </c>
      <c r="D137" s="4">
        <f t="shared" si="1"/>
        <v>-5.7540987694272321</v>
      </c>
      <c r="E137" s="4">
        <f t="shared" si="2"/>
        <v>11.629860711938464</v>
      </c>
    </row>
    <row r="138" spans="1:5" x14ac:dyDescent="0.3">
      <c r="A138" s="1">
        <v>45839</v>
      </c>
      <c r="C138">
        <f t="shared" si="0"/>
        <v>6.3171860340047346</v>
      </c>
      <c r="D138" s="4">
        <f t="shared" si="1"/>
        <v>-2.4412877731913092</v>
      </c>
      <c r="E138" s="4">
        <f t="shared" si="2"/>
        <v>15.075659841200778</v>
      </c>
    </row>
    <row r="139" spans="1:5" x14ac:dyDescent="0.3">
      <c r="A139" s="1">
        <v>45870</v>
      </c>
      <c r="C139">
        <f t="shared" si="0"/>
        <v>5.040471465886128</v>
      </c>
      <c r="D139" s="4">
        <f t="shared" si="1"/>
        <v>-3.7839953763790319</v>
      </c>
      <c r="E139" s="4">
        <f t="shared" si="2"/>
        <v>13.864938308151288</v>
      </c>
    </row>
    <row r="140" spans="1:5" x14ac:dyDescent="0.3">
      <c r="A140" s="1">
        <v>45901</v>
      </c>
      <c r="C140">
        <f t="shared" si="0"/>
        <v>5.6843687902879712</v>
      </c>
      <c r="D140" s="4">
        <f t="shared" si="1"/>
        <v>-3.2064043923688992</v>
      </c>
      <c r="E140" s="4">
        <f t="shared" si="2"/>
        <v>14.575141972944841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9410-535A-49A6-AC61-C82097ED2A53}">
  <sheetPr codeName="Sheet4"/>
  <dimension ref="A1:H140"/>
  <sheetViews>
    <sheetView workbookViewId="0">
      <selection activeCell="G2" sqref="G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73</v>
      </c>
      <c r="D1" t="s">
        <v>74</v>
      </c>
      <c r="E1" t="s">
        <v>75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_xlfn.FORECAST.ETS.STAT($B$2:$B$112,$A$2:$A$112,1,1,1)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_xlfn.FORECAST.ETS.STAT($B$2:$B$112,$A$2:$A$112,4,1,1)</f>
        <v>0.69259437166492943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_xlfn.FORECAST.ETS.STAT($B$2:$B$112,$A$2:$A$112,5,1,1)</f>
        <v>0.53866620243906849</v>
      </c>
    </row>
    <row r="7" spans="1:8" x14ac:dyDescent="0.3">
      <c r="A7" s="1">
        <v>41852</v>
      </c>
      <c r="B7">
        <v>10</v>
      </c>
      <c r="G7" t="s">
        <v>35</v>
      </c>
      <c r="H7" s="5">
        <f>_xlfn.FORECAST.ETS.STAT($B$2:$B$112,$A$2:$A$112,6,1,1)</f>
        <v>2.4280607282506144</v>
      </c>
    </row>
    <row r="8" spans="1:8" x14ac:dyDescent="0.3">
      <c r="A8" s="1">
        <v>41883</v>
      </c>
      <c r="B8">
        <v>8</v>
      </c>
      <c r="G8" t="s">
        <v>36</v>
      </c>
      <c r="H8" s="5">
        <f>_xlfn.FORECAST.ETS.STAT($B$2:$B$112,$A$2:$A$112,7,1,1)</f>
        <v>3.0114276921767762</v>
      </c>
    </row>
    <row r="9" spans="1:8" x14ac:dyDescent="0.3">
      <c r="A9" s="1">
        <v>41913</v>
      </c>
      <c r="B9">
        <v>6</v>
      </c>
    </row>
    <row r="10" spans="1:8" x14ac:dyDescent="0.3">
      <c r="A10" s="1">
        <v>41944</v>
      </c>
      <c r="B10">
        <v>6</v>
      </c>
    </row>
    <row r="11" spans="1:8" x14ac:dyDescent="0.3">
      <c r="A11" s="1">
        <v>41974</v>
      </c>
      <c r="B11">
        <v>5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23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9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6</v>
      </c>
    </row>
    <row r="19" spans="1:2" x14ac:dyDescent="0.3">
      <c r="A19" s="1">
        <v>42217</v>
      </c>
      <c r="B19">
        <v>3</v>
      </c>
    </row>
    <row r="20" spans="1:2" x14ac:dyDescent="0.3">
      <c r="A20" s="1">
        <v>42248</v>
      </c>
      <c r="B20">
        <v>12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10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10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7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10</v>
      </c>
    </row>
    <row r="31" spans="1:2" x14ac:dyDescent="0.3">
      <c r="A31" s="1">
        <v>42583</v>
      </c>
      <c r="B31">
        <v>8</v>
      </c>
    </row>
    <row r="32" spans="1:2" x14ac:dyDescent="0.3">
      <c r="A32" s="1">
        <v>42614</v>
      </c>
      <c r="B32">
        <v>3</v>
      </c>
    </row>
    <row r="33" spans="1:2" x14ac:dyDescent="0.3">
      <c r="A33" s="1">
        <v>42644</v>
      </c>
      <c r="B33">
        <v>4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3</v>
      </c>
    </row>
    <row r="36" spans="1:2" x14ac:dyDescent="0.3">
      <c r="A36" s="1">
        <v>42736</v>
      </c>
      <c r="B36">
        <v>7</v>
      </c>
    </row>
    <row r="37" spans="1:2" x14ac:dyDescent="0.3">
      <c r="A37" s="1">
        <v>42767</v>
      </c>
      <c r="B37">
        <v>7</v>
      </c>
    </row>
    <row r="38" spans="1:2" x14ac:dyDescent="0.3">
      <c r="A38" s="1">
        <v>42795</v>
      </c>
      <c r="B38">
        <v>4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8</v>
      </c>
    </row>
    <row r="43" spans="1:2" x14ac:dyDescent="0.3">
      <c r="A43" s="1">
        <v>42948</v>
      </c>
      <c r="B43">
        <v>4</v>
      </c>
    </row>
    <row r="44" spans="1:2" x14ac:dyDescent="0.3">
      <c r="A44" s="1">
        <v>42979</v>
      </c>
      <c r="B44">
        <v>8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3</v>
      </c>
    </row>
    <row r="47" spans="1:2" x14ac:dyDescent="0.3">
      <c r="A47" s="1">
        <v>43070</v>
      </c>
      <c r="B47">
        <v>5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8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7</v>
      </c>
    </row>
    <row r="52" spans="1:2" x14ac:dyDescent="0.3">
      <c r="A52" s="1">
        <v>43221</v>
      </c>
      <c r="B52">
        <v>5</v>
      </c>
    </row>
    <row r="53" spans="1:2" x14ac:dyDescent="0.3">
      <c r="A53" s="1">
        <v>43252</v>
      </c>
      <c r="B53">
        <v>8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4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7</v>
      </c>
    </row>
    <row r="58" spans="1:2" x14ac:dyDescent="0.3">
      <c r="A58" s="1">
        <v>43405</v>
      </c>
      <c r="B58">
        <v>5</v>
      </c>
    </row>
    <row r="59" spans="1:2" x14ac:dyDescent="0.3">
      <c r="A59" s="1">
        <v>43435</v>
      </c>
      <c r="B59">
        <v>8</v>
      </c>
    </row>
    <row r="60" spans="1:2" x14ac:dyDescent="0.3">
      <c r="A60" s="1">
        <v>43466</v>
      </c>
      <c r="B60">
        <v>12</v>
      </c>
    </row>
    <row r="61" spans="1:2" x14ac:dyDescent="0.3">
      <c r="A61" s="1">
        <v>43497</v>
      </c>
      <c r="B61">
        <v>12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8</v>
      </c>
    </row>
    <row r="64" spans="1:2" x14ac:dyDescent="0.3">
      <c r="A64" s="1">
        <v>43586</v>
      </c>
      <c r="B64">
        <v>8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4</v>
      </c>
    </row>
    <row r="67" spans="1:2" x14ac:dyDescent="0.3">
      <c r="A67" s="1">
        <v>43678</v>
      </c>
      <c r="B67">
        <v>7</v>
      </c>
    </row>
    <row r="68" spans="1:2" x14ac:dyDescent="0.3">
      <c r="A68" s="1">
        <v>43709</v>
      </c>
      <c r="B68">
        <v>5</v>
      </c>
    </row>
    <row r="69" spans="1:2" x14ac:dyDescent="0.3">
      <c r="A69" s="1">
        <v>43739</v>
      </c>
      <c r="B69">
        <v>3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7</v>
      </c>
    </row>
    <row r="72" spans="1:2" x14ac:dyDescent="0.3">
      <c r="A72" s="1">
        <v>43831</v>
      </c>
      <c r="B72">
        <v>8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3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6</v>
      </c>
    </row>
    <row r="79" spans="1:2" x14ac:dyDescent="0.3">
      <c r="A79" s="1">
        <v>44044</v>
      </c>
      <c r="B79">
        <v>7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11</v>
      </c>
    </row>
    <row r="82" spans="1:2" x14ac:dyDescent="0.3">
      <c r="A82" s="1">
        <v>44136</v>
      </c>
      <c r="B82">
        <v>6</v>
      </c>
    </row>
    <row r="83" spans="1:2" x14ac:dyDescent="0.3">
      <c r="A83" s="1">
        <v>44166</v>
      </c>
      <c r="B83">
        <v>4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12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10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3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6</v>
      </c>
    </row>
    <row r="93" spans="1:2" x14ac:dyDescent="0.3">
      <c r="A93" s="1">
        <v>44470</v>
      </c>
      <c r="B93">
        <v>7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7</v>
      </c>
    </row>
    <row r="97" spans="1:5" x14ac:dyDescent="0.3">
      <c r="A97" s="1">
        <v>44593</v>
      </c>
      <c r="B97">
        <v>6</v>
      </c>
    </row>
    <row r="98" spans="1:5" x14ac:dyDescent="0.3">
      <c r="A98" s="1">
        <v>44621</v>
      </c>
      <c r="B98">
        <v>2</v>
      </c>
    </row>
    <row r="99" spans="1:5" x14ac:dyDescent="0.3">
      <c r="A99" s="1">
        <v>44652</v>
      </c>
      <c r="B99">
        <v>6</v>
      </c>
    </row>
    <row r="100" spans="1:5" x14ac:dyDescent="0.3">
      <c r="A100" s="1">
        <v>44682</v>
      </c>
      <c r="B100">
        <v>5</v>
      </c>
    </row>
    <row r="101" spans="1:5" x14ac:dyDescent="0.3">
      <c r="A101" s="1">
        <v>44713</v>
      </c>
      <c r="B101">
        <v>6</v>
      </c>
    </row>
    <row r="102" spans="1:5" x14ac:dyDescent="0.3">
      <c r="A102" s="1">
        <v>44743</v>
      </c>
      <c r="B102">
        <v>13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5</v>
      </c>
    </row>
    <row r="105" spans="1:5" x14ac:dyDescent="0.3">
      <c r="A105" s="1">
        <v>44835</v>
      </c>
      <c r="B105">
        <v>9</v>
      </c>
    </row>
    <row r="106" spans="1:5" x14ac:dyDescent="0.3">
      <c r="A106" s="1">
        <v>44866</v>
      </c>
      <c r="B106">
        <v>4</v>
      </c>
    </row>
    <row r="107" spans="1:5" x14ac:dyDescent="0.3">
      <c r="A107" s="1">
        <v>44896</v>
      </c>
      <c r="B107">
        <v>3</v>
      </c>
    </row>
    <row r="108" spans="1:5" x14ac:dyDescent="0.3">
      <c r="A108" s="1">
        <v>44927</v>
      </c>
      <c r="B108">
        <v>1</v>
      </c>
    </row>
    <row r="109" spans="1:5" x14ac:dyDescent="0.3">
      <c r="A109" s="1">
        <v>44958</v>
      </c>
      <c r="B109">
        <v>7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5</v>
      </c>
    </row>
    <row r="112" spans="1:5" x14ac:dyDescent="0.3">
      <c r="A112" s="1">
        <v>45047</v>
      </c>
      <c r="B112">
        <v>2</v>
      </c>
      <c r="C112">
        <v>2</v>
      </c>
      <c r="D112" s="4">
        <v>2</v>
      </c>
      <c r="E112" s="4">
        <v>2</v>
      </c>
    </row>
    <row r="113" spans="1:5" x14ac:dyDescent="0.3">
      <c r="A113" s="1">
        <v>45078</v>
      </c>
      <c r="C113">
        <f t="shared" ref="C113:C140" si="0">_xlfn.FORECAST.ETS(A113,$B$2:$B$112,$A$2:$A$112,1,1)</f>
        <v>4.3220612051887723</v>
      </c>
      <c r="D113" s="4">
        <f t="shared" ref="D113:D140" si="1">C113-_xlfn.FORECAST.ETS.CONFINT(A113,$B$2:$B$112,$A$2:$A$112,0.97,1,1)</f>
        <v>-3.233961029212451</v>
      </c>
      <c r="E113" s="4">
        <f t="shared" ref="E113:E140" si="2">C113+_xlfn.FORECAST.ETS.CONFINT(A113,$B$2:$B$112,$A$2:$A$112,0.97,1,1)</f>
        <v>11.878083439589997</v>
      </c>
    </row>
    <row r="114" spans="1:5" x14ac:dyDescent="0.3">
      <c r="A114" s="1">
        <v>45108</v>
      </c>
      <c r="C114">
        <f t="shared" si="0"/>
        <v>4.316864848742501</v>
      </c>
      <c r="D114" s="4">
        <f t="shared" si="1"/>
        <v>-3.2998491813864215</v>
      </c>
      <c r="E114" s="4">
        <f t="shared" si="2"/>
        <v>11.933578878871423</v>
      </c>
    </row>
    <row r="115" spans="1:5" x14ac:dyDescent="0.3">
      <c r="A115" s="1">
        <v>45139</v>
      </c>
      <c r="C115">
        <f t="shared" si="0"/>
        <v>4.31166849229625</v>
      </c>
      <c r="D115" s="4">
        <f t="shared" si="1"/>
        <v>-3.3662056967043501</v>
      </c>
      <c r="E115" s="4">
        <f t="shared" si="2"/>
        <v>11.98954268129685</v>
      </c>
    </row>
    <row r="116" spans="1:5" x14ac:dyDescent="0.3">
      <c r="A116" s="1">
        <v>45170</v>
      </c>
      <c r="C116">
        <f t="shared" si="0"/>
        <v>4.3064721358499778</v>
      </c>
      <c r="D116" s="4">
        <f t="shared" si="1"/>
        <v>-3.4330268485666622</v>
      </c>
      <c r="E116" s="4">
        <f t="shared" si="2"/>
        <v>12.045971120266618</v>
      </c>
    </row>
    <row r="117" spans="1:5" x14ac:dyDescent="0.3">
      <c r="A117" s="1">
        <v>45200</v>
      </c>
      <c r="C117">
        <f t="shared" si="0"/>
        <v>4.3012757794037277</v>
      </c>
      <c r="D117" s="4">
        <f t="shared" si="1"/>
        <v>-3.5003089446571831</v>
      </c>
      <c r="E117" s="4">
        <f t="shared" si="2"/>
        <v>12.102860503464639</v>
      </c>
    </row>
    <row r="118" spans="1:5" x14ac:dyDescent="0.3">
      <c r="A118" s="1">
        <v>45231</v>
      </c>
      <c r="C118">
        <f t="shared" si="0"/>
        <v>4.2960794229574555</v>
      </c>
      <c r="D118" s="4">
        <f t="shared" si="1"/>
        <v>-3.5680483277729875</v>
      </c>
      <c r="E118" s="4">
        <f t="shared" si="2"/>
        <v>12.160207173687898</v>
      </c>
    </row>
    <row r="119" spans="1:5" x14ac:dyDescent="0.3">
      <c r="A119" s="1">
        <v>45261</v>
      </c>
      <c r="C119">
        <f t="shared" si="0"/>
        <v>4.2908830665112045</v>
      </c>
      <c r="D119" s="4">
        <f t="shared" si="1"/>
        <v>-3.6362413765674164</v>
      </c>
      <c r="E119" s="4">
        <f t="shared" si="2"/>
        <v>12.218007509589825</v>
      </c>
    </row>
    <row r="120" spans="1:5" x14ac:dyDescent="0.3">
      <c r="A120" s="1">
        <v>45292</v>
      </c>
      <c r="C120">
        <f t="shared" si="0"/>
        <v>4.2856867100649332</v>
      </c>
      <c r="D120" s="4">
        <f t="shared" si="1"/>
        <v>-3.7048845062112985</v>
      </c>
      <c r="E120" s="4">
        <f t="shared" si="2"/>
        <v>12.276257926341165</v>
      </c>
    </row>
    <row r="121" spans="1:5" x14ac:dyDescent="0.3">
      <c r="A121" s="1">
        <v>45323</v>
      </c>
      <c r="C121">
        <f t="shared" si="0"/>
        <v>4.2804903536186822</v>
      </c>
      <c r="D121" s="4">
        <f t="shared" si="1"/>
        <v>-3.7739741689759585</v>
      </c>
      <c r="E121" s="4">
        <f t="shared" si="2"/>
        <v>12.334954876213324</v>
      </c>
    </row>
    <row r="122" spans="1:5" x14ac:dyDescent="0.3">
      <c r="A122" s="1">
        <v>45352</v>
      </c>
      <c r="C122">
        <f t="shared" si="0"/>
        <v>4.27529399717241</v>
      </c>
      <c r="D122" s="4">
        <f t="shared" si="1"/>
        <v>-3.8435068547427917</v>
      </c>
      <c r="E122" s="4">
        <f t="shared" si="2"/>
        <v>12.394094849087612</v>
      </c>
    </row>
    <row r="123" spans="1:5" x14ac:dyDescent="0.3">
      <c r="A123" s="1">
        <v>45383</v>
      </c>
      <c r="C123">
        <f t="shared" si="0"/>
        <v>4.2700976407261599</v>
      </c>
      <c r="D123" s="4">
        <f t="shared" si="1"/>
        <v>-3.9134790914427366</v>
      </c>
      <c r="E123" s="4">
        <f t="shared" si="2"/>
        <v>12.453674372895057</v>
      </c>
    </row>
    <row r="124" spans="1:5" x14ac:dyDescent="0.3">
      <c r="A124" s="1">
        <v>45413</v>
      </c>
      <c r="C124">
        <f t="shared" si="0"/>
        <v>4.2649012842798877</v>
      </c>
      <c r="D124" s="4">
        <f t="shared" si="1"/>
        <v>-3.9838874454301374</v>
      </c>
      <c r="E124" s="4">
        <f t="shared" si="2"/>
        <v>12.513690013989912</v>
      </c>
    </row>
    <row r="125" spans="1:5" x14ac:dyDescent="0.3">
      <c r="A125" s="1">
        <v>45444</v>
      </c>
      <c r="C125">
        <f t="shared" si="0"/>
        <v>4.2597049278336367</v>
      </c>
      <c r="D125" s="4">
        <f t="shared" si="1"/>
        <v>-4.054728521794063</v>
      </c>
      <c r="E125" s="4">
        <f t="shared" si="2"/>
        <v>12.574138377461336</v>
      </c>
    </row>
    <row r="126" spans="1:5" x14ac:dyDescent="0.3">
      <c r="A126" s="1">
        <v>45474</v>
      </c>
      <c r="C126">
        <f t="shared" si="0"/>
        <v>4.2545085713873654</v>
      </c>
      <c r="D126" s="4">
        <f t="shared" si="1"/>
        <v>-4.125998964611318</v>
      </c>
      <c r="E126" s="4">
        <f t="shared" si="2"/>
        <v>12.635016107386049</v>
      </c>
    </row>
    <row r="127" spans="1:5" x14ac:dyDescent="0.3">
      <c r="A127" s="1">
        <v>45505</v>
      </c>
      <c r="C127">
        <f t="shared" si="0"/>
        <v>4.2493122149411144</v>
      </c>
      <c r="D127" s="4">
        <f t="shared" si="1"/>
        <v>-4.1976954571439125</v>
      </c>
      <c r="E127" s="4">
        <f t="shared" si="2"/>
        <v>12.696319887026142</v>
      </c>
    </row>
    <row r="128" spans="1:5" x14ac:dyDescent="0.3">
      <c r="A128" s="1">
        <v>45536</v>
      </c>
      <c r="C128">
        <f t="shared" si="0"/>
        <v>4.2441158584948422</v>
      </c>
      <c r="D128" s="4">
        <f t="shared" si="1"/>
        <v>-4.269814721985</v>
      </c>
      <c r="E128" s="4">
        <f t="shared" si="2"/>
        <v>12.758046438974684</v>
      </c>
    </row>
    <row r="129" spans="1:5" x14ac:dyDescent="0.3">
      <c r="A129" s="1">
        <v>45566</v>
      </c>
      <c r="C129">
        <f t="shared" si="0"/>
        <v>4.2389195020485921</v>
      </c>
      <c r="D129" s="4">
        <f t="shared" si="1"/>
        <v>-4.3423535211557294</v>
      </c>
      <c r="E129" s="4">
        <f t="shared" si="2"/>
        <v>12.820192525252914</v>
      </c>
    </row>
    <row r="130" spans="1:5" x14ac:dyDescent="0.3">
      <c r="A130" s="1">
        <v>45597</v>
      </c>
      <c r="C130">
        <f t="shared" si="0"/>
        <v>4.2337231456023199</v>
      </c>
      <c r="D130" s="4">
        <f t="shared" si="1"/>
        <v>-4.4153086561568005</v>
      </c>
      <c r="E130" s="4">
        <f t="shared" si="2"/>
        <v>12.882754947361441</v>
      </c>
    </row>
    <row r="131" spans="1:5" x14ac:dyDescent="0.3">
      <c r="A131" s="1">
        <v>45627</v>
      </c>
      <c r="C131">
        <f t="shared" si="0"/>
        <v>4.2285267891560689</v>
      </c>
      <c r="D131" s="4">
        <f t="shared" si="1"/>
        <v>-4.4886769679768843</v>
      </c>
      <c r="E131" s="4">
        <f t="shared" si="2"/>
        <v>12.945730546289022</v>
      </c>
    </row>
    <row r="132" spans="1:5" x14ac:dyDescent="0.3">
      <c r="A132" s="1">
        <v>45658</v>
      </c>
      <c r="C132">
        <f t="shared" si="0"/>
        <v>4.2233304327097976</v>
      </c>
      <c r="D132" s="4">
        <f t="shared" si="1"/>
        <v>-4.5624553370614596</v>
      </c>
      <c r="E132" s="4">
        <f t="shared" si="2"/>
        <v>13.009116202481055</v>
      </c>
    </row>
    <row r="133" spans="1:5" x14ac:dyDescent="0.3">
      <c r="A133" s="1">
        <v>45689</v>
      </c>
      <c r="C133">
        <f t="shared" si="0"/>
        <v>4.2181340762635466</v>
      </c>
      <c r="D133" s="4">
        <f t="shared" si="1"/>
        <v>-4.6366406832439688</v>
      </c>
      <c r="E133" s="4">
        <f t="shared" si="2"/>
        <v>13.072908835771063</v>
      </c>
    </row>
    <row r="134" spans="1:5" x14ac:dyDescent="0.3">
      <c r="A134" s="1">
        <v>45717</v>
      </c>
      <c r="C134">
        <f t="shared" si="0"/>
        <v>4.2129377198172744</v>
      </c>
      <c r="D134" s="4">
        <f t="shared" si="1"/>
        <v>-4.7112299656425609</v>
      </c>
      <c r="E134" s="4">
        <f t="shared" si="2"/>
        <v>13.13710540527711</v>
      </c>
    </row>
    <row r="135" spans="1:5" x14ac:dyDescent="0.3">
      <c r="A135" s="1">
        <v>45748</v>
      </c>
      <c r="C135">
        <f t="shared" si="0"/>
        <v>4.2077413633710243</v>
      </c>
      <c r="D135" s="4">
        <f t="shared" si="1"/>
        <v>-4.7862201825241861</v>
      </c>
      <c r="E135" s="4">
        <f t="shared" si="2"/>
        <v>13.201702909266235</v>
      </c>
    </row>
    <row r="136" spans="1:5" x14ac:dyDescent="0.3">
      <c r="A136" s="1">
        <v>45778</v>
      </c>
      <c r="C136">
        <f t="shared" si="0"/>
        <v>4.2025450069247521</v>
      </c>
      <c r="D136" s="4">
        <f t="shared" si="1"/>
        <v>-4.8616083711389697</v>
      </c>
      <c r="E136" s="4">
        <f t="shared" si="2"/>
        <v>13.266698384988473</v>
      </c>
    </row>
    <row r="137" spans="1:5" x14ac:dyDescent="0.3">
      <c r="A137" s="1">
        <v>45809</v>
      </c>
      <c r="C137">
        <f t="shared" si="0"/>
        <v>4.1973486504785011</v>
      </c>
      <c r="D137" s="4">
        <f t="shared" si="1"/>
        <v>-4.9373916075264415</v>
      </c>
      <c r="E137" s="4">
        <f t="shared" si="2"/>
        <v>13.332088908483444</v>
      </c>
    </row>
    <row r="138" spans="1:5" x14ac:dyDescent="0.3">
      <c r="A138" s="1">
        <v>45839</v>
      </c>
      <c r="C138">
        <f t="shared" si="0"/>
        <v>4.1921522940322298</v>
      </c>
      <c r="D138" s="4">
        <f t="shared" si="1"/>
        <v>-5.013567006296368</v>
      </c>
      <c r="E138" s="4">
        <f t="shared" si="2"/>
        <v>13.397871594360828</v>
      </c>
    </row>
    <row r="139" spans="1:5" x14ac:dyDescent="0.3">
      <c r="A139" s="1">
        <v>45870</v>
      </c>
      <c r="C139">
        <f t="shared" si="0"/>
        <v>4.1869559375859788</v>
      </c>
      <c r="D139" s="4">
        <f t="shared" si="1"/>
        <v>-5.0901317203855028</v>
      </c>
      <c r="E139" s="4">
        <f t="shared" si="2"/>
        <v>13.46404359555746</v>
      </c>
    </row>
    <row r="140" spans="1:5" x14ac:dyDescent="0.3">
      <c r="A140" s="1">
        <v>45901</v>
      </c>
      <c r="C140">
        <f t="shared" si="0"/>
        <v>4.1817595811397066</v>
      </c>
      <c r="D140" s="4">
        <f t="shared" si="1"/>
        <v>-5.1670829407927901</v>
      </c>
      <c r="E140" s="4">
        <f t="shared" si="2"/>
        <v>13.530602103072203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74D6-273B-4CEF-B6DF-8338959FC063}">
  <dimension ref="A1:H140"/>
  <sheetViews>
    <sheetView topLeftCell="A2" workbookViewId="0">
      <selection activeCell="A2" sqref="A2:E140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3</v>
      </c>
      <c r="C1" t="s">
        <v>78</v>
      </c>
      <c r="D1" t="s">
        <v>79</v>
      </c>
      <c r="E1" t="s">
        <v>80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_xlfn.FORECAST.ETS.STAT($B$2:$B$104,$A$2:$A$104,1,10,1)</f>
        <v>0.126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_xlfn.FORECAST.ETS.STAT($B$2:$B$104,$A$2:$A$104,2,10,1)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_xlfn.FORECAST.ETS.STAT($B$2:$B$104,$A$2:$A$104,3,10,1)</f>
        <v>1E-3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_xlfn.FORECAST.ETS.STAT($B$2:$B$104,$A$2:$A$104,4,10,1)</f>
        <v>0.61583544376046018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_xlfn.FORECAST.ETS.STAT($B$2:$B$104,$A$2:$A$104,5,10,1)</f>
        <v>0.73529382298604951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_xlfn.FORECAST.ETS.STAT($B$2:$B$104,$A$2:$A$104,6,10,1)</f>
        <v>1.4597580889136832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_xlfn.FORECAST.ETS.STAT($B$2:$B$104,$A$2:$A$104,7,10,1)</f>
        <v>1.8646254988524407</v>
      </c>
    </row>
    <row r="9" spans="1:8" x14ac:dyDescent="0.3">
      <c r="A9" s="1">
        <v>41913</v>
      </c>
      <c r="B9">
        <v>5</v>
      </c>
    </row>
    <row r="10" spans="1:8" x14ac:dyDescent="0.3">
      <c r="A10" s="1">
        <v>41944</v>
      </c>
      <c r="B10">
        <v>2</v>
      </c>
    </row>
    <row r="11" spans="1:8" x14ac:dyDescent="0.3">
      <c r="A11" s="1">
        <v>41974</v>
      </c>
      <c r="B11">
        <v>6</v>
      </c>
    </row>
    <row r="12" spans="1:8" x14ac:dyDescent="0.3">
      <c r="A12" s="1">
        <v>42005</v>
      </c>
      <c r="B12">
        <v>7</v>
      </c>
    </row>
    <row r="13" spans="1:8" x14ac:dyDescent="0.3">
      <c r="A13" s="1">
        <v>42036</v>
      </c>
      <c r="B13">
        <v>4</v>
      </c>
    </row>
    <row r="14" spans="1:8" x14ac:dyDescent="0.3">
      <c r="A14" s="1">
        <v>42064</v>
      </c>
      <c r="B14">
        <v>1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7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2</v>
      </c>
    </row>
    <row r="20" spans="1:2" x14ac:dyDescent="0.3">
      <c r="A20" s="1">
        <v>42248</v>
      </c>
      <c r="B20">
        <v>1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2</v>
      </c>
    </row>
    <row r="23" spans="1:2" x14ac:dyDescent="0.3">
      <c r="A23" s="1">
        <v>42339</v>
      </c>
      <c r="B23">
        <v>4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5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3</v>
      </c>
    </row>
    <row r="28" spans="1:2" x14ac:dyDescent="0.3">
      <c r="A28" s="1">
        <v>42491</v>
      </c>
      <c r="B28">
        <v>3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3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2</v>
      </c>
    </row>
    <row r="37" spans="1:2" x14ac:dyDescent="0.3">
      <c r="A37" s="1">
        <v>42767</v>
      </c>
      <c r="B37">
        <v>4</v>
      </c>
    </row>
    <row r="38" spans="1:2" x14ac:dyDescent="0.3">
      <c r="A38" s="1">
        <v>42795</v>
      </c>
      <c r="B38">
        <v>1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2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2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3</v>
      </c>
    </row>
    <row r="49" spans="1:2" x14ac:dyDescent="0.3">
      <c r="A49" s="1">
        <v>43132</v>
      </c>
      <c r="B49">
        <v>5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1</v>
      </c>
    </row>
    <row r="53" spans="1:2" x14ac:dyDescent="0.3">
      <c r="A53" s="1">
        <v>43252</v>
      </c>
      <c r="B53">
        <v>14</v>
      </c>
    </row>
    <row r="54" spans="1:2" x14ac:dyDescent="0.3">
      <c r="A54" s="1">
        <v>43282</v>
      </c>
      <c r="B54">
        <v>2</v>
      </c>
    </row>
    <row r="55" spans="1:2" x14ac:dyDescent="0.3">
      <c r="A55" s="1">
        <v>43313</v>
      </c>
      <c r="B55">
        <v>2</v>
      </c>
    </row>
    <row r="56" spans="1:2" x14ac:dyDescent="0.3">
      <c r="A56" s="1">
        <v>43344</v>
      </c>
      <c r="B56">
        <v>6</v>
      </c>
    </row>
    <row r="57" spans="1:2" x14ac:dyDescent="0.3">
      <c r="A57" s="1">
        <v>43374</v>
      </c>
      <c r="B57">
        <v>2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4</v>
      </c>
    </row>
    <row r="61" spans="1:2" x14ac:dyDescent="0.3">
      <c r="A61" s="1">
        <v>43497</v>
      </c>
      <c r="B61">
        <v>10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5</v>
      </c>
    </row>
    <row r="65" spans="1:2" x14ac:dyDescent="0.3">
      <c r="A65" s="1">
        <v>43617</v>
      </c>
      <c r="B65">
        <v>1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2</v>
      </c>
    </row>
    <row r="69" spans="1:2" x14ac:dyDescent="0.3">
      <c r="A69" s="1">
        <v>43739</v>
      </c>
      <c r="B69">
        <v>7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2</v>
      </c>
    </row>
    <row r="72" spans="1:2" x14ac:dyDescent="0.3">
      <c r="A72" s="1">
        <v>43831</v>
      </c>
      <c r="B72">
        <v>3</v>
      </c>
    </row>
    <row r="73" spans="1:2" x14ac:dyDescent="0.3">
      <c r="A73" s="1">
        <v>43862</v>
      </c>
      <c r="B73">
        <v>2</v>
      </c>
    </row>
    <row r="74" spans="1:2" x14ac:dyDescent="0.3">
      <c r="A74" s="1">
        <v>43891</v>
      </c>
      <c r="B74">
        <v>2</v>
      </c>
    </row>
    <row r="75" spans="1:2" x14ac:dyDescent="0.3">
      <c r="A75" s="1">
        <v>43922</v>
      </c>
      <c r="B75">
        <v>3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6</v>
      </c>
    </row>
    <row r="78" spans="1:2" x14ac:dyDescent="0.3">
      <c r="A78" s="1">
        <v>44013</v>
      </c>
      <c r="B78">
        <v>2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2</v>
      </c>
    </row>
    <row r="81" spans="1:2" x14ac:dyDescent="0.3">
      <c r="A81" s="1">
        <v>44105</v>
      </c>
      <c r="B81">
        <v>3</v>
      </c>
    </row>
    <row r="82" spans="1:2" x14ac:dyDescent="0.3">
      <c r="A82" s="1">
        <v>44136</v>
      </c>
      <c r="B82">
        <v>4</v>
      </c>
    </row>
    <row r="83" spans="1:2" x14ac:dyDescent="0.3">
      <c r="A83" s="1">
        <v>44166</v>
      </c>
      <c r="B83">
        <v>6</v>
      </c>
    </row>
    <row r="84" spans="1:2" x14ac:dyDescent="0.3">
      <c r="A84" s="1">
        <v>44197</v>
      </c>
      <c r="B84">
        <v>3</v>
      </c>
    </row>
    <row r="85" spans="1:2" x14ac:dyDescent="0.3">
      <c r="A85" s="1">
        <v>44228</v>
      </c>
      <c r="B85">
        <v>3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5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2</v>
      </c>
    </row>
    <row r="92" spans="1:2" x14ac:dyDescent="0.3">
      <c r="A92" s="1">
        <v>44440</v>
      </c>
      <c r="B92">
        <v>1</v>
      </c>
    </row>
    <row r="93" spans="1:2" x14ac:dyDescent="0.3">
      <c r="A93" s="1">
        <v>44470</v>
      </c>
      <c r="B93">
        <v>2</v>
      </c>
    </row>
    <row r="94" spans="1:2" x14ac:dyDescent="0.3">
      <c r="A94" s="1">
        <v>44501</v>
      </c>
      <c r="B94">
        <v>2</v>
      </c>
    </row>
    <row r="95" spans="1:2" x14ac:dyDescent="0.3">
      <c r="A95" s="1">
        <v>44531</v>
      </c>
      <c r="B95">
        <v>2</v>
      </c>
    </row>
    <row r="96" spans="1:2" x14ac:dyDescent="0.3">
      <c r="A96" s="1">
        <v>44562</v>
      </c>
      <c r="B96">
        <v>3</v>
      </c>
    </row>
    <row r="97" spans="1:7" x14ac:dyDescent="0.3">
      <c r="A97" s="1">
        <v>44593</v>
      </c>
      <c r="B97">
        <v>5</v>
      </c>
    </row>
    <row r="98" spans="1:7" x14ac:dyDescent="0.3">
      <c r="A98" s="1">
        <v>44621</v>
      </c>
      <c r="B98">
        <v>1</v>
      </c>
    </row>
    <row r="99" spans="1:7" x14ac:dyDescent="0.3">
      <c r="A99" s="1">
        <v>44652</v>
      </c>
      <c r="B99">
        <v>1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3</v>
      </c>
    </row>
    <row r="102" spans="1:7" x14ac:dyDescent="0.3">
      <c r="A102" s="1">
        <v>44743</v>
      </c>
      <c r="B102">
        <v>3</v>
      </c>
    </row>
    <row r="103" spans="1:7" x14ac:dyDescent="0.3">
      <c r="A103" s="1">
        <v>44774</v>
      </c>
      <c r="B103">
        <v>3</v>
      </c>
    </row>
    <row r="104" spans="1:7" x14ac:dyDescent="0.3">
      <c r="A104" s="1">
        <v>44805</v>
      </c>
      <c r="B104">
        <v>4</v>
      </c>
      <c r="C104">
        <v>4</v>
      </c>
      <c r="D104" s="4">
        <v>4</v>
      </c>
      <c r="E104" s="4">
        <v>4</v>
      </c>
      <c r="G104" s="14">
        <f>IF(AND(Table1[[#This Row],[A3]]&lt;Table1[[#This Row],[Forecast(A3)]]+2,Table1[[#This Row],[A3]]&gt;Table1[[#This Row],[Forecast(A3)]]-2),1,0)</f>
        <v>1</v>
      </c>
    </row>
    <row r="105" spans="1:7" x14ac:dyDescent="0.3">
      <c r="A105" s="1">
        <v>44835</v>
      </c>
      <c r="B105">
        <v>5</v>
      </c>
      <c r="C105">
        <f t="shared" ref="C105:C140" si="0">_xlfn.FORECAST.ETS(A105,$B$2:$B$104,$A$2:$A$104,10,1)</f>
        <v>2.4771989093823543</v>
      </c>
      <c r="D105" s="4">
        <f t="shared" ref="D105:D140" si="1">C105-_xlfn.FORECAST.ETS.CONFINT(A105,$B$2:$B$104,$A$2:$A$104,0.96,10,1)</f>
        <v>-2.4468521940042804</v>
      </c>
      <c r="E105" s="4">
        <f t="shared" ref="E105:E140" si="2">C105+_xlfn.FORECAST.ETS.CONFINT(A105,$B$2:$B$104,$A$2:$A$104,0.96,10,1)</f>
        <v>7.4012500127689886</v>
      </c>
      <c r="G105" s="14">
        <f>IF(AND(Table1[[#This Row],[A3]]&lt;Table1[[#This Row],[Forecast(A3)]]+2,Table1[[#This Row],[A3]]&gt;Table1[[#This Row],[Forecast(A3)]]-2),1,0)</f>
        <v>0</v>
      </c>
    </row>
    <row r="106" spans="1:7" x14ac:dyDescent="0.3">
      <c r="A106" s="1">
        <v>44866</v>
      </c>
      <c r="B106">
        <v>0</v>
      </c>
      <c r="C106">
        <f t="shared" si="0"/>
        <v>-0.18664324680416611</v>
      </c>
      <c r="D106" s="4">
        <f t="shared" si="1"/>
        <v>-5.1502455180472015</v>
      </c>
      <c r="E106" s="4">
        <f t="shared" si="2"/>
        <v>4.7769590244388702</v>
      </c>
      <c r="G106" s="14">
        <f>IF(AND(Table1[[#This Row],[A3]]&lt;Table1[[#This Row],[Forecast(A3)]]+2,Table1[[#This Row],[A3]]&gt;Table1[[#This Row],[Forecast(A3)]]-2),1,0)</f>
        <v>1</v>
      </c>
    </row>
    <row r="107" spans="1:7" x14ac:dyDescent="0.3">
      <c r="A107" s="1">
        <v>44896</v>
      </c>
      <c r="B107">
        <v>3</v>
      </c>
      <c r="C107">
        <f t="shared" si="0"/>
        <v>3.5471299890384662</v>
      </c>
      <c r="D107" s="4">
        <f t="shared" si="1"/>
        <v>-1.4563286693925637</v>
      </c>
      <c r="E107" s="4">
        <f t="shared" si="2"/>
        <v>8.5505886474694961</v>
      </c>
      <c r="G107" s="14">
        <f>IF(AND(Table1[[#This Row],[A3]]&lt;Table1[[#This Row],[Forecast(A3)]]+2,Table1[[#This Row],[A3]]&gt;Table1[[#This Row],[Forecast(A3)]]-2),1,0)</f>
        <v>1</v>
      </c>
    </row>
    <row r="108" spans="1:7" x14ac:dyDescent="0.3">
      <c r="A108" s="1">
        <v>44927</v>
      </c>
      <c r="B108">
        <v>1</v>
      </c>
      <c r="C108">
        <f t="shared" si="0"/>
        <v>1.9008556922429456</v>
      </c>
      <c r="D108" s="4">
        <f t="shared" si="1"/>
        <v>-3.1427621441855766</v>
      </c>
      <c r="E108" s="4">
        <f t="shared" si="2"/>
        <v>6.9444735286714678</v>
      </c>
      <c r="G108" s="14">
        <f>IF(AND(Table1[[#This Row],[A3]]&lt;Table1[[#This Row],[Forecast(A3)]]+2,Table1[[#This Row],[A3]]&gt;Table1[[#This Row],[Forecast(A3)]]-2),1,0)</f>
        <v>1</v>
      </c>
    </row>
    <row r="109" spans="1:7" x14ac:dyDescent="0.3">
      <c r="A109" s="1">
        <v>44958</v>
      </c>
      <c r="B109">
        <v>2</v>
      </c>
      <c r="C109">
        <f t="shared" si="0"/>
        <v>2.8475347976739789</v>
      </c>
      <c r="D109" s="4">
        <f t="shared" si="1"/>
        <v>-2.2365426013810374</v>
      </c>
      <c r="E109" s="4">
        <f t="shared" si="2"/>
        <v>7.9316121967289952</v>
      </c>
      <c r="G109" s="14">
        <f>IF(AND(Table1[[#This Row],[A3]]&lt;Table1[[#This Row],[Forecast(A3)]]+2,Table1[[#This Row],[A3]]&gt;Table1[[#This Row],[Forecast(A3)]]-2),1,0)</f>
        <v>1</v>
      </c>
    </row>
    <row r="110" spans="1:7" x14ac:dyDescent="0.3">
      <c r="A110" s="1">
        <v>44986</v>
      </c>
      <c r="B110">
        <v>1</v>
      </c>
      <c r="C110">
        <f t="shared" si="0"/>
        <v>0.91155124046480007</v>
      </c>
      <c r="D110" s="4">
        <f t="shared" si="1"/>
        <v>-4.2132837225474988</v>
      </c>
      <c r="E110" s="4">
        <f t="shared" si="2"/>
        <v>6.0363862034770994</v>
      </c>
      <c r="G110" s="14">
        <f>IF(AND(Table1[[#This Row],[A3]]&lt;Table1[[#This Row],[Forecast(A3)]]+2,Table1[[#This Row],[A3]]&gt;Table1[[#This Row],[Forecast(A3)]]-2),1,0)</f>
        <v>1</v>
      </c>
    </row>
    <row r="111" spans="1:7" x14ac:dyDescent="0.3">
      <c r="A111" s="1">
        <v>45017</v>
      </c>
      <c r="B111">
        <v>0</v>
      </c>
      <c r="C111">
        <f t="shared" si="0"/>
        <v>4.1798574975983325</v>
      </c>
      <c r="D111" s="4">
        <f t="shared" si="1"/>
        <v>-0.98603067077041295</v>
      </c>
      <c r="E111" s="4">
        <f t="shared" si="2"/>
        <v>9.3457456659670779</v>
      </c>
      <c r="G111" s="14">
        <f>IF(AND(Table1[[#This Row],[A3]]&lt;Table1[[#This Row],[Forecast(A3)]]+2,Table1[[#This Row],[A3]]&gt;Table1[[#This Row],[Forecast(A3)]]-2),1,0)</f>
        <v>0</v>
      </c>
    </row>
    <row r="112" spans="1:7" x14ac:dyDescent="0.3">
      <c r="A112" s="1">
        <v>45047</v>
      </c>
      <c r="B112">
        <v>6</v>
      </c>
      <c r="C112">
        <f t="shared" si="0"/>
        <v>3.2204827792600317</v>
      </c>
      <c r="D112" s="4">
        <f t="shared" si="1"/>
        <v>-1.986751899730089</v>
      </c>
      <c r="E112" s="4">
        <f t="shared" si="2"/>
        <v>8.4277174582501519</v>
      </c>
      <c r="G112" s="14">
        <f>IF(AND(Table1[[#This Row],[A3]]&lt;Table1[[#This Row],[Forecast(A3)]]+2,Table1[[#This Row],[A3]]&gt;Table1[[#This Row],[Forecast(A3)]]-2),1,0)</f>
        <v>0</v>
      </c>
    </row>
    <row r="113" spans="1:5" x14ac:dyDescent="0.3">
      <c r="A113" s="1">
        <v>45078</v>
      </c>
      <c r="C113">
        <f t="shared" si="0"/>
        <v>3.5647983002268115</v>
      </c>
      <c r="D113" s="4">
        <f t="shared" si="1"/>
        <v>-1.6840738826927972</v>
      </c>
      <c r="E113" s="4">
        <f t="shared" si="2"/>
        <v>8.8136704831464208</v>
      </c>
    </row>
    <row r="114" spans="1:5" x14ac:dyDescent="0.3">
      <c r="A114" s="1">
        <v>45108</v>
      </c>
      <c r="C114">
        <f t="shared" si="0"/>
        <v>2.5905318437346114</v>
      </c>
      <c r="D114" s="4">
        <f t="shared" si="1"/>
        <v>-2.7002665489751765</v>
      </c>
      <c r="E114" s="4">
        <f t="shared" si="2"/>
        <v>7.8813302364443993</v>
      </c>
    </row>
    <row r="115" spans="1:5" x14ac:dyDescent="0.3">
      <c r="A115" s="1">
        <v>45139</v>
      </c>
      <c r="C115">
        <f t="shared" si="0"/>
        <v>2.5976100989350863</v>
      </c>
      <c r="D115" s="4">
        <f t="shared" si="1"/>
        <v>-2.7360215013815203</v>
      </c>
      <c r="E115" s="4">
        <f t="shared" si="2"/>
        <v>7.931241699251693</v>
      </c>
    </row>
    <row r="116" spans="1:5" x14ac:dyDescent="0.3">
      <c r="A116" s="1">
        <v>45170</v>
      </c>
      <c r="C116">
        <f t="shared" si="0"/>
        <v>-6.6232057251434107E-2</v>
      </c>
      <c r="D116" s="4">
        <f t="shared" si="1"/>
        <v>-5.4423556108438644</v>
      </c>
      <c r="E116" s="4">
        <f t="shared" si="2"/>
        <v>5.3098914963409962</v>
      </c>
    </row>
    <row r="117" spans="1:5" x14ac:dyDescent="0.3">
      <c r="A117" s="1">
        <v>45200</v>
      </c>
      <c r="C117">
        <f t="shared" si="0"/>
        <v>3.6675411785911987</v>
      </c>
      <c r="D117" s="4">
        <f t="shared" si="1"/>
        <v>-1.7513563666559548</v>
      </c>
      <c r="E117" s="4">
        <f t="shared" si="2"/>
        <v>9.0864387238383522</v>
      </c>
    </row>
    <row r="118" spans="1:5" x14ac:dyDescent="0.3">
      <c r="A118" s="1">
        <v>45231</v>
      </c>
      <c r="C118">
        <f t="shared" si="0"/>
        <v>2.0212668817956776</v>
      </c>
      <c r="D118" s="4">
        <f t="shared" si="1"/>
        <v>-3.4406845064571878</v>
      </c>
      <c r="E118" s="4">
        <f t="shared" si="2"/>
        <v>7.4832182700485426</v>
      </c>
    </row>
    <row r="119" spans="1:5" x14ac:dyDescent="0.3">
      <c r="A119" s="1">
        <v>45261</v>
      </c>
      <c r="C119">
        <f t="shared" si="0"/>
        <v>2.9679459872267109</v>
      </c>
      <c r="D119" s="4">
        <f t="shared" si="1"/>
        <v>-2.5373369338687302</v>
      </c>
      <c r="E119" s="4">
        <f t="shared" si="2"/>
        <v>8.4732289083221524</v>
      </c>
    </row>
    <row r="120" spans="1:5" x14ac:dyDescent="0.3">
      <c r="A120" s="1">
        <v>45292</v>
      </c>
      <c r="C120">
        <f t="shared" si="0"/>
        <v>1.0319624300175321</v>
      </c>
      <c r="D120" s="4">
        <f t="shared" si="1"/>
        <v>-4.5169275778531803</v>
      </c>
      <c r="E120" s="4">
        <f t="shared" si="2"/>
        <v>6.580852437888244</v>
      </c>
    </row>
    <row r="121" spans="1:5" x14ac:dyDescent="0.3">
      <c r="A121" s="1">
        <v>45323</v>
      </c>
      <c r="C121">
        <f t="shared" si="0"/>
        <v>4.3002686871510649</v>
      </c>
      <c r="D121" s="4">
        <f t="shared" si="1"/>
        <v>-1.2925018511977759</v>
      </c>
      <c r="E121" s="4">
        <f t="shared" si="2"/>
        <v>9.8930392254999049</v>
      </c>
    </row>
    <row r="122" spans="1:5" x14ac:dyDescent="0.3">
      <c r="A122" s="1">
        <v>45352</v>
      </c>
      <c r="C122">
        <f t="shared" si="0"/>
        <v>3.3408939688127637</v>
      </c>
      <c r="D122" s="4">
        <f t="shared" si="1"/>
        <v>-2.2960284591961324</v>
      </c>
      <c r="E122" s="4">
        <f t="shared" si="2"/>
        <v>8.9778163968216589</v>
      </c>
    </row>
    <row r="123" spans="1:5" x14ac:dyDescent="0.3">
      <c r="A123" s="1">
        <v>45383</v>
      </c>
      <c r="C123">
        <f t="shared" si="0"/>
        <v>3.6852094897795431</v>
      </c>
      <c r="D123" s="4">
        <f t="shared" si="1"/>
        <v>-1.996134128265997</v>
      </c>
      <c r="E123" s="4">
        <f t="shared" si="2"/>
        <v>9.3665531078250837</v>
      </c>
    </row>
    <row r="124" spans="1:5" x14ac:dyDescent="0.3">
      <c r="A124" s="1">
        <v>45413</v>
      </c>
      <c r="C124">
        <f t="shared" si="0"/>
        <v>2.710943033287343</v>
      </c>
      <c r="D124" s="4">
        <f t="shared" si="1"/>
        <v>-3.0150890420622645</v>
      </c>
      <c r="E124" s="4">
        <f t="shared" si="2"/>
        <v>8.4369751086369504</v>
      </c>
    </row>
    <row r="125" spans="1:5" x14ac:dyDescent="0.3">
      <c r="A125" s="1">
        <v>45444</v>
      </c>
      <c r="C125">
        <f t="shared" si="0"/>
        <v>2.7180212884878179</v>
      </c>
      <c r="D125" s="4">
        <f t="shared" si="1"/>
        <v>-3.0535799777684742</v>
      </c>
      <c r="E125" s="4">
        <f t="shared" si="2"/>
        <v>8.4896225547441091</v>
      </c>
    </row>
    <row r="126" spans="1:5" x14ac:dyDescent="0.3">
      <c r="A126" s="1">
        <v>45474</v>
      </c>
      <c r="C126">
        <f t="shared" si="0"/>
        <v>5.417913230129745E-2</v>
      </c>
      <c r="D126" s="4">
        <f t="shared" si="1"/>
        <v>-5.7626343446265933</v>
      </c>
      <c r="E126" s="4">
        <f t="shared" si="2"/>
        <v>5.8709926092291882</v>
      </c>
    </row>
    <row r="127" spans="1:5" x14ac:dyDescent="0.3">
      <c r="A127" s="1">
        <v>45505</v>
      </c>
      <c r="C127">
        <f t="shared" si="0"/>
        <v>3.7879523681439302</v>
      </c>
      <c r="D127" s="4">
        <f t="shared" si="1"/>
        <v>-2.0743346878157931</v>
      </c>
      <c r="E127" s="4">
        <f t="shared" si="2"/>
        <v>9.6502394241036527</v>
      </c>
    </row>
    <row r="128" spans="1:5" x14ac:dyDescent="0.3">
      <c r="A128" s="1">
        <v>45536</v>
      </c>
      <c r="C128">
        <f t="shared" si="0"/>
        <v>2.1416780713484092</v>
      </c>
      <c r="D128" s="4">
        <f t="shared" si="1"/>
        <v>-3.7663420007670152</v>
      </c>
      <c r="E128" s="4">
        <f t="shared" si="2"/>
        <v>8.0496981434638339</v>
      </c>
    </row>
    <row r="129" spans="1:5" x14ac:dyDescent="0.3">
      <c r="A129" s="1">
        <v>45566</v>
      </c>
      <c r="C129">
        <f t="shared" si="0"/>
        <v>3.0883571767794424</v>
      </c>
      <c r="D129" s="4">
        <f t="shared" si="1"/>
        <v>-2.8656534426321412</v>
      </c>
      <c r="E129" s="4">
        <f t="shared" si="2"/>
        <v>9.0423677961910265</v>
      </c>
    </row>
    <row r="130" spans="1:5" x14ac:dyDescent="0.3">
      <c r="A130" s="1">
        <v>45597</v>
      </c>
      <c r="C130">
        <f t="shared" si="0"/>
        <v>1.1523736195702636</v>
      </c>
      <c r="D130" s="4">
        <f t="shared" si="1"/>
        <v>-4.8478831974062384</v>
      </c>
      <c r="E130" s="4">
        <f t="shared" si="2"/>
        <v>7.1526304365467652</v>
      </c>
    </row>
    <row r="131" spans="1:5" x14ac:dyDescent="0.3">
      <c r="A131" s="1">
        <v>45627</v>
      </c>
      <c r="C131">
        <f t="shared" si="0"/>
        <v>4.4206798767037965</v>
      </c>
      <c r="D131" s="4">
        <f t="shared" si="1"/>
        <v>-1.6260769321895863</v>
      </c>
      <c r="E131" s="4">
        <f t="shared" si="2"/>
        <v>10.467436685597178</v>
      </c>
    </row>
    <row r="132" spans="1:5" x14ac:dyDescent="0.3">
      <c r="A132" s="1">
        <v>45658</v>
      </c>
      <c r="C132">
        <f t="shared" si="0"/>
        <v>3.4613051583654957</v>
      </c>
      <c r="D132" s="4">
        <f t="shared" si="1"/>
        <v>-2.6322036056637272</v>
      </c>
      <c r="E132" s="4">
        <f t="shared" si="2"/>
        <v>9.5548139223947182</v>
      </c>
    </row>
    <row r="133" spans="1:5" x14ac:dyDescent="0.3">
      <c r="A133" s="1">
        <v>45689</v>
      </c>
      <c r="C133">
        <f t="shared" si="0"/>
        <v>3.8056206793322751</v>
      </c>
      <c r="D133" s="4">
        <f t="shared" si="1"/>
        <v>-2.3348901965182796</v>
      </c>
      <c r="E133" s="4">
        <f t="shared" si="2"/>
        <v>9.9461315551828307</v>
      </c>
    </row>
    <row r="134" spans="1:5" x14ac:dyDescent="0.3">
      <c r="A134" s="1">
        <v>45717</v>
      </c>
      <c r="C134">
        <f t="shared" si="0"/>
        <v>2.831354222840075</v>
      </c>
      <c r="D134" s="4">
        <f t="shared" si="1"/>
        <v>-3.3564071393870569</v>
      </c>
      <c r="E134" s="4">
        <f t="shared" si="2"/>
        <v>9.0191155850672065</v>
      </c>
    </row>
    <row r="135" spans="1:5" x14ac:dyDescent="0.3">
      <c r="A135" s="1">
        <v>45748</v>
      </c>
      <c r="C135">
        <f t="shared" si="0"/>
        <v>2.8384324780405499</v>
      </c>
      <c r="D135" s="4">
        <f t="shared" si="1"/>
        <v>-3.3974345197045683</v>
      </c>
      <c r="E135" s="4">
        <f t="shared" si="2"/>
        <v>9.0742994757856685</v>
      </c>
    </row>
    <row r="136" spans="1:5" x14ac:dyDescent="0.3">
      <c r="A136" s="1">
        <v>45778</v>
      </c>
      <c r="C136">
        <f t="shared" si="0"/>
        <v>0.17459032185402945</v>
      </c>
      <c r="D136" s="4">
        <f t="shared" si="1"/>
        <v>-6.1090140380068352</v>
      </c>
      <c r="E136" s="4">
        <f t="shared" si="2"/>
        <v>6.4581946817148932</v>
      </c>
    </row>
    <row r="137" spans="1:5" x14ac:dyDescent="0.3">
      <c r="A137" s="1">
        <v>45809</v>
      </c>
      <c r="C137">
        <f t="shared" si="0"/>
        <v>3.9083635576966618</v>
      </c>
      <c r="D137" s="4">
        <f t="shared" si="1"/>
        <v>-2.4232213834478422</v>
      </c>
      <c r="E137" s="4">
        <f t="shared" si="2"/>
        <v>10.239948498841166</v>
      </c>
    </row>
    <row r="138" spans="1:5" x14ac:dyDescent="0.3">
      <c r="A138" s="1">
        <v>45839</v>
      </c>
      <c r="C138">
        <f t="shared" si="0"/>
        <v>2.2620892609011412</v>
      </c>
      <c r="D138" s="4">
        <f t="shared" si="1"/>
        <v>-4.1177177936359683</v>
      </c>
      <c r="E138" s="4">
        <f t="shared" si="2"/>
        <v>8.6418963154382507</v>
      </c>
    </row>
    <row r="139" spans="1:5" x14ac:dyDescent="0.3">
      <c r="A139" s="1">
        <v>45870</v>
      </c>
      <c r="C139">
        <f t="shared" si="0"/>
        <v>3.2087683663321744</v>
      </c>
      <c r="D139" s="4">
        <f t="shared" si="1"/>
        <v>-3.2195006699171484</v>
      </c>
      <c r="E139" s="4">
        <f t="shared" si="2"/>
        <v>9.6370374025814982</v>
      </c>
    </row>
    <row r="140" spans="1:5" x14ac:dyDescent="0.3">
      <c r="A140" s="1">
        <v>45901</v>
      </c>
      <c r="C140">
        <f t="shared" si="0"/>
        <v>1.2727848091229956</v>
      </c>
      <c r="D140" s="4">
        <f t="shared" si="1"/>
        <v>-5.2041844363904799</v>
      </c>
      <c r="E140" s="4">
        <f t="shared" si="2"/>
        <v>7.7497540546364716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2D0C-CD4F-403A-9461-1E8D3EAD397B}">
  <dimension ref="A1:H140"/>
  <sheetViews>
    <sheetView zoomScale="90" zoomScaleNormal="90" workbookViewId="0">
      <selection activeCell="F11" sqref="F11"/>
    </sheetView>
  </sheetViews>
  <sheetFormatPr defaultRowHeight="14.4" x14ac:dyDescent="0.3"/>
  <cols>
    <col min="1" max="1" width="9.44140625" bestFit="1" customWidth="1"/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4</v>
      </c>
      <c r="C1" t="s">
        <v>81</v>
      </c>
      <c r="D1" t="s">
        <v>82</v>
      </c>
      <c r="E1" t="s">
        <v>83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_xlfn.FORECAST.ETS.STAT($B$2:$B$101,$A$2:$A$101,1,4,1)</f>
        <v>0.251</v>
      </c>
    </row>
    <row r="3" spans="1:8" x14ac:dyDescent="0.3">
      <c r="A3" s="1">
        <v>41730</v>
      </c>
      <c r="B3">
        <v>2</v>
      </c>
      <c r="G3" t="s">
        <v>31</v>
      </c>
      <c r="H3" s="5">
        <f>_xlfn.FORECAST.ETS.STAT($B$2:$B$101,$A$2:$A$101,2,4,1)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_xlfn.FORECAST.ETS.STAT($B$2:$B$101,$A$2:$A$101,3,4,1)</f>
        <v>0.25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_xlfn.FORECAST.ETS.STAT($B$2:$B$101,$A$2:$A$101,4,4,1)</f>
        <v>0.47090754801860824</v>
      </c>
    </row>
    <row r="6" spans="1:8" x14ac:dyDescent="0.3">
      <c r="A6" s="1">
        <v>41821</v>
      </c>
      <c r="B6">
        <v>6</v>
      </c>
      <c r="G6" t="s">
        <v>34</v>
      </c>
      <c r="H6" s="5">
        <f>_xlfn.FORECAST.ETS.STAT($B$2:$B$101,$A$2:$A$101,5,4,1)</f>
        <v>0.88685710668705653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_xlfn.FORECAST.ETS.STAT($B$2:$B$101,$A$2:$A$101,6,4,1)</f>
        <v>1.3709966587883531</v>
      </c>
    </row>
    <row r="8" spans="1:8" x14ac:dyDescent="0.3">
      <c r="A8" s="1">
        <v>41883</v>
      </c>
      <c r="B8">
        <v>6</v>
      </c>
      <c r="G8" t="s">
        <v>36</v>
      </c>
      <c r="H8" s="5">
        <f>_xlfn.FORECAST.ETS.STAT($B$2:$B$101,$A$2:$A$101,7,4,1)</f>
        <v>1.733564573744296</v>
      </c>
    </row>
    <row r="9" spans="1:8" x14ac:dyDescent="0.3">
      <c r="A9" s="1">
        <v>41913</v>
      </c>
      <c r="B9">
        <v>9</v>
      </c>
    </row>
    <row r="10" spans="1:8" x14ac:dyDescent="0.3">
      <c r="A10" s="1">
        <v>41944</v>
      </c>
      <c r="B10">
        <v>7</v>
      </c>
    </row>
    <row r="11" spans="1:8" x14ac:dyDescent="0.3">
      <c r="A11" s="1">
        <v>41974</v>
      </c>
      <c r="B11">
        <v>8</v>
      </c>
    </row>
    <row r="12" spans="1:8" x14ac:dyDescent="0.3">
      <c r="A12" s="1">
        <v>42005</v>
      </c>
      <c r="B12">
        <v>13</v>
      </c>
    </row>
    <row r="13" spans="1:8" x14ac:dyDescent="0.3">
      <c r="A13" s="1">
        <v>42036</v>
      </c>
      <c r="B13">
        <v>22</v>
      </c>
    </row>
    <row r="14" spans="1:8" x14ac:dyDescent="0.3">
      <c r="A14" s="1">
        <v>42064</v>
      </c>
      <c r="B14">
        <v>4</v>
      </c>
    </row>
    <row r="15" spans="1:8" x14ac:dyDescent="0.3">
      <c r="A15" s="1">
        <v>42095</v>
      </c>
      <c r="B15">
        <v>6</v>
      </c>
    </row>
    <row r="16" spans="1:8" x14ac:dyDescent="0.3">
      <c r="A16" s="1">
        <v>42125</v>
      </c>
      <c r="B16">
        <v>10</v>
      </c>
    </row>
    <row r="17" spans="1:2" x14ac:dyDescent="0.3">
      <c r="A17" s="1">
        <v>42156</v>
      </c>
      <c r="B17">
        <v>8</v>
      </c>
    </row>
    <row r="18" spans="1:2" x14ac:dyDescent="0.3">
      <c r="A18" s="1">
        <v>42186</v>
      </c>
      <c r="B18">
        <v>10</v>
      </c>
    </row>
    <row r="19" spans="1:2" x14ac:dyDescent="0.3">
      <c r="A19" s="1">
        <v>42217</v>
      </c>
      <c r="B19">
        <v>7</v>
      </c>
    </row>
    <row r="20" spans="1:2" x14ac:dyDescent="0.3">
      <c r="A20" s="1">
        <v>42248</v>
      </c>
      <c r="B20">
        <v>5</v>
      </c>
    </row>
    <row r="21" spans="1:2" x14ac:dyDescent="0.3">
      <c r="A21" s="1">
        <v>42278</v>
      </c>
      <c r="B21">
        <v>6</v>
      </c>
    </row>
    <row r="22" spans="1:2" x14ac:dyDescent="0.3">
      <c r="A22" s="1">
        <v>42309</v>
      </c>
      <c r="B22">
        <v>7</v>
      </c>
    </row>
    <row r="23" spans="1:2" x14ac:dyDescent="0.3">
      <c r="A23" s="1">
        <v>42339</v>
      </c>
      <c r="B23">
        <v>7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14</v>
      </c>
    </row>
    <row r="26" spans="1:2" x14ac:dyDescent="0.3">
      <c r="A26" s="1">
        <v>42430</v>
      </c>
      <c r="B26">
        <v>1</v>
      </c>
    </row>
    <row r="27" spans="1:2" x14ac:dyDescent="0.3">
      <c r="A27" s="1">
        <v>42461</v>
      </c>
      <c r="B27">
        <v>5</v>
      </c>
    </row>
    <row r="28" spans="1:2" x14ac:dyDescent="0.3">
      <c r="A28" s="1">
        <v>42491</v>
      </c>
      <c r="B28">
        <v>5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4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6</v>
      </c>
    </row>
    <row r="34" spans="1:2" x14ac:dyDescent="0.3">
      <c r="A34" s="1">
        <v>42675</v>
      </c>
      <c r="B34">
        <v>4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4</v>
      </c>
    </row>
    <row r="37" spans="1:2" x14ac:dyDescent="0.3">
      <c r="A37" s="1">
        <v>42767</v>
      </c>
      <c r="B37">
        <v>4</v>
      </c>
    </row>
    <row r="38" spans="1:2" x14ac:dyDescent="0.3">
      <c r="A38" s="1">
        <v>42795</v>
      </c>
      <c r="B38">
        <v>2</v>
      </c>
    </row>
    <row r="39" spans="1:2" x14ac:dyDescent="0.3">
      <c r="A39" s="1">
        <v>42826</v>
      </c>
      <c r="B39">
        <v>3</v>
      </c>
    </row>
    <row r="40" spans="1:2" x14ac:dyDescent="0.3">
      <c r="A40" s="1">
        <v>42856</v>
      </c>
      <c r="B40">
        <v>3</v>
      </c>
    </row>
    <row r="41" spans="1:2" x14ac:dyDescent="0.3">
      <c r="A41" s="1">
        <v>42887</v>
      </c>
      <c r="B41">
        <v>3</v>
      </c>
    </row>
    <row r="42" spans="1:2" x14ac:dyDescent="0.3">
      <c r="A42" s="1">
        <v>42917</v>
      </c>
      <c r="B42">
        <v>3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3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3</v>
      </c>
    </row>
    <row r="49" spans="1:2" x14ac:dyDescent="0.3">
      <c r="A49" s="1">
        <v>43132</v>
      </c>
      <c r="B49">
        <v>9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3</v>
      </c>
    </row>
    <row r="53" spans="1:2" x14ac:dyDescent="0.3">
      <c r="A53" s="1">
        <v>43252</v>
      </c>
      <c r="B53">
        <v>4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3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3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2</v>
      </c>
    </row>
    <row r="60" spans="1:2" x14ac:dyDescent="0.3">
      <c r="A60" s="1">
        <v>43466</v>
      </c>
      <c r="B60">
        <v>6</v>
      </c>
    </row>
    <row r="61" spans="1:2" x14ac:dyDescent="0.3">
      <c r="A61" s="1">
        <v>43497</v>
      </c>
      <c r="B61">
        <v>14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3</v>
      </c>
    </row>
    <row r="64" spans="1:2" x14ac:dyDescent="0.3">
      <c r="A64" s="1">
        <v>43586</v>
      </c>
      <c r="B64">
        <v>2</v>
      </c>
    </row>
    <row r="65" spans="1:2" x14ac:dyDescent="0.3">
      <c r="A65" s="1">
        <v>43617</v>
      </c>
      <c r="B65">
        <v>2</v>
      </c>
    </row>
    <row r="66" spans="1:2" x14ac:dyDescent="0.3">
      <c r="A66" s="1">
        <v>43647</v>
      </c>
      <c r="B66">
        <v>1</v>
      </c>
    </row>
    <row r="67" spans="1:2" x14ac:dyDescent="0.3">
      <c r="A67" s="1">
        <v>43678</v>
      </c>
      <c r="B67">
        <v>2</v>
      </c>
    </row>
    <row r="68" spans="1:2" x14ac:dyDescent="0.3">
      <c r="A68" s="1">
        <v>43709</v>
      </c>
      <c r="B68">
        <v>6</v>
      </c>
    </row>
    <row r="69" spans="1:2" x14ac:dyDescent="0.3">
      <c r="A69" s="1">
        <v>43739</v>
      </c>
      <c r="B69">
        <v>2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1</v>
      </c>
    </row>
    <row r="72" spans="1:2" x14ac:dyDescent="0.3">
      <c r="A72" s="1">
        <v>43831</v>
      </c>
      <c r="B72">
        <v>6</v>
      </c>
    </row>
    <row r="73" spans="1:2" x14ac:dyDescent="0.3">
      <c r="A73" s="1">
        <v>43862</v>
      </c>
      <c r="B73">
        <v>6</v>
      </c>
    </row>
    <row r="74" spans="1:2" x14ac:dyDescent="0.3">
      <c r="A74" s="1">
        <v>43891</v>
      </c>
      <c r="B74">
        <v>1</v>
      </c>
    </row>
    <row r="75" spans="1:2" x14ac:dyDescent="0.3">
      <c r="A75" s="1">
        <v>43922</v>
      </c>
      <c r="B75">
        <v>1</v>
      </c>
    </row>
    <row r="76" spans="1:2" x14ac:dyDescent="0.3">
      <c r="A76" s="1">
        <v>43952</v>
      </c>
      <c r="B76">
        <v>3</v>
      </c>
    </row>
    <row r="77" spans="1:2" x14ac:dyDescent="0.3">
      <c r="A77" s="1">
        <v>43983</v>
      </c>
      <c r="B77">
        <v>3</v>
      </c>
    </row>
    <row r="78" spans="1:2" x14ac:dyDescent="0.3">
      <c r="A78" s="1">
        <v>44013</v>
      </c>
      <c r="B78">
        <v>1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5</v>
      </c>
    </row>
    <row r="82" spans="1:2" x14ac:dyDescent="0.3">
      <c r="A82" s="1">
        <v>44136</v>
      </c>
      <c r="B82">
        <v>5</v>
      </c>
    </row>
    <row r="83" spans="1:2" x14ac:dyDescent="0.3">
      <c r="A83" s="1">
        <v>44166</v>
      </c>
      <c r="B83">
        <v>3</v>
      </c>
    </row>
    <row r="84" spans="1:2" x14ac:dyDescent="0.3">
      <c r="A84" s="1">
        <v>44197</v>
      </c>
      <c r="B84">
        <v>3</v>
      </c>
    </row>
    <row r="85" spans="1:2" x14ac:dyDescent="0.3">
      <c r="A85" s="1">
        <v>44228</v>
      </c>
      <c r="B85">
        <v>4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3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1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2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0</v>
      </c>
    </row>
    <row r="97" spans="1:7" x14ac:dyDescent="0.3">
      <c r="A97" s="1">
        <v>44593</v>
      </c>
      <c r="B97">
        <v>5</v>
      </c>
    </row>
    <row r="98" spans="1:7" x14ac:dyDescent="0.3">
      <c r="A98" s="1">
        <v>44621</v>
      </c>
      <c r="B98">
        <v>1</v>
      </c>
    </row>
    <row r="99" spans="1:7" x14ac:dyDescent="0.3">
      <c r="A99" s="1">
        <v>44652</v>
      </c>
      <c r="B99">
        <v>4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2</v>
      </c>
      <c r="C101">
        <v>2</v>
      </c>
      <c r="D101" s="4">
        <v>2</v>
      </c>
      <c r="E101" s="4">
        <v>2</v>
      </c>
      <c r="G101">
        <f>IF(AND(Table7[[#This Row],[A4]]&lt;Table7[[#This Row],[Forecast(A4)]]+1,Table7[[#This Row],[A4]]&gt;Table7[[#This Row],[Forecast(A4)]]-1),1,0)</f>
        <v>1</v>
      </c>
    </row>
    <row r="102" spans="1:7" x14ac:dyDescent="0.3">
      <c r="A102" s="1">
        <v>44743</v>
      </c>
      <c r="B102">
        <v>2</v>
      </c>
      <c r="C102">
        <f t="shared" ref="C102:C140" si="0">_xlfn.FORECAST.ETS(A102,$B$2:$B$101,$A$2:$A$101,4,1)</f>
        <v>0.33054336523611183</v>
      </c>
      <c r="D102" s="4">
        <f t="shared" ref="D102:D140" si="1">C102-_xlfn.FORECAST.ETS.CONFINT(A102,$B$2:$B$101,$A$2:$A$101,0.95,4,1)</f>
        <v>-5.653317786300712</v>
      </c>
      <c r="E102" s="4">
        <f t="shared" ref="E102:E140" si="2">C102+_xlfn.FORECAST.ETS.CONFINT(A102,$B$2:$B$101,$A$2:$A$101,0.95,4,1)</f>
        <v>6.3144045167729361</v>
      </c>
      <c r="G102">
        <f>IF(AND(Table7[[#This Row],[A4]]&lt;Table7[[#This Row],[Forecast(A4)]]+1,Table7[[#This Row],[A4]]&gt;Table7[[#This Row],[Forecast(A4)]]-1),1,0)</f>
        <v>0</v>
      </c>
    </row>
    <row r="103" spans="1:7" x14ac:dyDescent="0.3">
      <c r="A103" s="1">
        <v>44774</v>
      </c>
      <c r="B103">
        <v>0</v>
      </c>
      <c r="C103">
        <f t="shared" si="0"/>
        <v>1.4522050373586897</v>
      </c>
      <c r="D103" s="4">
        <f t="shared" si="1"/>
        <v>-4.7187313781364564</v>
      </c>
      <c r="E103" s="4">
        <f t="shared" si="2"/>
        <v>7.6231414528538357</v>
      </c>
      <c r="G103">
        <f>IF(AND(Table7[[#This Row],[A4]]&lt;Table7[[#This Row],[Forecast(A4)]]+1,Table7[[#This Row],[A4]]&gt;Table7[[#This Row],[Forecast(A4)]]-1),1,0)</f>
        <v>0</v>
      </c>
    </row>
    <row r="104" spans="1:7" x14ac:dyDescent="0.3">
      <c r="A104" s="1">
        <v>44805</v>
      </c>
      <c r="B104">
        <v>0</v>
      </c>
      <c r="C104">
        <f t="shared" si="0"/>
        <v>0.4608126935645096</v>
      </c>
      <c r="D104" s="4">
        <f t="shared" si="1"/>
        <v>-5.8931152677369392</v>
      </c>
      <c r="E104" s="4">
        <f t="shared" si="2"/>
        <v>6.8147406548659584</v>
      </c>
      <c r="G104">
        <f>IF(AND(Table7[[#This Row],[A4]]&lt;Table7[[#This Row],[Forecast(A4)]]+1,Table7[[#This Row],[A4]]&gt;Table7[[#This Row],[Forecast(A4)]]-1),1,0)</f>
        <v>1</v>
      </c>
    </row>
    <row r="105" spans="1:7" x14ac:dyDescent="0.3">
      <c r="A105" s="1">
        <v>44835</v>
      </c>
      <c r="B105">
        <v>3</v>
      </c>
      <c r="C105">
        <f t="shared" si="0"/>
        <v>2.5628386776340655</v>
      </c>
      <c r="D105" s="4">
        <f t="shared" si="1"/>
        <v>-3.9703457506545696</v>
      </c>
      <c r="E105" s="4">
        <f t="shared" si="2"/>
        <v>9.0960231059227006</v>
      </c>
      <c r="G105">
        <f>IF(AND(Table7[[#This Row],[A4]]&lt;Table7[[#This Row],[Forecast(A4)]]+1,Table7[[#This Row],[A4]]&gt;Table7[[#This Row],[Forecast(A4)]]-1),1,0)</f>
        <v>1</v>
      </c>
    </row>
    <row r="106" spans="1:7" x14ac:dyDescent="0.3">
      <c r="A106" s="1">
        <v>44866</v>
      </c>
      <c r="B106">
        <v>1</v>
      </c>
      <c r="C106">
        <f t="shared" si="0"/>
        <v>0.130203037223245</v>
      </c>
      <c r="D106" s="4">
        <f t="shared" si="1"/>
        <v>-7.0679964237886814</v>
      </c>
      <c r="E106" s="4">
        <f t="shared" si="2"/>
        <v>7.328402498235171</v>
      </c>
      <c r="G106">
        <f>IF(AND(Table7[[#This Row],[A4]]&lt;Table7[[#This Row],[Forecast(A4)]]+1,Table7[[#This Row],[A4]]&gt;Table7[[#This Row],[Forecast(A4)]]-1),1,0)</f>
        <v>1</v>
      </c>
    </row>
    <row r="107" spans="1:7" x14ac:dyDescent="0.3">
      <c r="A107" s="1">
        <v>44896</v>
      </c>
      <c r="B107">
        <v>2</v>
      </c>
      <c r="C107">
        <f t="shared" si="0"/>
        <v>1.2518647093458231</v>
      </c>
      <c r="D107" s="4">
        <f t="shared" si="1"/>
        <v>-6.1075304046090979</v>
      </c>
      <c r="E107" s="4">
        <f t="shared" si="2"/>
        <v>8.6112598233007436</v>
      </c>
      <c r="G107">
        <f>IF(AND(Table7[[#This Row],[A4]]&lt;Table7[[#This Row],[Forecast(A4)]]+1,Table7[[#This Row],[A4]]&gt;Table7[[#This Row],[Forecast(A4)]]-1),1,0)</f>
        <v>1</v>
      </c>
    </row>
    <row r="108" spans="1:7" x14ac:dyDescent="0.3">
      <c r="A108" s="1">
        <v>44927</v>
      </c>
      <c r="B108">
        <v>1</v>
      </c>
      <c r="C108">
        <f t="shared" si="0"/>
        <v>0.26047236555164277</v>
      </c>
      <c r="D108" s="4">
        <f t="shared" si="1"/>
        <v>-7.2578842493583515</v>
      </c>
      <c r="E108" s="4">
        <f t="shared" si="2"/>
        <v>7.7788289804616362</v>
      </c>
      <c r="G108">
        <f>IF(AND(Table7[[#This Row],[A4]]&lt;Table7[[#This Row],[Forecast(A4)]]+1,Table7[[#This Row],[A4]]&gt;Table7[[#This Row],[Forecast(A4)]]-1),1,0)</f>
        <v>1</v>
      </c>
    </row>
    <row r="109" spans="1:7" x14ac:dyDescent="0.3">
      <c r="A109" s="1">
        <v>44958</v>
      </c>
      <c r="B109">
        <v>2</v>
      </c>
      <c r="C109">
        <f t="shared" si="0"/>
        <v>2.3624983496211986</v>
      </c>
      <c r="D109" s="4">
        <f t="shared" si="1"/>
        <v>-5.3127290952609929</v>
      </c>
      <c r="E109" s="4">
        <f t="shared" si="2"/>
        <v>10.037725794503389</v>
      </c>
      <c r="G109">
        <f>IF(AND(Table7[[#This Row],[A4]]&lt;Table7[[#This Row],[Forecast(A4)]]+1,Table7[[#This Row],[A4]]&gt;Table7[[#This Row],[Forecast(A4)]]-1),1,0)</f>
        <v>1</v>
      </c>
    </row>
    <row r="110" spans="1:7" x14ac:dyDescent="0.3">
      <c r="A110" s="1">
        <v>44986</v>
      </c>
      <c r="B110">
        <v>0</v>
      </c>
      <c r="C110">
        <f t="shared" si="0"/>
        <v>-7.0137290789621831E-2</v>
      </c>
      <c r="D110" s="4">
        <f t="shared" si="1"/>
        <v>-8.3276141804669592</v>
      </c>
      <c r="E110" s="4">
        <f t="shared" si="2"/>
        <v>8.1873395988877142</v>
      </c>
      <c r="G110">
        <f>IF(AND(Table7[[#This Row],[A4]]&lt;Table7[[#This Row],[Forecast(A4)]]+1,Table7[[#This Row],[A4]]&gt;Table7[[#This Row],[Forecast(A4)]]-1),1,0)</f>
        <v>1</v>
      </c>
    </row>
    <row r="111" spans="1:7" x14ac:dyDescent="0.3">
      <c r="A111" s="1">
        <v>45017</v>
      </c>
      <c r="B111">
        <v>0</v>
      </c>
      <c r="C111">
        <f t="shared" si="0"/>
        <v>1.0515243813329562</v>
      </c>
      <c r="D111" s="4">
        <f t="shared" si="1"/>
        <v>-7.3512400659749781</v>
      </c>
      <c r="E111" s="4">
        <f t="shared" si="2"/>
        <v>9.454288828640891</v>
      </c>
      <c r="G111">
        <f>IF(AND(Table7[[#This Row],[A4]]&lt;Table7[[#This Row],[Forecast(A4)]]+1,Table7[[#This Row],[A4]]&gt;Table7[[#This Row],[Forecast(A4)]]-1),1,0)</f>
        <v>0</v>
      </c>
    </row>
    <row r="112" spans="1:7" x14ac:dyDescent="0.3">
      <c r="A112" s="1">
        <v>45047</v>
      </c>
      <c r="B112">
        <v>2</v>
      </c>
      <c r="C112">
        <f t="shared" si="0"/>
        <v>6.0132037538776051E-2</v>
      </c>
      <c r="D112" s="4">
        <f t="shared" si="1"/>
        <v>-8.486541664314446</v>
      </c>
      <c r="E112" s="4">
        <f t="shared" si="2"/>
        <v>8.6068057393919997</v>
      </c>
      <c r="G112">
        <f>IF(AND(Table7[[#This Row],[A4]]&lt;Table7[[#This Row],[Forecast(A4)]]+1,Table7[[#This Row],[A4]]&gt;Table7[[#This Row],[Forecast(A4)]]-1),1,0)</f>
        <v>0</v>
      </c>
    </row>
    <row r="113" spans="1:5" x14ac:dyDescent="0.3">
      <c r="A113" s="1">
        <v>45078</v>
      </c>
      <c r="C113">
        <f t="shared" si="0"/>
        <v>2.1621580216083318</v>
      </c>
      <c r="D113" s="4">
        <f t="shared" si="1"/>
        <v>-6.527119233938623</v>
      </c>
      <c r="E113" s="4">
        <f t="shared" si="2"/>
        <v>10.851435277155286</v>
      </c>
    </row>
    <row r="114" spans="1:5" x14ac:dyDescent="0.3">
      <c r="A114" s="1">
        <v>45108</v>
      </c>
      <c r="C114">
        <f t="shared" si="0"/>
        <v>-0.27047761880248855</v>
      </c>
      <c r="D114" s="4">
        <f t="shared" si="1"/>
        <v>-9.4860473154662976</v>
      </c>
      <c r="E114" s="4">
        <f t="shared" si="2"/>
        <v>8.9450920778613217</v>
      </c>
    </row>
    <row r="115" spans="1:5" x14ac:dyDescent="0.3">
      <c r="A115" s="1">
        <v>45139</v>
      </c>
      <c r="C115">
        <f t="shared" si="0"/>
        <v>0.85118405332008951</v>
      </c>
      <c r="D115" s="4">
        <f t="shared" si="1"/>
        <v>-8.4988053172122626</v>
      </c>
      <c r="E115" s="4">
        <f t="shared" si="2"/>
        <v>10.201173423852442</v>
      </c>
    </row>
    <row r="116" spans="1:5" x14ac:dyDescent="0.3">
      <c r="A116" s="1">
        <v>45170</v>
      </c>
      <c r="C116">
        <f t="shared" si="0"/>
        <v>-0.14020829047409067</v>
      </c>
      <c r="D116" s="4">
        <f t="shared" si="1"/>
        <v>-9.6237107717539967</v>
      </c>
      <c r="E116" s="4">
        <f t="shared" si="2"/>
        <v>9.3432941908058158</v>
      </c>
    </row>
    <row r="117" spans="1:5" x14ac:dyDescent="0.3">
      <c r="A117" s="1">
        <v>45200</v>
      </c>
      <c r="C117">
        <f t="shared" si="0"/>
        <v>1.961817693595465</v>
      </c>
      <c r="D117" s="4">
        <f t="shared" si="1"/>
        <v>-7.6543328198573857</v>
      </c>
      <c r="E117" s="4">
        <f t="shared" si="2"/>
        <v>11.577968207048317</v>
      </c>
    </row>
    <row r="118" spans="1:5" x14ac:dyDescent="0.3">
      <c r="A118" s="1">
        <v>45231</v>
      </c>
      <c r="C118">
        <f t="shared" si="0"/>
        <v>-0.47081794681535527</v>
      </c>
      <c r="D118" s="4">
        <f t="shared" si="1"/>
        <v>-10.572355427620909</v>
      </c>
      <c r="E118" s="4">
        <f t="shared" si="2"/>
        <v>9.6307195339901988</v>
      </c>
    </row>
    <row r="119" spans="1:5" x14ac:dyDescent="0.3">
      <c r="A119" s="1">
        <v>45261</v>
      </c>
      <c r="C119">
        <f t="shared" si="0"/>
        <v>0.65084372530722268</v>
      </c>
      <c r="D119" s="4">
        <f t="shared" si="1"/>
        <v>-9.577197744287469</v>
      </c>
      <c r="E119" s="4">
        <f t="shared" si="2"/>
        <v>10.878885194901914</v>
      </c>
    </row>
    <row r="120" spans="1:5" x14ac:dyDescent="0.3">
      <c r="A120" s="1">
        <v>45292</v>
      </c>
      <c r="C120">
        <f t="shared" si="0"/>
        <v>-0.34054861848695739</v>
      </c>
      <c r="D120" s="4">
        <f t="shared" si="1"/>
        <v>-10.694477016564031</v>
      </c>
      <c r="E120" s="4">
        <f t="shared" si="2"/>
        <v>10.013379779590116</v>
      </c>
    </row>
    <row r="121" spans="1:5" x14ac:dyDescent="0.3">
      <c r="A121" s="1">
        <v>45323</v>
      </c>
      <c r="C121">
        <f t="shared" si="0"/>
        <v>1.7614773655825984</v>
      </c>
      <c r="D121" s="4">
        <f t="shared" si="1"/>
        <v>-8.7177465558527309</v>
      </c>
      <c r="E121" s="4">
        <f t="shared" si="2"/>
        <v>12.240701287017927</v>
      </c>
    </row>
    <row r="122" spans="1:5" x14ac:dyDescent="0.3">
      <c r="A122" s="1">
        <v>45352</v>
      </c>
      <c r="C122">
        <f t="shared" si="0"/>
        <v>-0.6711582748282221</v>
      </c>
      <c r="D122" s="4">
        <f t="shared" si="1"/>
        <v>-11.604296513859891</v>
      </c>
      <c r="E122" s="4">
        <f t="shared" si="2"/>
        <v>10.261979964203446</v>
      </c>
    </row>
    <row r="123" spans="1:5" x14ac:dyDescent="0.3">
      <c r="A123" s="1">
        <v>45383</v>
      </c>
      <c r="C123">
        <f t="shared" si="0"/>
        <v>0.45050339729435596</v>
      </c>
      <c r="D123" s="4">
        <f t="shared" si="1"/>
        <v>-10.603121656282074</v>
      </c>
      <c r="E123" s="4">
        <f t="shared" si="2"/>
        <v>11.504128450870784</v>
      </c>
    </row>
    <row r="124" spans="1:5" x14ac:dyDescent="0.3">
      <c r="A124" s="1">
        <v>45413</v>
      </c>
      <c r="C124">
        <f t="shared" si="0"/>
        <v>-0.54088894649982411</v>
      </c>
      <c r="D124" s="4">
        <f t="shared" si="1"/>
        <v>-11.714574841951311</v>
      </c>
      <c r="E124" s="4">
        <f t="shared" si="2"/>
        <v>10.632796948951665</v>
      </c>
    </row>
    <row r="125" spans="1:5" x14ac:dyDescent="0.3">
      <c r="A125" s="1">
        <v>45444</v>
      </c>
      <c r="C125">
        <f t="shared" si="0"/>
        <v>1.5611370375697315</v>
      </c>
      <c r="D125" s="4">
        <f t="shared" si="1"/>
        <v>-9.73220048339555</v>
      </c>
      <c r="E125" s="4">
        <f t="shared" si="2"/>
        <v>12.854474558535012</v>
      </c>
    </row>
    <row r="126" spans="1:5" x14ac:dyDescent="0.3">
      <c r="A126" s="1">
        <v>45474</v>
      </c>
      <c r="C126">
        <f t="shared" si="0"/>
        <v>-0.87149860284108871</v>
      </c>
      <c r="D126" s="4">
        <f t="shared" si="1"/>
        <v>-12.593642814166399</v>
      </c>
      <c r="E126" s="4">
        <f t="shared" si="2"/>
        <v>10.850645608484223</v>
      </c>
    </row>
    <row r="127" spans="1:5" x14ac:dyDescent="0.3">
      <c r="A127" s="1">
        <v>45505</v>
      </c>
      <c r="C127">
        <f t="shared" si="0"/>
        <v>0.25016306928148913</v>
      </c>
      <c r="D127" s="4">
        <f t="shared" si="1"/>
        <v>-11.587753471945145</v>
      </c>
      <c r="E127" s="4">
        <f t="shared" si="2"/>
        <v>12.088079610508125</v>
      </c>
    </row>
    <row r="128" spans="1:5" x14ac:dyDescent="0.3">
      <c r="A128" s="1">
        <v>45536</v>
      </c>
      <c r="C128">
        <f t="shared" si="0"/>
        <v>-0.74122927451269094</v>
      </c>
      <c r="D128" s="4">
        <f t="shared" si="1"/>
        <v>-12.694625118774864</v>
      </c>
      <c r="E128" s="4">
        <f t="shared" si="2"/>
        <v>11.212166569749483</v>
      </c>
    </row>
    <row r="129" spans="1:5" x14ac:dyDescent="0.3">
      <c r="A129" s="1">
        <v>45566</v>
      </c>
      <c r="C129">
        <f t="shared" si="0"/>
        <v>1.3607967095568649</v>
      </c>
      <c r="D129" s="4">
        <f t="shared" si="1"/>
        <v>-10.707796789357044</v>
      </c>
      <c r="E129" s="4">
        <f t="shared" si="2"/>
        <v>13.429390208470775</v>
      </c>
    </row>
    <row r="130" spans="1:5" x14ac:dyDescent="0.3">
      <c r="A130" s="1">
        <v>45597</v>
      </c>
      <c r="C130">
        <f t="shared" si="0"/>
        <v>-1.0718389308539555</v>
      </c>
      <c r="D130" s="4">
        <f t="shared" si="1"/>
        <v>-13.548661530866367</v>
      </c>
      <c r="E130" s="4">
        <f t="shared" si="2"/>
        <v>11.404983669158456</v>
      </c>
    </row>
    <row r="131" spans="1:5" x14ac:dyDescent="0.3">
      <c r="A131" s="1">
        <v>45627</v>
      </c>
      <c r="C131">
        <f t="shared" si="0"/>
        <v>4.9822741268622517E-2</v>
      </c>
      <c r="D131" s="4">
        <f t="shared" si="1"/>
        <v>-12.538995280444171</v>
      </c>
      <c r="E131" s="4">
        <f t="shared" si="2"/>
        <v>12.638640762981415</v>
      </c>
    </row>
    <row r="132" spans="1:5" x14ac:dyDescent="0.3">
      <c r="A132" s="1">
        <v>45658</v>
      </c>
      <c r="C132">
        <f t="shared" si="0"/>
        <v>-0.94156960252555777</v>
      </c>
      <c r="D132" s="4">
        <f t="shared" si="1"/>
        <v>-13.642186267664803</v>
      </c>
      <c r="E132" s="4">
        <f t="shared" si="2"/>
        <v>11.759047062613687</v>
      </c>
    </row>
    <row r="133" spans="1:5" x14ac:dyDescent="0.3">
      <c r="A133" s="1">
        <v>45689</v>
      </c>
      <c r="C133">
        <f t="shared" si="0"/>
        <v>1.1604563815439981</v>
      </c>
      <c r="D133" s="4">
        <f t="shared" si="1"/>
        <v>-11.65177009469364</v>
      </c>
      <c r="E133" s="4">
        <f t="shared" si="2"/>
        <v>13.972682857781637</v>
      </c>
    </row>
    <row r="134" spans="1:5" x14ac:dyDescent="0.3">
      <c r="A134" s="1">
        <v>45717</v>
      </c>
      <c r="C134">
        <f t="shared" si="0"/>
        <v>-1.2721792588668221</v>
      </c>
      <c r="D134" s="4">
        <f t="shared" si="1"/>
        <v>-14.475413970143574</v>
      </c>
      <c r="E134" s="4">
        <f t="shared" si="2"/>
        <v>11.931055452409929</v>
      </c>
    </row>
    <row r="135" spans="1:5" x14ac:dyDescent="0.3">
      <c r="A135" s="1">
        <v>45748</v>
      </c>
      <c r="C135">
        <f t="shared" si="0"/>
        <v>-0.15051758674424431</v>
      </c>
      <c r="D135" s="4">
        <f t="shared" si="1"/>
        <v>-13.462670812627024</v>
      </c>
      <c r="E135" s="4">
        <f t="shared" si="2"/>
        <v>13.161635639138535</v>
      </c>
    </row>
    <row r="136" spans="1:5" x14ac:dyDescent="0.3">
      <c r="A136" s="1">
        <v>45778</v>
      </c>
      <c r="C136">
        <f t="shared" si="0"/>
        <v>-1.1419099305384244</v>
      </c>
      <c r="D136" s="4">
        <f t="shared" si="1"/>
        <v>-14.562856772316954</v>
      </c>
      <c r="E136" s="4">
        <f t="shared" si="2"/>
        <v>12.279036911240103</v>
      </c>
    </row>
    <row r="137" spans="1:5" x14ac:dyDescent="0.3">
      <c r="A137" s="1">
        <v>45809</v>
      </c>
      <c r="C137">
        <f t="shared" si="0"/>
        <v>0.96011605353113127</v>
      </c>
      <c r="D137" s="4">
        <f t="shared" si="1"/>
        <v>-12.569505164952526</v>
      </c>
      <c r="E137" s="4">
        <f t="shared" si="2"/>
        <v>14.489737272014787</v>
      </c>
    </row>
    <row r="138" spans="1:5" x14ac:dyDescent="0.3">
      <c r="A138" s="1">
        <v>45839</v>
      </c>
      <c r="C138">
        <f t="shared" si="0"/>
        <v>-1.472519586879689</v>
      </c>
      <c r="D138" s="4">
        <f t="shared" si="1"/>
        <v>-15.378495356376195</v>
      </c>
      <c r="E138" s="4">
        <f t="shared" si="2"/>
        <v>12.433456182616816</v>
      </c>
    </row>
    <row r="139" spans="1:5" x14ac:dyDescent="0.3">
      <c r="A139" s="1">
        <v>45870</v>
      </c>
      <c r="C139">
        <f t="shared" si="0"/>
        <v>-0.35085791475711092</v>
      </c>
      <c r="D139" s="4">
        <f t="shared" si="1"/>
        <v>-14.363213329099715</v>
      </c>
      <c r="E139" s="4">
        <f t="shared" si="2"/>
        <v>13.661497499585494</v>
      </c>
    </row>
    <row r="140" spans="1:5" x14ac:dyDescent="0.3">
      <c r="A140" s="1">
        <v>45901</v>
      </c>
      <c r="C140">
        <f t="shared" si="0"/>
        <v>-1.3422502585512912</v>
      </c>
      <c r="D140" s="4">
        <f t="shared" si="1"/>
        <v>-15.460915451082387</v>
      </c>
      <c r="E140" s="4">
        <f t="shared" si="2"/>
        <v>12.776414933979806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6D32-D6F7-4E9A-904C-EA38B1023A67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5</v>
      </c>
      <c r="C1" t="s">
        <v>84</v>
      </c>
      <c r="D1" t="s">
        <v>85</v>
      </c>
      <c r="E1" t="s">
        <v>86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_xlfn.FORECAST.ETS.STAT($B$2:$B$111,$A$2:$A$111,1,12,1)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_xlfn.FORECAST.ETS.STAT($B$2:$B$111,$A$2:$A$111,2,12,1)</f>
        <v>1E-3</v>
      </c>
    </row>
    <row r="4" spans="1:8" x14ac:dyDescent="0.3">
      <c r="A4" s="1">
        <v>41760</v>
      </c>
      <c r="B4">
        <v>6</v>
      </c>
      <c r="G4" t="s">
        <v>32</v>
      </c>
      <c r="H4" s="5">
        <f>_xlfn.FORECAST.ETS.STAT($B$2:$B$111,$A$2:$A$111,3,12,1)</f>
        <v>1E-3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_xlfn.FORECAST.ETS.STAT($B$2:$B$111,$A$2:$A$111,4,12,1)</f>
        <v>0.6587041049760427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_xlfn.FORECAST.ETS.STAT($B$2:$B$111,$A$2:$A$111,5,12,1)</f>
        <v>0.56538976313937817</v>
      </c>
    </row>
    <row r="7" spans="1:8" x14ac:dyDescent="0.3">
      <c r="A7" s="1">
        <v>41852</v>
      </c>
      <c r="B7">
        <v>6</v>
      </c>
      <c r="G7" t="s">
        <v>35</v>
      </c>
      <c r="H7" s="5">
        <f>_xlfn.FORECAST.ETS.STAT($B$2:$B$111,$A$2:$A$111,6,12,1)</f>
        <v>2.2163455767429201</v>
      </c>
    </row>
    <row r="8" spans="1:8" x14ac:dyDescent="0.3">
      <c r="A8" s="1">
        <v>41883</v>
      </c>
      <c r="B8">
        <v>3</v>
      </c>
      <c r="G8" t="s">
        <v>36</v>
      </c>
      <c r="H8" s="5">
        <f>_xlfn.FORECAST.ETS.STAT($B$2:$B$111,$A$2:$A$111,7,12,1)</f>
        <v>3.0749684854171417</v>
      </c>
    </row>
    <row r="9" spans="1:8" x14ac:dyDescent="0.3">
      <c r="A9" s="1">
        <v>41913</v>
      </c>
      <c r="B9">
        <v>5</v>
      </c>
    </row>
    <row r="10" spans="1:8" x14ac:dyDescent="0.3">
      <c r="A10" s="1">
        <v>41944</v>
      </c>
      <c r="B10">
        <v>4</v>
      </c>
    </row>
    <row r="11" spans="1:8" x14ac:dyDescent="0.3">
      <c r="A11" s="1">
        <v>41974</v>
      </c>
      <c r="B11">
        <v>4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19</v>
      </c>
    </row>
    <row r="14" spans="1:8" x14ac:dyDescent="0.3">
      <c r="A14" s="1">
        <v>42064</v>
      </c>
      <c r="B14">
        <v>3</v>
      </c>
    </row>
    <row r="15" spans="1:8" x14ac:dyDescent="0.3">
      <c r="A15" s="1">
        <v>42095</v>
      </c>
      <c r="B15">
        <v>8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4</v>
      </c>
    </row>
    <row r="18" spans="1:2" x14ac:dyDescent="0.3">
      <c r="A18" s="1">
        <v>42186</v>
      </c>
      <c r="B18">
        <v>5</v>
      </c>
    </row>
    <row r="19" spans="1:2" x14ac:dyDescent="0.3">
      <c r="A19" s="1">
        <v>42217</v>
      </c>
      <c r="B19">
        <v>7</v>
      </c>
    </row>
    <row r="20" spans="1:2" x14ac:dyDescent="0.3">
      <c r="A20" s="1">
        <v>42248</v>
      </c>
      <c r="B20">
        <v>4</v>
      </c>
    </row>
    <row r="21" spans="1:2" x14ac:dyDescent="0.3">
      <c r="A21" s="1">
        <v>42278</v>
      </c>
      <c r="B21">
        <v>8</v>
      </c>
    </row>
    <row r="22" spans="1:2" x14ac:dyDescent="0.3">
      <c r="A22" s="1">
        <v>42309</v>
      </c>
      <c r="B22">
        <v>5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8</v>
      </c>
    </row>
    <row r="26" spans="1:2" x14ac:dyDescent="0.3">
      <c r="A26" s="1">
        <v>42430</v>
      </c>
      <c r="B26">
        <v>2</v>
      </c>
    </row>
    <row r="27" spans="1:2" x14ac:dyDescent="0.3">
      <c r="A27" s="1">
        <v>42461</v>
      </c>
      <c r="B27">
        <v>19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4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5</v>
      </c>
    </row>
    <row r="33" spans="1:2" x14ac:dyDescent="0.3">
      <c r="A33" s="1">
        <v>42644</v>
      </c>
      <c r="B33">
        <v>5</v>
      </c>
    </row>
    <row r="34" spans="1:2" x14ac:dyDescent="0.3">
      <c r="A34" s="1">
        <v>42675</v>
      </c>
      <c r="B34">
        <v>4</v>
      </c>
    </row>
    <row r="35" spans="1:2" x14ac:dyDescent="0.3">
      <c r="A35" s="1">
        <v>42705</v>
      </c>
      <c r="B35">
        <v>2</v>
      </c>
    </row>
    <row r="36" spans="1:2" x14ac:dyDescent="0.3">
      <c r="A36" s="1">
        <v>42736</v>
      </c>
      <c r="B36">
        <v>3</v>
      </c>
    </row>
    <row r="37" spans="1:2" x14ac:dyDescent="0.3">
      <c r="A37" s="1">
        <v>42767</v>
      </c>
      <c r="B37">
        <v>3</v>
      </c>
    </row>
    <row r="38" spans="1:2" x14ac:dyDescent="0.3">
      <c r="A38" s="1">
        <v>42795</v>
      </c>
      <c r="B38">
        <v>3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2</v>
      </c>
    </row>
    <row r="41" spans="1:2" x14ac:dyDescent="0.3">
      <c r="A41" s="1">
        <v>42887</v>
      </c>
      <c r="B41">
        <v>3</v>
      </c>
    </row>
    <row r="42" spans="1:2" x14ac:dyDescent="0.3">
      <c r="A42" s="1">
        <v>42917</v>
      </c>
      <c r="B42">
        <v>5</v>
      </c>
    </row>
    <row r="43" spans="1:2" x14ac:dyDescent="0.3">
      <c r="A43" s="1">
        <v>42948</v>
      </c>
      <c r="B43">
        <v>2</v>
      </c>
    </row>
    <row r="44" spans="1:2" x14ac:dyDescent="0.3">
      <c r="A44" s="1">
        <v>42979</v>
      </c>
      <c r="B44">
        <v>3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2</v>
      </c>
    </row>
    <row r="52" spans="1:2" x14ac:dyDescent="0.3">
      <c r="A52" s="1">
        <v>43221</v>
      </c>
      <c r="B52">
        <v>7</v>
      </c>
    </row>
    <row r="53" spans="1:2" x14ac:dyDescent="0.3">
      <c r="A53" s="1">
        <v>43252</v>
      </c>
      <c r="B53">
        <v>3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2</v>
      </c>
    </row>
    <row r="56" spans="1:2" x14ac:dyDescent="0.3">
      <c r="A56" s="1">
        <v>43344</v>
      </c>
      <c r="B56">
        <v>7</v>
      </c>
    </row>
    <row r="57" spans="1:2" x14ac:dyDescent="0.3">
      <c r="A57" s="1">
        <v>43374</v>
      </c>
      <c r="B57">
        <v>2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3</v>
      </c>
    </row>
    <row r="60" spans="1:2" x14ac:dyDescent="0.3">
      <c r="A60" s="1">
        <v>43466</v>
      </c>
      <c r="B60">
        <v>2</v>
      </c>
    </row>
    <row r="61" spans="1:2" x14ac:dyDescent="0.3">
      <c r="A61" s="1">
        <v>43497</v>
      </c>
      <c r="B61">
        <v>10</v>
      </c>
    </row>
    <row r="62" spans="1:2" x14ac:dyDescent="0.3">
      <c r="A62" s="1">
        <v>43525</v>
      </c>
      <c r="B62">
        <v>1</v>
      </c>
    </row>
    <row r="63" spans="1:2" x14ac:dyDescent="0.3">
      <c r="A63" s="1">
        <v>43556</v>
      </c>
      <c r="B63">
        <v>6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8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2</v>
      </c>
    </row>
    <row r="68" spans="1:2" x14ac:dyDescent="0.3">
      <c r="A68" s="1">
        <v>43709</v>
      </c>
      <c r="B68">
        <v>2</v>
      </c>
    </row>
    <row r="69" spans="1:2" x14ac:dyDescent="0.3">
      <c r="A69" s="1">
        <v>43739</v>
      </c>
      <c r="B69">
        <v>5</v>
      </c>
    </row>
    <row r="70" spans="1:2" x14ac:dyDescent="0.3">
      <c r="A70" s="1">
        <v>43770</v>
      </c>
      <c r="B70">
        <v>2</v>
      </c>
    </row>
    <row r="71" spans="1:2" x14ac:dyDescent="0.3">
      <c r="A71" s="1">
        <v>43800</v>
      </c>
      <c r="B71">
        <v>5</v>
      </c>
    </row>
    <row r="72" spans="1:2" x14ac:dyDescent="0.3">
      <c r="A72" s="1">
        <v>43831</v>
      </c>
      <c r="B72">
        <v>7</v>
      </c>
    </row>
    <row r="73" spans="1:2" x14ac:dyDescent="0.3">
      <c r="A73" s="1">
        <v>43862</v>
      </c>
      <c r="B73">
        <v>9</v>
      </c>
    </row>
    <row r="74" spans="1:2" x14ac:dyDescent="0.3">
      <c r="A74" s="1">
        <v>43891</v>
      </c>
      <c r="B74">
        <v>2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9</v>
      </c>
    </row>
    <row r="77" spans="1:2" x14ac:dyDescent="0.3">
      <c r="A77" s="1">
        <v>43983</v>
      </c>
      <c r="B77">
        <v>7</v>
      </c>
    </row>
    <row r="78" spans="1:2" x14ac:dyDescent="0.3">
      <c r="A78" s="1">
        <v>44013</v>
      </c>
      <c r="B78">
        <v>5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8</v>
      </c>
    </row>
    <row r="82" spans="1:2" x14ac:dyDescent="0.3">
      <c r="A82" s="1">
        <v>44136</v>
      </c>
      <c r="B82">
        <v>2</v>
      </c>
    </row>
    <row r="83" spans="1:2" x14ac:dyDescent="0.3">
      <c r="A83" s="1">
        <v>44166</v>
      </c>
      <c r="B83">
        <v>7</v>
      </c>
    </row>
    <row r="84" spans="1:2" x14ac:dyDescent="0.3">
      <c r="A84" s="1">
        <v>44197</v>
      </c>
      <c r="B84">
        <v>11</v>
      </c>
    </row>
    <row r="85" spans="1:2" x14ac:dyDescent="0.3">
      <c r="A85" s="1">
        <v>44228</v>
      </c>
      <c r="B85">
        <v>7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3</v>
      </c>
    </row>
    <row r="88" spans="1:2" x14ac:dyDescent="0.3">
      <c r="A88" s="1">
        <v>44317</v>
      </c>
      <c r="B88">
        <v>5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4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3</v>
      </c>
    </row>
    <row r="93" spans="1:2" x14ac:dyDescent="0.3">
      <c r="A93" s="1">
        <v>44470</v>
      </c>
      <c r="B93">
        <v>3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2</v>
      </c>
    </row>
    <row r="97" spans="1:5" x14ac:dyDescent="0.3">
      <c r="A97" s="1">
        <v>44593</v>
      </c>
      <c r="B97">
        <v>4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2</v>
      </c>
    </row>
    <row r="101" spans="1:5" x14ac:dyDescent="0.3">
      <c r="A101" s="1">
        <v>44713</v>
      </c>
      <c r="B101">
        <v>4</v>
      </c>
    </row>
    <row r="102" spans="1:5" x14ac:dyDescent="0.3">
      <c r="A102" s="1">
        <v>44743</v>
      </c>
      <c r="B102">
        <v>4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5</v>
      </c>
    </row>
    <row r="105" spans="1:5" x14ac:dyDescent="0.3">
      <c r="A105" s="1">
        <v>44835</v>
      </c>
      <c r="B105">
        <v>12</v>
      </c>
    </row>
    <row r="106" spans="1:5" x14ac:dyDescent="0.3">
      <c r="A106" s="1">
        <v>44866</v>
      </c>
      <c r="B106">
        <v>1</v>
      </c>
    </row>
    <row r="107" spans="1:5" x14ac:dyDescent="0.3">
      <c r="A107" s="1">
        <v>44896</v>
      </c>
      <c r="B107">
        <v>6</v>
      </c>
    </row>
    <row r="108" spans="1:5" x14ac:dyDescent="0.3">
      <c r="A108" s="1">
        <v>44927</v>
      </c>
      <c r="B108">
        <v>6</v>
      </c>
    </row>
    <row r="109" spans="1:5" x14ac:dyDescent="0.3">
      <c r="A109" s="1">
        <v>44958</v>
      </c>
      <c r="B109">
        <v>9</v>
      </c>
    </row>
    <row r="110" spans="1:5" x14ac:dyDescent="0.3">
      <c r="A110" s="1">
        <v>44986</v>
      </c>
      <c r="B110">
        <v>3</v>
      </c>
    </row>
    <row r="111" spans="1:5" x14ac:dyDescent="0.3">
      <c r="A111" s="1">
        <v>45017</v>
      </c>
      <c r="B111">
        <v>12</v>
      </c>
      <c r="C111">
        <v>12</v>
      </c>
      <c r="D111" s="4">
        <v>12</v>
      </c>
      <c r="E111" s="4">
        <v>12</v>
      </c>
    </row>
    <row r="112" spans="1:5" x14ac:dyDescent="0.3">
      <c r="A112" s="1">
        <v>45047</v>
      </c>
      <c r="B112">
        <v>5</v>
      </c>
      <c r="C112">
        <f t="shared" ref="C112:C140" si="0">_xlfn.FORECAST.ETS(A112,$B$2:$B$111,$A$2:$A$111,12,1)</f>
        <v>6.1363898944164541</v>
      </c>
      <c r="D112" s="4">
        <f t="shared" ref="D112:D140" si="1">C112-_xlfn.FORECAST.ETS.CONFINT(A112,$B$2:$B$111,$A$2:$A$111,0.96,12,1)</f>
        <v>-0.67966724269588319</v>
      </c>
      <c r="E112" s="4">
        <f t="shared" ref="E112:E140" si="2">C112+_xlfn.FORECAST.ETS.CONFINT(A112,$B$2:$B$111,$A$2:$A$111,0.96,12,1)</f>
        <v>12.952447031528791</v>
      </c>
    </row>
    <row r="113" spans="1:5" x14ac:dyDescent="0.3">
      <c r="A113" s="1">
        <v>45078</v>
      </c>
      <c r="C113">
        <f t="shared" si="0"/>
        <v>5.4623556984941519</v>
      </c>
      <c r="D113" s="4">
        <f t="shared" si="1"/>
        <v>-1.408449655947476</v>
      </c>
      <c r="E113" s="4">
        <f t="shared" si="2"/>
        <v>12.333161052935779</v>
      </c>
    </row>
    <row r="114" spans="1:5" x14ac:dyDescent="0.3">
      <c r="A114" s="1">
        <v>45108</v>
      </c>
      <c r="C114">
        <f t="shared" si="0"/>
        <v>5.958415057216401</v>
      </c>
      <c r="D114" s="4">
        <f t="shared" si="1"/>
        <v>-0.96756101065778921</v>
      </c>
      <c r="E114" s="4">
        <f t="shared" si="2"/>
        <v>12.884391125090591</v>
      </c>
    </row>
    <row r="115" spans="1:5" x14ac:dyDescent="0.3">
      <c r="A115" s="1">
        <v>45139</v>
      </c>
      <c r="C115">
        <f t="shared" si="0"/>
        <v>6.2495953477417068</v>
      </c>
      <c r="D115" s="4">
        <f t="shared" si="1"/>
        <v>-0.7319705680164974</v>
      </c>
      <c r="E115" s="4">
        <f t="shared" si="2"/>
        <v>13.23116126349991</v>
      </c>
    </row>
    <row r="116" spans="1:5" x14ac:dyDescent="0.3">
      <c r="A116" s="1">
        <v>45170</v>
      </c>
      <c r="C116">
        <f t="shared" si="0"/>
        <v>5.2216563631487496</v>
      </c>
      <c r="D116" s="4">
        <f t="shared" si="1"/>
        <v>-1.8159152042191815</v>
      </c>
      <c r="E116" s="4">
        <f t="shared" si="2"/>
        <v>12.25922793051668</v>
      </c>
    </row>
    <row r="117" spans="1:5" x14ac:dyDescent="0.3">
      <c r="A117" s="1">
        <v>45200</v>
      </c>
      <c r="C117">
        <f t="shared" si="0"/>
        <v>7.2853378164931666</v>
      </c>
      <c r="D117" s="4">
        <f t="shared" si="1"/>
        <v>0.19134809284101717</v>
      </c>
      <c r="E117" s="4">
        <f t="shared" si="2"/>
        <v>14.379327540145315</v>
      </c>
    </row>
    <row r="118" spans="1:5" x14ac:dyDescent="0.3">
      <c r="A118" s="1">
        <v>45231</v>
      </c>
      <c r="C118">
        <f t="shared" si="0"/>
        <v>5.6516684681462026</v>
      </c>
      <c r="D118" s="4">
        <f t="shared" si="1"/>
        <v>-1.4991486497583528</v>
      </c>
      <c r="E118" s="4">
        <f t="shared" si="2"/>
        <v>12.802485586050757</v>
      </c>
    </row>
    <row r="119" spans="1:5" x14ac:dyDescent="0.3">
      <c r="A119" s="1">
        <v>45261</v>
      </c>
      <c r="C119">
        <f t="shared" si="0"/>
        <v>5.3805477515203117</v>
      </c>
      <c r="D119" s="4">
        <f t="shared" si="1"/>
        <v>-1.8275027648397737</v>
      </c>
      <c r="E119" s="4">
        <f t="shared" si="2"/>
        <v>12.588598267880396</v>
      </c>
    </row>
    <row r="120" spans="1:5" x14ac:dyDescent="0.3">
      <c r="A120" s="1">
        <v>45292</v>
      </c>
      <c r="C120">
        <f t="shared" si="0"/>
        <v>8.3631540206830248</v>
      </c>
      <c r="D120" s="4">
        <f t="shared" si="1"/>
        <v>1.0974673019620553</v>
      </c>
      <c r="E120" s="4">
        <f t="shared" si="2"/>
        <v>15.628840739403994</v>
      </c>
    </row>
    <row r="121" spans="1:5" x14ac:dyDescent="0.3">
      <c r="A121" s="1">
        <v>45323</v>
      </c>
      <c r="C121">
        <f t="shared" si="0"/>
        <v>11.471181119176222</v>
      </c>
      <c r="D121" s="4">
        <f t="shared" si="1"/>
        <v>4.1474585605599552</v>
      </c>
      <c r="E121" s="4">
        <f t="shared" si="2"/>
        <v>18.79490367779249</v>
      </c>
    </row>
    <row r="122" spans="1:5" x14ac:dyDescent="0.3">
      <c r="A122" s="1">
        <v>45352</v>
      </c>
      <c r="C122">
        <f t="shared" si="0"/>
        <v>4.0982647376760024</v>
      </c>
      <c r="D122" s="4">
        <f t="shared" si="1"/>
        <v>-3.2838901663224416</v>
      </c>
      <c r="E122" s="4">
        <f t="shared" si="2"/>
        <v>11.480419641674446</v>
      </c>
    </row>
    <row r="123" spans="1:5" x14ac:dyDescent="0.3">
      <c r="A123" s="1">
        <v>45383</v>
      </c>
      <c r="C123">
        <f t="shared" si="0"/>
        <v>11.849811028710111</v>
      </c>
      <c r="D123" s="4">
        <f t="shared" si="1"/>
        <v>4.4088303712296453</v>
      </c>
      <c r="E123" s="4">
        <f t="shared" si="2"/>
        <v>19.290791686190577</v>
      </c>
    </row>
    <row r="124" spans="1:5" x14ac:dyDescent="0.3">
      <c r="A124" s="1">
        <v>45413</v>
      </c>
      <c r="C124">
        <f t="shared" si="0"/>
        <v>5.9862009231265638</v>
      </c>
      <c r="D124" s="4">
        <f t="shared" si="1"/>
        <v>-1.5148536980471405</v>
      </c>
      <c r="E124" s="4">
        <f t="shared" si="2"/>
        <v>13.487255544300268</v>
      </c>
    </row>
    <row r="125" spans="1:5" x14ac:dyDescent="0.3">
      <c r="A125" s="1">
        <v>45444</v>
      </c>
      <c r="C125">
        <f t="shared" si="0"/>
        <v>5.3121667272042616</v>
      </c>
      <c r="D125" s="4">
        <f t="shared" si="1"/>
        <v>-2.2484845486227316</v>
      </c>
      <c r="E125" s="4">
        <f t="shared" si="2"/>
        <v>12.872818003031256</v>
      </c>
    </row>
    <row r="126" spans="1:5" x14ac:dyDescent="0.3">
      <c r="A126" s="1">
        <v>45474</v>
      </c>
      <c r="C126">
        <f t="shared" si="0"/>
        <v>5.8082260859265098</v>
      </c>
      <c r="D126" s="4">
        <f t="shared" si="1"/>
        <v>-1.812406234205028</v>
      </c>
      <c r="E126" s="4">
        <f t="shared" si="2"/>
        <v>13.428858406058048</v>
      </c>
    </row>
    <row r="127" spans="1:5" x14ac:dyDescent="0.3">
      <c r="A127" s="1">
        <v>45505</v>
      </c>
      <c r="C127">
        <f t="shared" si="0"/>
        <v>6.0994063764518174</v>
      </c>
      <c r="D127" s="4">
        <f t="shared" si="1"/>
        <v>-1.5815884210342688</v>
      </c>
      <c r="E127" s="4">
        <f t="shared" si="2"/>
        <v>13.780401173937904</v>
      </c>
    </row>
    <row r="128" spans="1:5" x14ac:dyDescent="0.3">
      <c r="A128" s="1">
        <v>45536</v>
      </c>
      <c r="C128">
        <f t="shared" si="0"/>
        <v>5.0714673918588593</v>
      </c>
      <c r="D128" s="4">
        <f t="shared" si="1"/>
        <v>-2.6702683949695007</v>
      </c>
      <c r="E128" s="4">
        <f t="shared" si="2"/>
        <v>12.813203178687219</v>
      </c>
    </row>
    <row r="129" spans="1:5" x14ac:dyDescent="0.3">
      <c r="A129" s="1">
        <v>45566</v>
      </c>
      <c r="C129">
        <f t="shared" si="0"/>
        <v>7.1351488452032763</v>
      </c>
      <c r="D129" s="4">
        <f t="shared" si="1"/>
        <v>-0.66770355747966814</v>
      </c>
      <c r="E129" s="4">
        <f t="shared" si="2"/>
        <v>14.93800124788622</v>
      </c>
    </row>
    <row r="130" spans="1:5" x14ac:dyDescent="0.3">
      <c r="A130" s="1">
        <v>45597</v>
      </c>
      <c r="C130">
        <f t="shared" si="0"/>
        <v>5.5014794968563114</v>
      </c>
      <c r="D130" s="4">
        <f t="shared" si="1"/>
        <v>-2.362862298314238</v>
      </c>
      <c r="E130" s="4">
        <f t="shared" si="2"/>
        <v>13.365821292026862</v>
      </c>
    </row>
    <row r="131" spans="1:5" x14ac:dyDescent="0.3">
      <c r="A131" s="1">
        <v>45627</v>
      </c>
      <c r="C131">
        <f t="shared" si="0"/>
        <v>5.2303587802304214</v>
      </c>
      <c r="D131" s="4">
        <f t="shared" si="1"/>
        <v>-2.6958423697507428</v>
      </c>
      <c r="E131" s="4">
        <f t="shared" si="2"/>
        <v>13.156559930211586</v>
      </c>
    </row>
    <row r="132" spans="1:5" x14ac:dyDescent="0.3">
      <c r="A132" s="1">
        <v>45658</v>
      </c>
      <c r="C132">
        <f t="shared" si="0"/>
        <v>8.2129650493931354</v>
      </c>
      <c r="D132" s="4">
        <f t="shared" si="1"/>
        <v>0.22453736107962285</v>
      </c>
      <c r="E132" s="4">
        <f t="shared" si="2"/>
        <v>16.201392737706648</v>
      </c>
    </row>
    <row r="133" spans="1:5" x14ac:dyDescent="0.3">
      <c r="A133" s="1">
        <v>45689</v>
      </c>
      <c r="C133">
        <f t="shared" si="0"/>
        <v>11.320992147886331</v>
      </c>
      <c r="D133" s="4">
        <f t="shared" si="1"/>
        <v>3.2699734811032357</v>
      </c>
      <c r="E133" s="4">
        <f t="shared" si="2"/>
        <v>19.372010814669427</v>
      </c>
    </row>
    <row r="134" spans="1:5" x14ac:dyDescent="0.3">
      <c r="A134" s="1">
        <v>45717</v>
      </c>
      <c r="C134">
        <f t="shared" si="0"/>
        <v>3.9480757663861126</v>
      </c>
      <c r="D134" s="4">
        <f t="shared" si="1"/>
        <v>-4.1658956109149035</v>
      </c>
      <c r="E134" s="4">
        <f t="shared" si="2"/>
        <v>12.062047143687129</v>
      </c>
    </row>
    <row r="135" spans="1:5" x14ac:dyDescent="0.3">
      <c r="A135" s="1">
        <v>45748</v>
      </c>
      <c r="C135">
        <f t="shared" si="0"/>
        <v>11.699622057420219</v>
      </c>
      <c r="D135" s="4">
        <f t="shared" si="1"/>
        <v>3.5223389104945433</v>
      </c>
      <c r="E135" s="4">
        <f t="shared" si="2"/>
        <v>19.876905204345896</v>
      </c>
    </row>
    <row r="136" spans="1:5" x14ac:dyDescent="0.3">
      <c r="A136" s="1">
        <v>45778</v>
      </c>
      <c r="C136">
        <f t="shared" si="0"/>
        <v>5.8360119518366735</v>
      </c>
      <c r="D136" s="4">
        <f t="shared" si="1"/>
        <v>-2.4057877908934922</v>
      </c>
      <c r="E136" s="4">
        <f t="shared" si="2"/>
        <v>14.07781169456684</v>
      </c>
    </row>
    <row r="137" spans="1:5" x14ac:dyDescent="0.3">
      <c r="A137" s="1">
        <v>45809</v>
      </c>
      <c r="C137">
        <f t="shared" si="0"/>
        <v>5.1619777559143714</v>
      </c>
      <c r="D137" s="4">
        <f t="shared" si="1"/>
        <v>-3.1438374559440891</v>
      </c>
      <c r="E137" s="4">
        <f t="shared" si="2"/>
        <v>13.467792967772832</v>
      </c>
    </row>
    <row r="138" spans="1:5" x14ac:dyDescent="0.3">
      <c r="A138" s="1">
        <v>45839</v>
      </c>
      <c r="C138">
        <f t="shared" si="0"/>
        <v>5.6580371146366204</v>
      </c>
      <c r="D138" s="4">
        <f t="shared" si="1"/>
        <v>-2.7121448806479123</v>
      </c>
      <c r="E138" s="4">
        <f t="shared" si="2"/>
        <v>14.028219109921153</v>
      </c>
    </row>
    <row r="139" spans="1:5" x14ac:dyDescent="0.3">
      <c r="A139" s="1">
        <v>45870</v>
      </c>
      <c r="C139">
        <f t="shared" si="0"/>
        <v>5.9492174051619262</v>
      </c>
      <c r="D139" s="4">
        <f t="shared" si="1"/>
        <v>-2.4856801531060313</v>
      </c>
      <c r="E139" s="4">
        <f t="shared" si="2"/>
        <v>14.384114963429884</v>
      </c>
    </row>
    <row r="140" spans="1:5" x14ac:dyDescent="0.3">
      <c r="A140" s="1">
        <v>45901</v>
      </c>
      <c r="C140">
        <f t="shared" si="0"/>
        <v>4.921278420568969</v>
      </c>
      <c r="D140" s="4">
        <f t="shared" si="1"/>
        <v>-3.5786809795503789</v>
      </c>
      <c r="E140" s="4">
        <f t="shared" si="2"/>
        <v>13.421237820688317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Y112"/>
  <sheetViews>
    <sheetView workbookViewId="0">
      <selection activeCell="Q1" activeCellId="1" sqref="A1:A1048576 Q1:Q1048576"/>
    </sheetView>
  </sheetViews>
  <sheetFormatPr defaultRowHeight="14.4" x14ac:dyDescent="0.3"/>
  <cols>
    <col min="1" max="1" width="10.5546875" style="2" bestFit="1" customWidth="1"/>
    <col min="2" max="10" width="3.109375" style="3" bestFit="1" customWidth="1"/>
    <col min="11" max="11" width="4.33203125" style="3" customWidth="1"/>
    <col min="12" max="25" width="4.109375" style="3" bestFit="1" customWidth="1"/>
  </cols>
  <sheetData>
    <row r="1" spans="1:2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2">
        <v>41699</v>
      </c>
      <c r="B2" s="3">
        <v>2</v>
      </c>
      <c r="C2" s="3">
        <v>2</v>
      </c>
      <c r="D2" s="3">
        <v>0</v>
      </c>
      <c r="E2" s="3">
        <v>1</v>
      </c>
      <c r="F2" s="3">
        <v>1</v>
      </c>
      <c r="G2" s="3">
        <v>0</v>
      </c>
      <c r="H2" s="3">
        <v>2</v>
      </c>
      <c r="I2" s="3">
        <v>0</v>
      </c>
      <c r="J2" s="3">
        <v>1</v>
      </c>
      <c r="K2" s="3">
        <v>0</v>
      </c>
      <c r="L2" s="3">
        <v>2</v>
      </c>
      <c r="M2" s="3">
        <v>2</v>
      </c>
      <c r="N2" s="3">
        <v>1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1</v>
      </c>
      <c r="U2" s="3">
        <v>0</v>
      </c>
      <c r="V2" s="3">
        <v>1</v>
      </c>
      <c r="W2" s="3">
        <v>1</v>
      </c>
      <c r="X2" s="3">
        <v>0</v>
      </c>
      <c r="Y2" s="3">
        <v>0</v>
      </c>
    </row>
    <row r="3" spans="1:25" x14ac:dyDescent="0.3">
      <c r="A3" s="2">
        <v>41730</v>
      </c>
      <c r="B3" s="3">
        <v>6</v>
      </c>
      <c r="C3" s="3">
        <v>4</v>
      </c>
      <c r="D3" s="3">
        <v>0</v>
      </c>
      <c r="E3" s="3">
        <v>2</v>
      </c>
      <c r="F3" s="3">
        <v>4</v>
      </c>
      <c r="G3" s="3">
        <v>0</v>
      </c>
      <c r="H3" s="3">
        <v>1</v>
      </c>
      <c r="I3" s="3">
        <v>1</v>
      </c>
      <c r="J3" s="3">
        <v>0</v>
      </c>
      <c r="K3" s="3">
        <v>0</v>
      </c>
      <c r="L3" s="3">
        <v>1</v>
      </c>
      <c r="M3" s="3">
        <v>2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2</v>
      </c>
      <c r="T3" s="3">
        <v>6</v>
      </c>
      <c r="U3" s="3">
        <v>3</v>
      </c>
      <c r="V3" s="3">
        <v>5</v>
      </c>
      <c r="W3" s="3">
        <v>5</v>
      </c>
      <c r="X3" s="3">
        <v>2</v>
      </c>
      <c r="Y3" s="3">
        <v>2</v>
      </c>
    </row>
    <row r="4" spans="1:25" x14ac:dyDescent="0.3">
      <c r="A4" s="2">
        <v>41760</v>
      </c>
      <c r="B4" s="3">
        <v>9</v>
      </c>
      <c r="C4" s="3">
        <v>3</v>
      </c>
      <c r="D4" s="3">
        <v>0</v>
      </c>
      <c r="E4" s="3">
        <v>3</v>
      </c>
      <c r="F4" s="3">
        <v>6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</v>
      </c>
      <c r="S4" s="3">
        <v>0</v>
      </c>
      <c r="T4" s="3">
        <v>4</v>
      </c>
      <c r="U4" s="3">
        <v>1</v>
      </c>
      <c r="V4" s="3">
        <v>3</v>
      </c>
      <c r="W4" s="3">
        <v>1</v>
      </c>
      <c r="X4" s="3">
        <v>0</v>
      </c>
      <c r="Y4" s="3">
        <v>0</v>
      </c>
    </row>
    <row r="5" spans="1:25" x14ac:dyDescent="0.3">
      <c r="A5" s="2">
        <v>41791</v>
      </c>
      <c r="B5" s="3">
        <v>8</v>
      </c>
      <c r="C5" s="3">
        <v>3</v>
      </c>
      <c r="D5" s="3">
        <v>2</v>
      </c>
      <c r="E5" s="3">
        <v>6</v>
      </c>
      <c r="F5" s="3">
        <v>6</v>
      </c>
      <c r="G5" s="3">
        <v>0</v>
      </c>
      <c r="H5" s="3">
        <v>2</v>
      </c>
      <c r="I5" s="3">
        <v>2</v>
      </c>
      <c r="J5" s="3">
        <v>4</v>
      </c>
      <c r="K5" s="3">
        <v>3</v>
      </c>
      <c r="L5" s="3">
        <v>3</v>
      </c>
      <c r="M5" s="3">
        <v>6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6</v>
      </c>
      <c r="U5" s="3">
        <v>2</v>
      </c>
      <c r="V5" s="3">
        <v>6</v>
      </c>
      <c r="W5" s="3">
        <v>3</v>
      </c>
      <c r="X5" s="3">
        <v>0</v>
      </c>
      <c r="Y5" s="3">
        <v>0</v>
      </c>
    </row>
    <row r="6" spans="1:25" x14ac:dyDescent="0.3">
      <c r="A6" s="2">
        <v>41821</v>
      </c>
      <c r="B6" s="3">
        <v>11</v>
      </c>
      <c r="C6" s="3">
        <v>4</v>
      </c>
      <c r="D6" s="3">
        <v>0</v>
      </c>
      <c r="E6" s="3">
        <v>6</v>
      </c>
      <c r="F6" s="3">
        <v>4</v>
      </c>
      <c r="G6" s="3">
        <v>0</v>
      </c>
      <c r="H6" s="3">
        <v>2</v>
      </c>
      <c r="I6" s="3">
        <v>3</v>
      </c>
      <c r="J6" s="3">
        <v>3</v>
      </c>
      <c r="K6" s="3">
        <v>1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2</v>
      </c>
      <c r="S6" s="3">
        <v>0</v>
      </c>
      <c r="T6" s="3">
        <v>9</v>
      </c>
      <c r="U6" s="3">
        <v>0</v>
      </c>
      <c r="V6" s="3">
        <v>6</v>
      </c>
      <c r="W6" s="3">
        <v>5</v>
      </c>
      <c r="X6" s="3">
        <v>0</v>
      </c>
      <c r="Y6" s="3">
        <v>0</v>
      </c>
    </row>
    <row r="7" spans="1:25" x14ac:dyDescent="0.3">
      <c r="A7" s="2">
        <v>41852</v>
      </c>
      <c r="B7" s="3">
        <v>8</v>
      </c>
      <c r="C7" s="3">
        <v>10</v>
      </c>
      <c r="D7" s="3">
        <v>1</v>
      </c>
      <c r="E7" s="3">
        <v>8</v>
      </c>
      <c r="F7" s="3">
        <v>6</v>
      </c>
      <c r="G7" s="3">
        <v>0</v>
      </c>
      <c r="H7" s="3">
        <v>1</v>
      </c>
      <c r="I7" s="3">
        <v>1</v>
      </c>
      <c r="J7" s="3">
        <v>2</v>
      </c>
      <c r="K7" s="3">
        <v>2</v>
      </c>
      <c r="L7" s="3">
        <v>1</v>
      </c>
      <c r="M7" s="3">
        <v>2</v>
      </c>
      <c r="N7" s="3">
        <v>0</v>
      </c>
      <c r="O7" s="3">
        <v>0</v>
      </c>
      <c r="P7" s="3">
        <v>0</v>
      </c>
      <c r="Q7" s="3">
        <v>2</v>
      </c>
      <c r="R7" s="3">
        <v>2</v>
      </c>
      <c r="S7" s="3">
        <v>2</v>
      </c>
      <c r="T7" s="3">
        <v>4</v>
      </c>
      <c r="U7" s="3">
        <v>4</v>
      </c>
      <c r="V7" s="3">
        <v>4</v>
      </c>
      <c r="W7" s="3">
        <v>2</v>
      </c>
      <c r="X7" s="3">
        <v>1</v>
      </c>
      <c r="Y7" s="3">
        <v>1</v>
      </c>
    </row>
    <row r="8" spans="1:25" x14ac:dyDescent="0.3">
      <c r="A8" s="2">
        <v>41883</v>
      </c>
      <c r="B8" s="3">
        <v>7</v>
      </c>
      <c r="C8" s="3">
        <v>8</v>
      </c>
      <c r="D8" s="3">
        <v>1</v>
      </c>
      <c r="E8" s="3">
        <v>6</v>
      </c>
      <c r="F8" s="3">
        <v>3</v>
      </c>
      <c r="G8" s="3">
        <v>0</v>
      </c>
      <c r="H8" s="3">
        <v>0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2</v>
      </c>
      <c r="U8" s="3">
        <v>1</v>
      </c>
      <c r="V8" s="3">
        <v>2</v>
      </c>
      <c r="W8" s="3">
        <v>2</v>
      </c>
      <c r="X8" s="3">
        <v>0</v>
      </c>
      <c r="Y8" s="3">
        <v>0</v>
      </c>
    </row>
    <row r="9" spans="1:25" x14ac:dyDescent="0.3">
      <c r="A9" s="2">
        <v>41913</v>
      </c>
      <c r="B9" s="3">
        <v>14</v>
      </c>
      <c r="C9" s="3">
        <v>6</v>
      </c>
      <c r="D9" s="3">
        <v>5</v>
      </c>
      <c r="E9" s="3">
        <v>9</v>
      </c>
      <c r="F9" s="3">
        <v>5</v>
      </c>
      <c r="G9" s="3">
        <v>0</v>
      </c>
      <c r="H9" s="3">
        <v>0</v>
      </c>
      <c r="I9" s="3">
        <v>1</v>
      </c>
      <c r="J9" s="3">
        <v>2</v>
      </c>
      <c r="K9" s="3">
        <v>1</v>
      </c>
      <c r="L9" s="3">
        <v>1</v>
      </c>
      <c r="M9" s="3">
        <v>2</v>
      </c>
      <c r="N9" s="3">
        <v>0</v>
      </c>
      <c r="O9" s="3">
        <v>0</v>
      </c>
      <c r="P9" s="3">
        <v>0</v>
      </c>
      <c r="Q9" s="3">
        <v>2</v>
      </c>
      <c r="R9" s="3">
        <v>2</v>
      </c>
      <c r="S9" s="3">
        <v>1</v>
      </c>
      <c r="T9" s="3">
        <v>8</v>
      </c>
      <c r="U9" s="3">
        <v>2</v>
      </c>
      <c r="V9" s="3">
        <v>7</v>
      </c>
      <c r="W9" s="3">
        <v>5</v>
      </c>
      <c r="X9" s="3">
        <v>2</v>
      </c>
      <c r="Y9" s="3">
        <v>2</v>
      </c>
    </row>
    <row r="10" spans="1:25" x14ac:dyDescent="0.3">
      <c r="A10" s="2">
        <v>41944</v>
      </c>
      <c r="B10" s="3">
        <v>10</v>
      </c>
      <c r="C10" s="3">
        <v>6</v>
      </c>
      <c r="D10" s="3">
        <v>2</v>
      </c>
      <c r="E10" s="3">
        <v>7</v>
      </c>
      <c r="F10" s="3">
        <v>4</v>
      </c>
      <c r="G10" s="3">
        <v>0</v>
      </c>
      <c r="H10" s="3">
        <v>2</v>
      </c>
      <c r="I10" s="3">
        <v>0</v>
      </c>
      <c r="J10" s="3">
        <v>1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0</v>
      </c>
      <c r="Q10" s="3">
        <v>0</v>
      </c>
      <c r="R10" s="3">
        <v>1</v>
      </c>
      <c r="S10" s="3">
        <v>1</v>
      </c>
      <c r="T10" s="3">
        <v>2</v>
      </c>
      <c r="U10" s="3">
        <v>0</v>
      </c>
      <c r="V10" s="3">
        <v>2</v>
      </c>
      <c r="W10" s="3">
        <v>1</v>
      </c>
      <c r="X10" s="3">
        <v>1</v>
      </c>
      <c r="Y10" s="3">
        <v>1</v>
      </c>
    </row>
    <row r="11" spans="1:25" x14ac:dyDescent="0.3">
      <c r="A11" s="2">
        <v>41974</v>
      </c>
      <c r="B11" s="3">
        <v>9</v>
      </c>
      <c r="C11" s="3">
        <v>5</v>
      </c>
      <c r="D11" s="3">
        <v>6</v>
      </c>
      <c r="E11" s="3">
        <v>8</v>
      </c>
      <c r="F11" s="3">
        <v>4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2</v>
      </c>
      <c r="U11" s="3">
        <v>1</v>
      </c>
      <c r="V11" s="3">
        <v>3</v>
      </c>
      <c r="W11" s="3">
        <v>0</v>
      </c>
      <c r="X11" s="3">
        <v>0</v>
      </c>
      <c r="Y11" s="3">
        <v>0</v>
      </c>
    </row>
    <row r="12" spans="1:25" x14ac:dyDescent="0.3">
      <c r="A12" s="2">
        <v>42005</v>
      </c>
      <c r="B12" s="3">
        <v>23</v>
      </c>
      <c r="C12" s="3">
        <v>14</v>
      </c>
      <c r="D12" s="3">
        <v>7</v>
      </c>
      <c r="E12" s="3">
        <v>13</v>
      </c>
      <c r="F12" s="3">
        <v>14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5</v>
      </c>
      <c r="U12" s="3">
        <v>1</v>
      </c>
      <c r="V12" s="3">
        <v>6</v>
      </c>
      <c r="W12" s="3">
        <v>2</v>
      </c>
      <c r="X12" s="3">
        <v>0</v>
      </c>
      <c r="Y12" s="3">
        <v>0</v>
      </c>
    </row>
    <row r="13" spans="1:25" x14ac:dyDescent="0.3">
      <c r="A13" s="2">
        <v>42036</v>
      </c>
      <c r="B13" s="3">
        <v>27</v>
      </c>
      <c r="C13" s="3">
        <v>23</v>
      </c>
      <c r="D13" s="3">
        <v>4</v>
      </c>
      <c r="E13" s="3">
        <v>22</v>
      </c>
      <c r="F13" s="3">
        <v>19</v>
      </c>
      <c r="G13" s="3">
        <v>0</v>
      </c>
      <c r="H13" s="3">
        <v>0</v>
      </c>
      <c r="I13" s="3">
        <v>4</v>
      </c>
      <c r="J13" s="3">
        <v>2</v>
      </c>
      <c r="K13" s="3">
        <v>1</v>
      </c>
      <c r="L13" s="3">
        <v>1</v>
      </c>
      <c r="M13" s="3">
        <v>1</v>
      </c>
      <c r="N13" s="3">
        <v>0</v>
      </c>
      <c r="O13" s="3">
        <v>1</v>
      </c>
      <c r="P13" s="3">
        <v>0</v>
      </c>
      <c r="Q13" s="3">
        <v>1</v>
      </c>
      <c r="R13" s="3">
        <v>1</v>
      </c>
      <c r="S13" s="3">
        <v>0</v>
      </c>
      <c r="T13" s="3">
        <v>4</v>
      </c>
      <c r="U13" s="3">
        <v>0</v>
      </c>
      <c r="V13" s="3">
        <v>6</v>
      </c>
      <c r="W13" s="3">
        <v>1</v>
      </c>
      <c r="X13" s="3">
        <v>0</v>
      </c>
      <c r="Y13" s="3">
        <v>0</v>
      </c>
    </row>
    <row r="14" spans="1:25" x14ac:dyDescent="0.3">
      <c r="A14" s="2">
        <v>42064</v>
      </c>
      <c r="B14" s="3">
        <v>5</v>
      </c>
      <c r="C14" s="3">
        <v>2</v>
      </c>
      <c r="D14" s="3">
        <v>1</v>
      </c>
      <c r="E14" s="3">
        <v>4</v>
      </c>
      <c r="F14" s="3">
        <v>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2</v>
      </c>
      <c r="S14" s="3">
        <v>0</v>
      </c>
      <c r="T14" s="3">
        <v>3</v>
      </c>
      <c r="U14" s="3">
        <v>2</v>
      </c>
      <c r="V14" s="3">
        <v>3</v>
      </c>
      <c r="W14" s="3">
        <v>2</v>
      </c>
      <c r="X14" s="3">
        <v>0</v>
      </c>
      <c r="Y14" s="3">
        <v>0</v>
      </c>
    </row>
    <row r="15" spans="1:25" x14ac:dyDescent="0.3">
      <c r="A15" s="2">
        <v>42095</v>
      </c>
      <c r="B15" s="3">
        <v>11</v>
      </c>
      <c r="C15" s="3">
        <v>9</v>
      </c>
      <c r="D15" s="3">
        <v>2</v>
      </c>
      <c r="E15" s="3">
        <v>6</v>
      </c>
      <c r="F15" s="3">
        <v>8</v>
      </c>
      <c r="G15" s="3">
        <v>0</v>
      </c>
      <c r="H15" s="3">
        <v>1</v>
      </c>
      <c r="I15" s="3">
        <v>1</v>
      </c>
      <c r="J15" s="3">
        <v>1</v>
      </c>
      <c r="K15" s="3">
        <v>0</v>
      </c>
      <c r="L15" s="3">
        <v>1</v>
      </c>
      <c r="M15" s="3">
        <v>2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2</v>
      </c>
      <c r="W15" s="3">
        <v>2</v>
      </c>
      <c r="X15" s="3">
        <v>0</v>
      </c>
      <c r="Y15" s="3">
        <v>0</v>
      </c>
    </row>
    <row r="16" spans="1:25" x14ac:dyDescent="0.3">
      <c r="A16" s="2">
        <v>42125</v>
      </c>
      <c r="B16" s="3">
        <v>13</v>
      </c>
      <c r="C16" s="3">
        <v>7</v>
      </c>
      <c r="D16" s="3">
        <v>0</v>
      </c>
      <c r="E16" s="3">
        <v>10</v>
      </c>
      <c r="F16" s="3">
        <v>7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4</v>
      </c>
      <c r="W16" s="3">
        <v>0</v>
      </c>
      <c r="X16" s="3">
        <v>1</v>
      </c>
      <c r="Y16" s="3">
        <v>1</v>
      </c>
    </row>
    <row r="17" spans="1:25" x14ac:dyDescent="0.3">
      <c r="A17" s="2">
        <v>42156</v>
      </c>
      <c r="B17" s="3">
        <v>13</v>
      </c>
      <c r="C17" s="3">
        <v>6</v>
      </c>
      <c r="D17" s="3">
        <v>7</v>
      </c>
      <c r="E17" s="3">
        <v>8</v>
      </c>
      <c r="F17" s="3">
        <v>4</v>
      </c>
      <c r="G17" s="3">
        <v>0</v>
      </c>
      <c r="H17" s="3">
        <v>0</v>
      </c>
      <c r="I17" s="3">
        <v>1</v>
      </c>
      <c r="J17" s="3">
        <v>2</v>
      </c>
      <c r="K17" s="3">
        <v>1</v>
      </c>
      <c r="L17" s="3">
        <v>3</v>
      </c>
      <c r="M17" s="3">
        <v>4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2</v>
      </c>
      <c r="T17" s="3">
        <v>8</v>
      </c>
      <c r="U17" s="3">
        <v>1</v>
      </c>
      <c r="V17" s="3">
        <v>6</v>
      </c>
      <c r="W17" s="3">
        <v>7</v>
      </c>
      <c r="X17" s="3">
        <v>0</v>
      </c>
      <c r="Y17" s="3">
        <v>1</v>
      </c>
    </row>
    <row r="18" spans="1:25" x14ac:dyDescent="0.3">
      <c r="A18" s="2">
        <v>42186</v>
      </c>
      <c r="B18" s="3">
        <v>11</v>
      </c>
      <c r="C18" s="3">
        <v>6</v>
      </c>
      <c r="D18" s="3">
        <v>2</v>
      </c>
      <c r="E18" s="3">
        <v>10</v>
      </c>
      <c r="F18" s="3">
        <v>5</v>
      </c>
      <c r="G18" s="3">
        <v>0</v>
      </c>
      <c r="H18" s="3">
        <v>0</v>
      </c>
      <c r="I18" s="3">
        <v>1</v>
      </c>
      <c r="J18" s="3">
        <v>2</v>
      </c>
      <c r="K18" s="3">
        <v>2</v>
      </c>
      <c r="L18" s="3">
        <v>1</v>
      </c>
      <c r="M18" s="3">
        <v>3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3</v>
      </c>
      <c r="U18" s="3">
        <v>2</v>
      </c>
      <c r="V18" s="3">
        <v>2</v>
      </c>
      <c r="W18" s="3">
        <v>2</v>
      </c>
      <c r="X18" s="3">
        <v>0</v>
      </c>
      <c r="Y18" s="3">
        <v>1</v>
      </c>
    </row>
    <row r="19" spans="1:25" x14ac:dyDescent="0.3">
      <c r="A19" s="2">
        <v>42217</v>
      </c>
      <c r="B19" s="3">
        <v>8</v>
      </c>
      <c r="C19" s="3">
        <v>3</v>
      </c>
      <c r="D19" s="3">
        <v>2</v>
      </c>
      <c r="E19" s="3">
        <v>7</v>
      </c>
      <c r="F19" s="3">
        <v>7</v>
      </c>
      <c r="G19" s="3">
        <v>0</v>
      </c>
      <c r="H19" s="3">
        <v>0</v>
      </c>
      <c r="I19" s="3">
        <v>1</v>
      </c>
      <c r="J19" s="3">
        <v>1</v>
      </c>
      <c r="K19" s="3">
        <v>1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1</v>
      </c>
      <c r="V19" s="3">
        <v>1</v>
      </c>
      <c r="W19" s="3">
        <v>1</v>
      </c>
      <c r="X19" s="3">
        <v>0</v>
      </c>
      <c r="Y19" s="3">
        <v>0</v>
      </c>
    </row>
    <row r="20" spans="1:25" x14ac:dyDescent="0.3">
      <c r="A20" s="2">
        <v>42248</v>
      </c>
      <c r="B20" s="3">
        <v>6</v>
      </c>
      <c r="C20" s="3">
        <v>12</v>
      </c>
      <c r="D20" s="3">
        <v>1</v>
      </c>
      <c r="E20" s="3">
        <v>5</v>
      </c>
      <c r="F20" s="3">
        <v>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</v>
      </c>
      <c r="R20" s="3">
        <v>1</v>
      </c>
      <c r="S20" s="3">
        <v>1</v>
      </c>
      <c r="T20" s="3">
        <v>2</v>
      </c>
      <c r="U20" s="3">
        <v>2</v>
      </c>
      <c r="V20" s="3">
        <v>1</v>
      </c>
      <c r="W20" s="3">
        <v>1</v>
      </c>
      <c r="X20" s="3">
        <v>1</v>
      </c>
      <c r="Y20" s="3">
        <v>0</v>
      </c>
    </row>
    <row r="21" spans="1:25" x14ac:dyDescent="0.3">
      <c r="A21" s="2">
        <v>42278</v>
      </c>
      <c r="B21" s="3">
        <v>14</v>
      </c>
      <c r="C21" s="3">
        <v>5</v>
      </c>
      <c r="D21" s="3">
        <v>5</v>
      </c>
      <c r="E21" s="3">
        <v>6</v>
      </c>
      <c r="F21" s="3">
        <v>8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1</v>
      </c>
      <c r="W21" s="3">
        <v>1</v>
      </c>
      <c r="X21" s="3">
        <v>0</v>
      </c>
      <c r="Y21" s="3">
        <v>0</v>
      </c>
    </row>
    <row r="22" spans="1:25" x14ac:dyDescent="0.3">
      <c r="A22" s="2">
        <v>42309</v>
      </c>
      <c r="B22" s="3">
        <v>8</v>
      </c>
      <c r="C22" s="3">
        <v>10</v>
      </c>
      <c r="D22" s="3">
        <v>2</v>
      </c>
      <c r="E22" s="3">
        <v>7</v>
      </c>
      <c r="F22" s="3">
        <v>5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</v>
      </c>
      <c r="U22" s="3">
        <v>1</v>
      </c>
      <c r="V22" s="3">
        <v>1</v>
      </c>
      <c r="W22" s="3">
        <v>1</v>
      </c>
      <c r="X22" s="3">
        <v>0</v>
      </c>
      <c r="Y22" s="3">
        <v>0</v>
      </c>
    </row>
    <row r="23" spans="1:25" x14ac:dyDescent="0.3">
      <c r="A23" s="2">
        <v>42339</v>
      </c>
      <c r="B23" s="3">
        <v>12</v>
      </c>
      <c r="C23" s="3">
        <v>6</v>
      </c>
      <c r="D23" s="3">
        <v>4</v>
      </c>
      <c r="E23" s="3">
        <v>7</v>
      </c>
      <c r="F23" s="3">
        <v>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2</v>
      </c>
      <c r="U23" s="3">
        <v>1</v>
      </c>
      <c r="V23" s="3">
        <v>1</v>
      </c>
      <c r="W23" s="3">
        <v>1</v>
      </c>
      <c r="X23" s="3">
        <v>0</v>
      </c>
      <c r="Y23" s="3">
        <v>0</v>
      </c>
    </row>
    <row r="24" spans="1:25" x14ac:dyDescent="0.3">
      <c r="A24" s="2">
        <v>42370</v>
      </c>
      <c r="B24" s="3">
        <v>6</v>
      </c>
      <c r="C24" s="3">
        <v>6</v>
      </c>
      <c r="D24" s="3">
        <v>4</v>
      </c>
      <c r="E24" s="3">
        <v>4</v>
      </c>
      <c r="F24" s="3">
        <v>4</v>
      </c>
      <c r="G24" s="3">
        <v>0</v>
      </c>
      <c r="H24" s="3">
        <v>3</v>
      </c>
      <c r="I24" s="3">
        <v>0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1</v>
      </c>
      <c r="U24" s="3">
        <v>0</v>
      </c>
      <c r="V24" s="3">
        <v>2</v>
      </c>
      <c r="W24" s="3">
        <v>0</v>
      </c>
      <c r="X24" s="3">
        <v>0</v>
      </c>
      <c r="Y24" s="3">
        <v>0</v>
      </c>
    </row>
    <row r="25" spans="1:25" x14ac:dyDescent="0.3">
      <c r="A25" s="2">
        <v>42401</v>
      </c>
      <c r="B25" s="3">
        <v>20</v>
      </c>
      <c r="C25" s="3">
        <v>10</v>
      </c>
      <c r="D25" s="3">
        <v>5</v>
      </c>
      <c r="E25" s="3">
        <v>14</v>
      </c>
      <c r="F25" s="3">
        <v>8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4</v>
      </c>
      <c r="U25" s="3">
        <v>0</v>
      </c>
      <c r="V25" s="3">
        <v>3</v>
      </c>
      <c r="W25" s="3">
        <v>2</v>
      </c>
      <c r="X25" s="3">
        <v>1</v>
      </c>
      <c r="Y25" s="3">
        <v>0</v>
      </c>
    </row>
    <row r="26" spans="1:25" x14ac:dyDescent="0.3">
      <c r="A26" s="2">
        <v>42430</v>
      </c>
      <c r="B26" s="3">
        <v>5</v>
      </c>
      <c r="C26" s="3">
        <v>3</v>
      </c>
      <c r="D26" s="3">
        <v>0</v>
      </c>
      <c r="E26" s="3">
        <v>1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3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3">
      <c r="A27" s="2">
        <v>42461</v>
      </c>
      <c r="B27" s="3">
        <v>23</v>
      </c>
      <c r="C27" s="3">
        <v>7</v>
      </c>
      <c r="D27" s="3">
        <v>3</v>
      </c>
      <c r="E27" s="3">
        <v>5</v>
      </c>
      <c r="F27" s="3">
        <v>19</v>
      </c>
      <c r="G27" s="3">
        <v>1</v>
      </c>
      <c r="H27" s="3">
        <v>1</v>
      </c>
      <c r="I27" s="3">
        <v>1</v>
      </c>
      <c r="J27" s="3">
        <v>3</v>
      </c>
      <c r="K27" s="3">
        <v>2</v>
      </c>
      <c r="L27" s="3">
        <v>1</v>
      </c>
      <c r="M27" s="3">
        <v>2</v>
      </c>
      <c r="N27" s="3">
        <v>1</v>
      </c>
      <c r="O27" s="3">
        <v>2</v>
      </c>
      <c r="P27" s="3">
        <v>0</v>
      </c>
      <c r="Q27" s="3">
        <v>1</v>
      </c>
      <c r="R27" s="3">
        <v>1</v>
      </c>
      <c r="S27" s="3">
        <v>1</v>
      </c>
      <c r="T27" s="3">
        <v>5</v>
      </c>
      <c r="U27" s="3">
        <v>2</v>
      </c>
      <c r="V27" s="3">
        <v>3</v>
      </c>
      <c r="W27" s="3">
        <v>3</v>
      </c>
      <c r="X27" s="3">
        <v>1</v>
      </c>
      <c r="Y27" s="3">
        <v>1</v>
      </c>
    </row>
    <row r="28" spans="1:25" x14ac:dyDescent="0.3">
      <c r="A28" s="2">
        <v>42491</v>
      </c>
      <c r="B28" s="3">
        <v>6</v>
      </c>
      <c r="C28" s="3">
        <v>4</v>
      </c>
      <c r="D28" s="3">
        <v>3</v>
      </c>
      <c r="E28" s="3">
        <v>5</v>
      </c>
      <c r="F28" s="3">
        <v>4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1</v>
      </c>
      <c r="S28" s="3">
        <v>0</v>
      </c>
      <c r="T28" s="3">
        <v>7</v>
      </c>
      <c r="U28" s="3">
        <v>0</v>
      </c>
      <c r="V28" s="3">
        <v>4</v>
      </c>
      <c r="W28" s="3">
        <v>1</v>
      </c>
      <c r="X28" s="3">
        <v>0</v>
      </c>
      <c r="Y28" s="3">
        <v>0</v>
      </c>
    </row>
    <row r="29" spans="1:25" x14ac:dyDescent="0.3">
      <c r="A29" s="2">
        <v>42522</v>
      </c>
      <c r="B29" s="3">
        <v>7</v>
      </c>
      <c r="C29" s="3">
        <v>3</v>
      </c>
      <c r="D29" s="3">
        <v>2</v>
      </c>
      <c r="E29" s="3">
        <v>2</v>
      </c>
      <c r="F29" s="3">
        <v>4</v>
      </c>
      <c r="G29" s="3">
        <v>0</v>
      </c>
      <c r="H29" s="3">
        <v>0</v>
      </c>
      <c r="I29" s="3">
        <v>2</v>
      </c>
      <c r="J29" s="3">
        <v>2</v>
      </c>
      <c r="K29" s="3">
        <v>0</v>
      </c>
      <c r="L29" s="3">
        <v>2</v>
      </c>
      <c r="M29" s="3">
        <v>3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4</v>
      </c>
      <c r="U29" s="3">
        <v>1</v>
      </c>
      <c r="V29" s="3">
        <v>3</v>
      </c>
      <c r="W29" s="3">
        <v>3</v>
      </c>
      <c r="X29" s="3">
        <v>0</v>
      </c>
      <c r="Y29" s="3">
        <v>0</v>
      </c>
    </row>
    <row r="30" spans="1:25" x14ac:dyDescent="0.3">
      <c r="A30" s="2">
        <v>42552</v>
      </c>
      <c r="B30" s="3">
        <v>5</v>
      </c>
      <c r="C30" s="3">
        <v>10</v>
      </c>
      <c r="D30" s="3">
        <v>0</v>
      </c>
      <c r="E30" s="3">
        <v>0</v>
      </c>
      <c r="F30" s="3">
        <v>2</v>
      </c>
      <c r="G30" s="3">
        <v>0</v>
      </c>
      <c r="H30" s="3">
        <v>1</v>
      </c>
      <c r="I30" s="3">
        <v>2</v>
      </c>
      <c r="J30" s="3">
        <v>3</v>
      </c>
      <c r="K30" s="3">
        <v>2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2</v>
      </c>
      <c r="R30" s="3">
        <v>1</v>
      </c>
      <c r="S30" s="3">
        <v>1</v>
      </c>
      <c r="T30" s="3">
        <v>3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</row>
    <row r="31" spans="1:25" x14ac:dyDescent="0.3">
      <c r="A31" s="2">
        <v>42583</v>
      </c>
      <c r="B31" s="3">
        <v>6</v>
      </c>
      <c r="C31" s="3">
        <v>8</v>
      </c>
      <c r="D31" s="3">
        <v>2</v>
      </c>
      <c r="E31" s="3">
        <v>4</v>
      </c>
      <c r="F31" s="3">
        <v>2</v>
      </c>
      <c r="G31" s="3">
        <v>0</v>
      </c>
      <c r="H31" s="3">
        <v>0</v>
      </c>
      <c r="I31" s="3">
        <v>0</v>
      </c>
      <c r="J31" s="3">
        <v>1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S31" s="3">
        <v>0</v>
      </c>
      <c r="T31" s="3">
        <v>3</v>
      </c>
      <c r="U31" s="3">
        <v>1</v>
      </c>
      <c r="V31" s="3">
        <v>3</v>
      </c>
      <c r="W31" s="3">
        <v>1</v>
      </c>
      <c r="X31" s="3">
        <v>0</v>
      </c>
      <c r="Y31" s="3">
        <v>0</v>
      </c>
    </row>
    <row r="32" spans="1:25" x14ac:dyDescent="0.3">
      <c r="A32" s="2">
        <v>42614</v>
      </c>
      <c r="B32" s="3">
        <v>4</v>
      </c>
      <c r="C32" s="3">
        <v>3</v>
      </c>
      <c r="D32" s="3">
        <v>1</v>
      </c>
      <c r="E32" s="3">
        <v>1</v>
      </c>
      <c r="F32" s="3">
        <v>5</v>
      </c>
      <c r="G32" s="3">
        <v>0</v>
      </c>
      <c r="H32" s="3">
        <v>0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0</v>
      </c>
      <c r="S32" s="3">
        <v>2</v>
      </c>
      <c r="T32" s="3">
        <v>1</v>
      </c>
      <c r="U32" s="3">
        <v>1</v>
      </c>
      <c r="V32" s="3">
        <v>1</v>
      </c>
      <c r="W32" s="3">
        <v>1</v>
      </c>
      <c r="X32" s="3">
        <v>0</v>
      </c>
      <c r="Y32" s="3">
        <v>0</v>
      </c>
    </row>
    <row r="33" spans="1:25" x14ac:dyDescent="0.3">
      <c r="A33" s="2">
        <v>42644</v>
      </c>
      <c r="B33" s="3">
        <v>8</v>
      </c>
      <c r="C33" s="3">
        <v>4</v>
      </c>
      <c r="D33" s="3">
        <v>3</v>
      </c>
      <c r="E33" s="3">
        <v>6</v>
      </c>
      <c r="F33" s="3">
        <v>5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2</v>
      </c>
      <c r="N33" s="3">
        <v>1</v>
      </c>
      <c r="O33" s="3">
        <v>1</v>
      </c>
      <c r="P33" s="3">
        <v>0</v>
      </c>
      <c r="Q33" s="3">
        <v>2</v>
      </c>
      <c r="R33" s="3">
        <v>1</v>
      </c>
      <c r="S33" s="3">
        <v>0</v>
      </c>
      <c r="T33" s="3">
        <v>2</v>
      </c>
      <c r="U33" s="3">
        <v>2</v>
      </c>
      <c r="V33" s="3">
        <v>3</v>
      </c>
      <c r="W33" s="3">
        <v>2</v>
      </c>
      <c r="X33" s="3">
        <v>0</v>
      </c>
      <c r="Y33" s="3">
        <v>0</v>
      </c>
    </row>
    <row r="34" spans="1:25" x14ac:dyDescent="0.3">
      <c r="A34" s="2">
        <v>42675</v>
      </c>
      <c r="B34" s="3">
        <v>6</v>
      </c>
      <c r="C34" s="3">
        <v>3</v>
      </c>
      <c r="D34" s="3">
        <v>3</v>
      </c>
      <c r="E34" s="3">
        <v>4</v>
      </c>
      <c r="F34" s="3">
        <v>4</v>
      </c>
      <c r="G34" s="3">
        <v>0</v>
      </c>
      <c r="H34" s="3">
        <v>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1</v>
      </c>
      <c r="V34" s="3">
        <v>3</v>
      </c>
      <c r="W34" s="3">
        <v>1</v>
      </c>
      <c r="X34" s="3">
        <v>1</v>
      </c>
      <c r="Y34" s="3">
        <v>1</v>
      </c>
    </row>
    <row r="35" spans="1:25" x14ac:dyDescent="0.3">
      <c r="A35" s="2">
        <v>42705</v>
      </c>
      <c r="B35" s="3">
        <v>4</v>
      </c>
      <c r="C35" s="3">
        <v>3</v>
      </c>
      <c r="D35" s="3">
        <v>1</v>
      </c>
      <c r="E35" s="3">
        <v>1</v>
      </c>
      <c r="F35" s="3">
        <v>2</v>
      </c>
      <c r="G35" s="3">
        <v>0</v>
      </c>
      <c r="H35" s="3">
        <v>0</v>
      </c>
      <c r="I35" s="3">
        <v>1</v>
      </c>
      <c r="J35" s="3">
        <v>1</v>
      </c>
      <c r="K35" s="3">
        <v>1</v>
      </c>
      <c r="L35" s="3">
        <v>2</v>
      </c>
      <c r="M35" s="3">
        <v>1</v>
      </c>
      <c r="N35" s="3">
        <v>2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0</v>
      </c>
      <c r="W35" s="3">
        <v>1</v>
      </c>
      <c r="X35" s="3">
        <v>0</v>
      </c>
      <c r="Y35" s="3">
        <v>0</v>
      </c>
    </row>
    <row r="36" spans="1:25" x14ac:dyDescent="0.3">
      <c r="A36" s="2">
        <v>42736</v>
      </c>
      <c r="B36" s="3">
        <v>9</v>
      </c>
      <c r="C36" s="3">
        <v>7</v>
      </c>
      <c r="D36" s="3">
        <v>2</v>
      </c>
      <c r="E36" s="3">
        <v>4</v>
      </c>
      <c r="F36" s="3">
        <v>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4</v>
      </c>
      <c r="U36" s="3">
        <v>1</v>
      </c>
      <c r="V36" s="3">
        <v>3</v>
      </c>
      <c r="W36" s="3">
        <v>3</v>
      </c>
      <c r="X36" s="3">
        <v>0</v>
      </c>
      <c r="Y36" s="3">
        <v>0</v>
      </c>
    </row>
    <row r="37" spans="1:25" x14ac:dyDescent="0.3">
      <c r="A37" s="2">
        <v>42767</v>
      </c>
      <c r="B37" s="3">
        <v>9</v>
      </c>
      <c r="C37" s="3">
        <v>7</v>
      </c>
      <c r="D37" s="3">
        <v>4</v>
      </c>
      <c r="E37" s="3">
        <v>4</v>
      </c>
      <c r="F37" s="3">
        <v>3</v>
      </c>
      <c r="G37" s="3">
        <v>1</v>
      </c>
      <c r="H37" s="3">
        <v>0</v>
      </c>
      <c r="I37" s="3">
        <v>1</v>
      </c>
      <c r="J37" s="3">
        <v>1</v>
      </c>
      <c r="K37" s="3">
        <v>2</v>
      </c>
      <c r="L37" s="3">
        <v>0</v>
      </c>
      <c r="M37" s="3">
        <v>0</v>
      </c>
      <c r="N37" s="3">
        <v>0</v>
      </c>
      <c r="O37" s="3">
        <v>1</v>
      </c>
      <c r="P37" s="3">
        <v>0</v>
      </c>
      <c r="Q37" s="3">
        <v>1</v>
      </c>
      <c r="R37" s="3">
        <v>2</v>
      </c>
      <c r="S37" s="3">
        <v>3</v>
      </c>
      <c r="T37" s="3">
        <v>2</v>
      </c>
      <c r="U37" s="3">
        <v>3</v>
      </c>
      <c r="V37" s="3">
        <v>3</v>
      </c>
      <c r="W37" s="3">
        <v>1</v>
      </c>
      <c r="X37" s="3">
        <v>1</v>
      </c>
      <c r="Y37" s="3">
        <v>2</v>
      </c>
    </row>
    <row r="38" spans="1:25" x14ac:dyDescent="0.3">
      <c r="A38" s="2">
        <v>42795</v>
      </c>
      <c r="B38" s="3">
        <v>6</v>
      </c>
      <c r="C38" s="3">
        <v>4</v>
      </c>
      <c r="D38" s="3">
        <v>1</v>
      </c>
      <c r="E38" s="3">
        <v>2</v>
      </c>
      <c r="F38" s="3">
        <v>3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</row>
    <row r="39" spans="1:25" x14ac:dyDescent="0.3">
      <c r="A39" s="2">
        <v>42826</v>
      </c>
      <c r="B39" s="3">
        <v>10</v>
      </c>
      <c r="C39" s="3">
        <v>4</v>
      </c>
      <c r="D39" s="3">
        <v>1</v>
      </c>
      <c r="E39" s="3">
        <v>3</v>
      </c>
      <c r="F39" s="3">
        <v>4</v>
      </c>
      <c r="G39" s="3">
        <v>1</v>
      </c>
      <c r="H39" s="3">
        <v>0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0</v>
      </c>
      <c r="O39" s="3">
        <v>2</v>
      </c>
      <c r="P39" s="3">
        <v>0</v>
      </c>
      <c r="Q39" s="3">
        <v>1</v>
      </c>
      <c r="R39" s="3">
        <v>1</v>
      </c>
      <c r="S39" s="3">
        <v>0</v>
      </c>
      <c r="T39" s="3">
        <v>2</v>
      </c>
      <c r="U39" s="3">
        <v>3</v>
      </c>
      <c r="V39" s="3">
        <v>4</v>
      </c>
      <c r="W39" s="3">
        <v>1</v>
      </c>
      <c r="X39" s="3">
        <v>0</v>
      </c>
      <c r="Y39" s="3">
        <v>0</v>
      </c>
    </row>
    <row r="40" spans="1:25" x14ac:dyDescent="0.3">
      <c r="A40" s="2">
        <v>42856</v>
      </c>
      <c r="B40" s="3">
        <v>7</v>
      </c>
      <c r="C40" s="3">
        <v>7</v>
      </c>
      <c r="D40" s="3">
        <v>2</v>
      </c>
      <c r="E40" s="3">
        <v>3</v>
      </c>
      <c r="F40" s="3">
        <v>2</v>
      </c>
      <c r="G40" s="3">
        <v>0</v>
      </c>
      <c r="H40" s="3">
        <v>1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2</v>
      </c>
      <c r="U40" s="3">
        <v>1</v>
      </c>
      <c r="V40" s="3">
        <v>1</v>
      </c>
      <c r="W40" s="3">
        <v>2</v>
      </c>
      <c r="X40" s="3">
        <v>0</v>
      </c>
      <c r="Y40" s="3">
        <v>0</v>
      </c>
    </row>
    <row r="41" spans="1:25" x14ac:dyDescent="0.3">
      <c r="A41" s="2">
        <v>42887</v>
      </c>
      <c r="B41" s="3">
        <v>9</v>
      </c>
      <c r="C41" s="3">
        <v>5</v>
      </c>
      <c r="D41" s="3">
        <v>5</v>
      </c>
      <c r="E41" s="3">
        <v>3</v>
      </c>
      <c r="F41" s="3">
        <v>3</v>
      </c>
      <c r="G41" s="3">
        <v>0</v>
      </c>
      <c r="H41" s="3">
        <v>0</v>
      </c>
      <c r="I41" s="3">
        <v>2</v>
      </c>
      <c r="J41" s="3">
        <v>2</v>
      </c>
      <c r="K41" s="3">
        <v>2</v>
      </c>
      <c r="L41" s="3">
        <v>1</v>
      </c>
      <c r="M41" s="3">
        <v>2</v>
      </c>
      <c r="N41" s="3">
        <v>0</v>
      </c>
      <c r="O41" s="3">
        <v>1</v>
      </c>
      <c r="P41" s="3">
        <v>0</v>
      </c>
      <c r="Q41" s="3">
        <v>1</v>
      </c>
      <c r="R41" s="3">
        <v>1</v>
      </c>
      <c r="S41" s="3">
        <v>0</v>
      </c>
      <c r="T41" s="3">
        <v>4</v>
      </c>
      <c r="U41" s="3">
        <v>1</v>
      </c>
      <c r="V41" s="3">
        <v>3</v>
      </c>
      <c r="W41" s="3">
        <v>2</v>
      </c>
      <c r="X41" s="3">
        <v>0</v>
      </c>
      <c r="Y41" s="3">
        <v>0</v>
      </c>
    </row>
    <row r="42" spans="1:25" x14ac:dyDescent="0.3">
      <c r="A42" s="2">
        <v>42917</v>
      </c>
      <c r="B42" s="3">
        <v>12</v>
      </c>
      <c r="C42" s="3">
        <v>8</v>
      </c>
      <c r="D42" s="3">
        <v>1</v>
      </c>
      <c r="E42" s="3">
        <v>3</v>
      </c>
      <c r="F42" s="3">
        <v>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3">
        <v>0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</row>
    <row r="43" spans="1:25" x14ac:dyDescent="0.3">
      <c r="A43" s="2">
        <v>42948</v>
      </c>
      <c r="B43" s="3">
        <v>6</v>
      </c>
      <c r="C43" s="3">
        <v>4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 s="3">
        <v>1</v>
      </c>
      <c r="T43" s="3">
        <v>2</v>
      </c>
      <c r="U43" s="3">
        <v>1</v>
      </c>
      <c r="V43" s="3">
        <v>2</v>
      </c>
      <c r="W43" s="3">
        <v>2</v>
      </c>
      <c r="X43" s="3">
        <v>0</v>
      </c>
      <c r="Y43" s="3">
        <v>0</v>
      </c>
    </row>
    <row r="44" spans="1:25" x14ac:dyDescent="0.3">
      <c r="A44" s="2">
        <v>42979</v>
      </c>
      <c r="B44" s="3">
        <v>10</v>
      </c>
      <c r="C44" s="3">
        <v>8</v>
      </c>
      <c r="D44" s="3">
        <v>2</v>
      </c>
      <c r="E44" s="3">
        <v>3</v>
      </c>
      <c r="F44" s="3">
        <v>3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3</v>
      </c>
      <c r="U44" s="3">
        <v>2</v>
      </c>
      <c r="V44" s="3">
        <v>2</v>
      </c>
      <c r="W44" s="3">
        <v>1</v>
      </c>
      <c r="X44" s="3">
        <v>0</v>
      </c>
      <c r="Y44" s="3">
        <v>1</v>
      </c>
    </row>
    <row r="45" spans="1:25" x14ac:dyDescent="0.3">
      <c r="A45" s="2">
        <v>43009</v>
      </c>
      <c r="B45" s="3">
        <v>4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2</v>
      </c>
      <c r="K45" s="3">
        <v>2</v>
      </c>
      <c r="L45" s="3">
        <v>1</v>
      </c>
      <c r="M45" s="3">
        <v>1</v>
      </c>
      <c r="N45" s="3">
        <v>1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1</v>
      </c>
      <c r="U45" s="3">
        <v>1</v>
      </c>
      <c r="V45" s="3">
        <v>0</v>
      </c>
      <c r="W45" s="3">
        <v>2</v>
      </c>
      <c r="X45" s="3">
        <v>0</v>
      </c>
      <c r="Y45" s="3">
        <v>0</v>
      </c>
    </row>
    <row r="46" spans="1:25" x14ac:dyDescent="0.3">
      <c r="A46" s="2">
        <v>43040</v>
      </c>
      <c r="B46" s="3">
        <v>6</v>
      </c>
      <c r="C46" s="3">
        <v>3</v>
      </c>
      <c r="D46" s="3">
        <v>2</v>
      </c>
      <c r="E46" s="3">
        <v>2</v>
      </c>
      <c r="F46" s="3">
        <v>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</row>
    <row r="47" spans="1:25" x14ac:dyDescent="0.3">
      <c r="A47" s="2">
        <v>43070</v>
      </c>
      <c r="B47" s="3">
        <v>7</v>
      </c>
      <c r="C47" s="3">
        <v>5</v>
      </c>
      <c r="D47" s="3">
        <v>2</v>
      </c>
      <c r="E47" s="3">
        <v>2</v>
      </c>
      <c r="F47" s="3">
        <v>7</v>
      </c>
      <c r="G47" s="3">
        <v>1</v>
      </c>
      <c r="H47" s="3">
        <v>0</v>
      </c>
      <c r="I47" s="3">
        <v>1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2</v>
      </c>
      <c r="R47" s="3">
        <v>0</v>
      </c>
      <c r="S47" s="3">
        <v>1</v>
      </c>
      <c r="T47" s="3">
        <v>2</v>
      </c>
      <c r="U47" s="3">
        <v>1</v>
      </c>
      <c r="V47" s="3">
        <v>3</v>
      </c>
      <c r="W47" s="3">
        <v>2</v>
      </c>
      <c r="X47" s="3">
        <v>0</v>
      </c>
      <c r="Y47" s="3">
        <v>0</v>
      </c>
    </row>
    <row r="48" spans="1:25" x14ac:dyDescent="0.3">
      <c r="A48" s="2">
        <v>43101</v>
      </c>
      <c r="B48" s="3">
        <v>5</v>
      </c>
      <c r="C48" s="3">
        <v>2</v>
      </c>
      <c r="D48" s="3">
        <v>3</v>
      </c>
      <c r="E48" s="3">
        <v>3</v>
      </c>
      <c r="F48" s="3">
        <v>2</v>
      </c>
      <c r="G48" s="3">
        <v>0</v>
      </c>
      <c r="H48" s="3">
        <v>0</v>
      </c>
      <c r="I48" s="3">
        <v>2</v>
      </c>
      <c r="J48" s="3">
        <v>2</v>
      </c>
      <c r="K48" s="3">
        <v>1</v>
      </c>
      <c r="L48" s="3">
        <v>1</v>
      </c>
      <c r="M48" s="3">
        <v>1</v>
      </c>
      <c r="N48" s="3">
        <v>0</v>
      </c>
      <c r="O48" s="3">
        <v>1</v>
      </c>
      <c r="P48" s="3">
        <v>0</v>
      </c>
      <c r="Q48" s="3">
        <v>2</v>
      </c>
      <c r="R48" s="3">
        <v>1</v>
      </c>
      <c r="S48" s="3">
        <v>0</v>
      </c>
      <c r="T48" s="3">
        <v>3</v>
      </c>
      <c r="U48" s="3">
        <v>2</v>
      </c>
      <c r="V48" s="3">
        <v>2</v>
      </c>
      <c r="W48" s="3">
        <v>2</v>
      </c>
      <c r="X48" s="3">
        <v>0</v>
      </c>
      <c r="Y48" s="3">
        <v>0</v>
      </c>
    </row>
    <row r="49" spans="1:25" x14ac:dyDescent="0.3">
      <c r="A49" s="2">
        <v>43132</v>
      </c>
      <c r="B49" s="3">
        <v>15</v>
      </c>
      <c r="C49" s="3">
        <v>8</v>
      </c>
      <c r="D49" s="3">
        <v>5</v>
      </c>
      <c r="E49" s="3">
        <v>9</v>
      </c>
      <c r="F49" s="3">
        <v>5</v>
      </c>
      <c r="G49" s="3">
        <v>0</v>
      </c>
      <c r="H49" s="3">
        <v>1</v>
      </c>
      <c r="I49" s="3">
        <v>2</v>
      </c>
      <c r="J49" s="3">
        <v>3</v>
      </c>
      <c r="K49" s="3">
        <v>2</v>
      </c>
      <c r="L49" s="3">
        <v>1</v>
      </c>
      <c r="M49" s="3">
        <v>0</v>
      </c>
      <c r="N49" s="3">
        <v>0</v>
      </c>
      <c r="O49" s="3">
        <v>2</v>
      </c>
      <c r="P49" s="3">
        <v>0</v>
      </c>
      <c r="Q49" s="3">
        <v>1</v>
      </c>
      <c r="R49" s="3">
        <v>0</v>
      </c>
      <c r="S49" s="3">
        <v>2</v>
      </c>
      <c r="T49" s="3">
        <v>1</v>
      </c>
      <c r="U49" s="3">
        <v>0</v>
      </c>
      <c r="V49" s="3">
        <v>0</v>
      </c>
      <c r="W49" s="3">
        <v>0</v>
      </c>
      <c r="X49" s="3">
        <v>1</v>
      </c>
      <c r="Y49" s="3">
        <v>1</v>
      </c>
    </row>
    <row r="50" spans="1:25" x14ac:dyDescent="0.3">
      <c r="A50" s="2">
        <v>43160</v>
      </c>
      <c r="B50" s="3">
        <v>3</v>
      </c>
      <c r="C50" s="3">
        <v>1</v>
      </c>
      <c r="D50" s="3">
        <v>1</v>
      </c>
      <c r="E50" s="3">
        <v>1</v>
      </c>
      <c r="F50" s="3">
        <v>3</v>
      </c>
      <c r="G50" s="3">
        <v>0</v>
      </c>
      <c r="H50" s="3">
        <v>0</v>
      </c>
      <c r="I50" s="3">
        <v>1</v>
      </c>
      <c r="J50" s="3">
        <v>1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</row>
    <row r="51" spans="1:25" x14ac:dyDescent="0.3">
      <c r="A51" s="2">
        <v>43191</v>
      </c>
      <c r="B51" s="3">
        <v>3</v>
      </c>
      <c r="C51" s="3">
        <v>7</v>
      </c>
      <c r="D51" s="3">
        <v>0</v>
      </c>
      <c r="E51" s="3">
        <v>0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3">
        <v>1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</row>
    <row r="52" spans="1:25" x14ac:dyDescent="0.3">
      <c r="A52" s="2">
        <v>43221</v>
      </c>
      <c r="B52" s="3">
        <v>4</v>
      </c>
      <c r="C52" s="3">
        <v>5</v>
      </c>
      <c r="D52" s="3">
        <v>1</v>
      </c>
      <c r="E52" s="3">
        <v>3</v>
      </c>
      <c r="F52" s="3">
        <v>7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2</v>
      </c>
      <c r="T52" s="3">
        <v>1</v>
      </c>
      <c r="U52" s="3">
        <v>1</v>
      </c>
      <c r="V52" s="3">
        <v>1</v>
      </c>
      <c r="W52" s="3">
        <v>1</v>
      </c>
      <c r="X52" s="3">
        <v>0</v>
      </c>
      <c r="Y52" s="3">
        <v>0</v>
      </c>
    </row>
    <row r="53" spans="1:25" x14ac:dyDescent="0.3">
      <c r="A53" s="2">
        <v>43252</v>
      </c>
      <c r="B53" s="3">
        <v>27</v>
      </c>
      <c r="C53" s="3">
        <v>8</v>
      </c>
      <c r="D53" s="3">
        <v>14</v>
      </c>
      <c r="E53" s="3">
        <v>4</v>
      </c>
      <c r="F53" s="3">
        <v>3</v>
      </c>
      <c r="G53" s="3">
        <v>0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0</v>
      </c>
      <c r="P53" s="3">
        <v>0</v>
      </c>
      <c r="Q53" s="3">
        <v>2</v>
      </c>
      <c r="R53" s="3">
        <v>0</v>
      </c>
      <c r="S53" s="3">
        <v>2</v>
      </c>
      <c r="T53" s="3">
        <v>3</v>
      </c>
      <c r="U53" s="3">
        <v>2</v>
      </c>
      <c r="V53" s="3">
        <v>2</v>
      </c>
      <c r="W53" s="3">
        <v>0</v>
      </c>
      <c r="X53" s="3">
        <v>0</v>
      </c>
      <c r="Y53" s="3">
        <v>0</v>
      </c>
    </row>
    <row r="54" spans="1:25" x14ac:dyDescent="0.3">
      <c r="A54" s="2">
        <v>43282</v>
      </c>
      <c r="B54" s="3">
        <v>5</v>
      </c>
      <c r="C54" s="3">
        <v>3</v>
      </c>
      <c r="D54" s="3">
        <v>2</v>
      </c>
      <c r="E54" s="3">
        <v>0</v>
      </c>
      <c r="F54" s="3">
        <v>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1</v>
      </c>
      <c r="V54" s="3">
        <v>2</v>
      </c>
      <c r="W54" s="3">
        <v>0</v>
      </c>
      <c r="X54" s="3">
        <v>0</v>
      </c>
      <c r="Y54" s="3">
        <v>0</v>
      </c>
    </row>
    <row r="55" spans="1:25" x14ac:dyDescent="0.3">
      <c r="A55" s="2">
        <v>43313</v>
      </c>
      <c r="B55" s="3">
        <v>5</v>
      </c>
      <c r="C55" s="3">
        <v>4</v>
      </c>
      <c r="D55" s="3">
        <v>2</v>
      </c>
      <c r="E55" s="3">
        <v>3</v>
      </c>
      <c r="F55" s="3">
        <v>2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1</v>
      </c>
      <c r="U55" s="3">
        <v>0</v>
      </c>
      <c r="V55" s="3">
        <v>1</v>
      </c>
      <c r="W55" s="3">
        <v>1</v>
      </c>
      <c r="X55" s="3">
        <v>0</v>
      </c>
      <c r="Y55" s="3">
        <v>0</v>
      </c>
    </row>
    <row r="56" spans="1:25" x14ac:dyDescent="0.3">
      <c r="A56" s="2">
        <v>43344</v>
      </c>
      <c r="B56" s="3">
        <v>17</v>
      </c>
      <c r="C56" s="3">
        <v>5</v>
      </c>
      <c r="D56" s="3">
        <v>6</v>
      </c>
      <c r="E56" s="3">
        <v>5</v>
      </c>
      <c r="F56" s="3">
        <v>7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2</v>
      </c>
      <c r="R56" s="3">
        <v>2</v>
      </c>
      <c r="S56" s="3">
        <v>1</v>
      </c>
      <c r="T56" s="3">
        <v>5</v>
      </c>
      <c r="U56" s="3">
        <v>4</v>
      </c>
      <c r="V56" s="3">
        <v>5</v>
      </c>
      <c r="W56" s="3">
        <v>3</v>
      </c>
      <c r="X56" s="3">
        <v>1</v>
      </c>
      <c r="Y56" s="3">
        <v>1</v>
      </c>
    </row>
    <row r="57" spans="1:25" x14ac:dyDescent="0.3">
      <c r="A57" s="2">
        <v>43374</v>
      </c>
      <c r="B57" s="3">
        <v>8</v>
      </c>
      <c r="C57" s="3">
        <v>7</v>
      </c>
      <c r="D57" s="3">
        <v>2</v>
      </c>
      <c r="E57" s="3">
        <v>3</v>
      </c>
      <c r="F57" s="3">
        <v>2</v>
      </c>
      <c r="G57" s="3">
        <v>0</v>
      </c>
      <c r="H57" s="3">
        <v>0</v>
      </c>
      <c r="I57" s="3">
        <v>0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0</v>
      </c>
      <c r="S57" s="3">
        <v>1</v>
      </c>
      <c r="T57" s="3">
        <v>1</v>
      </c>
      <c r="U57" s="3">
        <v>2</v>
      </c>
      <c r="V57" s="3">
        <v>1</v>
      </c>
      <c r="W57" s="3">
        <v>1</v>
      </c>
      <c r="X57" s="3">
        <v>0</v>
      </c>
      <c r="Y57" s="3">
        <v>1</v>
      </c>
    </row>
    <row r="58" spans="1:25" x14ac:dyDescent="0.3">
      <c r="A58" s="2">
        <v>43405</v>
      </c>
      <c r="B58" s="3">
        <v>3</v>
      </c>
      <c r="C58" s="3">
        <v>5</v>
      </c>
      <c r="D58" s="3">
        <v>1</v>
      </c>
      <c r="E58" s="3">
        <v>0</v>
      </c>
      <c r="F58" s="3">
        <v>0</v>
      </c>
      <c r="G58" s="3">
        <v>0</v>
      </c>
      <c r="H58" s="3">
        <v>1</v>
      </c>
      <c r="I58" s="3">
        <v>0</v>
      </c>
      <c r="J58" s="3">
        <v>1</v>
      </c>
      <c r="K58" s="3">
        <v>0</v>
      </c>
      <c r="L58" s="3">
        <v>0</v>
      </c>
      <c r="M58" s="3">
        <v>1</v>
      </c>
      <c r="N58" s="3">
        <v>0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3">
        <v>2</v>
      </c>
      <c r="U58" s="3">
        <v>1</v>
      </c>
      <c r="V58" s="3">
        <v>2</v>
      </c>
      <c r="W58" s="3">
        <v>0</v>
      </c>
      <c r="X58" s="3">
        <v>0</v>
      </c>
      <c r="Y58" s="3">
        <v>1</v>
      </c>
    </row>
    <row r="59" spans="1:25" x14ac:dyDescent="0.3">
      <c r="A59" s="2">
        <v>43435</v>
      </c>
      <c r="B59" s="3">
        <v>7</v>
      </c>
      <c r="C59" s="3">
        <v>8</v>
      </c>
      <c r="D59" s="3">
        <v>1</v>
      </c>
      <c r="E59" s="3">
        <v>2</v>
      </c>
      <c r="F59" s="3">
        <v>3</v>
      </c>
      <c r="G59" s="3">
        <v>0</v>
      </c>
      <c r="H59" s="3">
        <v>0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1</v>
      </c>
      <c r="R59" s="3">
        <v>0</v>
      </c>
      <c r="S59" s="3">
        <v>0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</row>
    <row r="60" spans="1:25" x14ac:dyDescent="0.3">
      <c r="A60" s="2">
        <v>43466</v>
      </c>
      <c r="B60" s="3">
        <v>7</v>
      </c>
      <c r="C60" s="3">
        <v>12</v>
      </c>
      <c r="D60" s="3">
        <v>4</v>
      </c>
      <c r="E60" s="3">
        <v>6</v>
      </c>
      <c r="F60" s="3">
        <v>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1</v>
      </c>
      <c r="O60" s="3">
        <v>1</v>
      </c>
      <c r="P60" s="3">
        <v>1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>
        <v>1</v>
      </c>
      <c r="W60" s="3">
        <v>1</v>
      </c>
      <c r="X60" s="3">
        <v>0</v>
      </c>
      <c r="Y60" s="3">
        <v>0</v>
      </c>
    </row>
    <row r="61" spans="1:25" x14ac:dyDescent="0.3">
      <c r="A61" s="2">
        <v>43497</v>
      </c>
      <c r="B61" s="3">
        <v>22</v>
      </c>
      <c r="C61" s="3">
        <v>12</v>
      </c>
      <c r="D61" s="3">
        <v>10</v>
      </c>
      <c r="E61" s="3">
        <v>14</v>
      </c>
      <c r="F61" s="3">
        <v>10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1</v>
      </c>
      <c r="Q61" s="3">
        <v>3</v>
      </c>
      <c r="R61" s="3">
        <v>1</v>
      </c>
      <c r="S61" s="3">
        <v>1</v>
      </c>
      <c r="T61" s="3">
        <v>7</v>
      </c>
      <c r="U61" s="3">
        <v>4</v>
      </c>
      <c r="V61" s="3">
        <v>6</v>
      </c>
      <c r="W61" s="3">
        <v>4</v>
      </c>
      <c r="X61" s="3">
        <v>0</v>
      </c>
      <c r="Y61" s="3">
        <v>1</v>
      </c>
    </row>
    <row r="62" spans="1:25" x14ac:dyDescent="0.3">
      <c r="A62" s="2">
        <v>43525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">
      <c r="A63" s="2">
        <v>43556</v>
      </c>
      <c r="B63" s="3">
        <v>4</v>
      </c>
      <c r="C63" s="3">
        <v>8</v>
      </c>
      <c r="D63" s="3">
        <v>2</v>
      </c>
      <c r="E63" s="3">
        <v>3</v>
      </c>
      <c r="F63" s="3">
        <v>6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1</v>
      </c>
      <c r="P63" s="3">
        <v>2</v>
      </c>
      <c r="Q63" s="3">
        <v>2</v>
      </c>
      <c r="R63" s="3">
        <v>1</v>
      </c>
      <c r="S63" s="3">
        <v>2</v>
      </c>
      <c r="T63" s="3">
        <v>3</v>
      </c>
      <c r="U63" s="3">
        <v>1</v>
      </c>
      <c r="V63" s="3">
        <v>2</v>
      </c>
      <c r="W63" s="3">
        <v>1</v>
      </c>
      <c r="X63" s="3">
        <v>1</v>
      </c>
      <c r="Y63" s="3">
        <v>2</v>
      </c>
    </row>
    <row r="64" spans="1:25" x14ac:dyDescent="0.3">
      <c r="A64" s="2">
        <v>43586</v>
      </c>
      <c r="B64" s="3">
        <v>7</v>
      </c>
      <c r="C64" s="3">
        <v>8</v>
      </c>
      <c r="D64" s="3">
        <v>5</v>
      </c>
      <c r="E64" s="3">
        <v>2</v>
      </c>
      <c r="F64" s="3">
        <v>1</v>
      </c>
      <c r="G64" s="3">
        <v>0</v>
      </c>
      <c r="H64" s="3">
        <v>1</v>
      </c>
      <c r="I64" s="3">
        <v>1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1</v>
      </c>
      <c r="Q64" s="3">
        <v>1</v>
      </c>
      <c r="R64" s="3">
        <v>1</v>
      </c>
      <c r="S64" s="3">
        <v>0</v>
      </c>
      <c r="T64" s="3">
        <v>2</v>
      </c>
      <c r="U64" s="3">
        <v>1</v>
      </c>
      <c r="V64" s="3">
        <v>1</v>
      </c>
      <c r="W64" s="3">
        <v>1</v>
      </c>
      <c r="X64" s="3">
        <v>0</v>
      </c>
      <c r="Y64" s="3">
        <v>0</v>
      </c>
    </row>
    <row r="65" spans="1:25" x14ac:dyDescent="0.3">
      <c r="A65" s="2">
        <v>43617</v>
      </c>
      <c r="B65" s="3">
        <v>4</v>
      </c>
      <c r="C65" s="3">
        <v>4</v>
      </c>
      <c r="D65" s="3">
        <v>1</v>
      </c>
      <c r="E65" s="3">
        <v>2</v>
      </c>
      <c r="F65" s="3">
        <v>8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1</v>
      </c>
      <c r="W65" s="3">
        <v>1</v>
      </c>
      <c r="X65" s="3">
        <v>0</v>
      </c>
      <c r="Y65" s="3">
        <v>0</v>
      </c>
    </row>
    <row r="66" spans="1:25" x14ac:dyDescent="0.3">
      <c r="A66" s="2">
        <v>43647</v>
      </c>
      <c r="B66" s="3">
        <v>5</v>
      </c>
      <c r="C66" s="3">
        <v>4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2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1</v>
      </c>
      <c r="W66" s="3">
        <v>0</v>
      </c>
      <c r="X66" s="3">
        <v>0</v>
      </c>
      <c r="Y66" s="3">
        <v>0</v>
      </c>
    </row>
    <row r="67" spans="1:25" x14ac:dyDescent="0.3">
      <c r="A67" s="2">
        <v>43678</v>
      </c>
      <c r="B67" s="3">
        <v>4</v>
      </c>
      <c r="C67" s="3">
        <v>7</v>
      </c>
      <c r="D67" s="3">
        <v>0</v>
      </c>
      <c r="E67" s="3">
        <v>2</v>
      </c>
      <c r="F67" s="3">
        <v>2</v>
      </c>
      <c r="G67" s="3">
        <v>0</v>
      </c>
      <c r="H67" s="3">
        <v>0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</row>
    <row r="68" spans="1:25" x14ac:dyDescent="0.3">
      <c r="A68" s="2">
        <v>43709</v>
      </c>
      <c r="B68" s="3">
        <v>11</v>
      </c>
      <c r="C68" s="3">
        <v>5</v>
      </c>
      <c r="D68" s="3">
        <v>2</v>
      </c>
      <c r="E68" s="3">
        <v>6</v>
      </c>
      <c r="F68" s="3">
        <v>2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4</v>
      </c>
      <c r="Q68" s="3">
        <v>1</v>
      </c>
      <c r="R68" s="3">
        <v>0</v>
      </c>
      <c r="S68" s="3">
        <v>1</v>
      </c>
      <c r="T68" s="3">
        <v>2</v>
      </c>
      <c r="U68" s="3">
        <v>2</v>
      </c>
      <c r="V68" s="3">
        <v>1</v>
      </c>
      <c r="W68" s="3">
        <v>0</v>
      </c>
      <c r="X68" s="3">
        <v>0</v>
      </c>
      <c r="Y68" s="3">
        <v>0</v>
      </c>
    </row>
    <row r="69" spans="1:25" x14ac:dyDescent="0.3">
      <c r="A69" s="2">
        <v>43739</v>
      </c>
      <c r="B69" s="3">
        <v>8</v>
      </c>
      <c r="C69" s="3">
        <v>3</v>
      </c>
      <c r="D69" s="3">
        <v>7</v>
      </c>
      <c r="E69" s="3">
        <v>2</v>
      </c>
      <c r="F69" s="3">
        <v>5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2</v>
      </c>
      <c r="Q69" s="3">
        <v>1</v>
      </c>
      <c r="R69" s="3">
        <v>0</v>
      </c>
      <c r="S69" s="3">
        <v>0</v>
      </c>
      <c r="T69" s="3">
        <v>0</v>
      </c>
      <c r="U69" s="3">
        <v>2</v>
      </c>
      <c r="V69" s="3">
        <v>0</v>
      </c>
      <c r="W69" s="3">
        <v>1</v>
      </c>
      <c r="X69" s="3">
        <v>0</v>
      </c>
      <c r="Y69" s="3">
        <v>1</v>
      </c>
    </row>
    <row r="70" spans="1:25" x14ac:dyDescent="0.3">
      <c r="A70" s="2">
        <v>43770</v>
      </c>
      <c r="B70" s="3">
        <v>3</v>
      </c>
      <c r="C70" s="3">
        <v>3</v>
      </c>
      <c r="D70" s="3">
        <v>3</v>
      </c>
      <c r="E70" s="3">
        <v>0</v>
      </c>
      <c r="F70" s="3">
        <v>2</v>
      </c>
      <c r="G70" s="3">
        <v>0</v>
      </c>
      <c r="H70" s="3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0</v>
      </c>
      <c r="O70" s="3">
        <v>0</v>
      </c>
      <c r="P70" s="3">
        <v>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 s="2">
        <v>43800</v>
      </c>
      <c r="B71" s="3">
        <v>8</v>
      </c>
      <c r="C71" s="3">
        <v>7</v>
      </c>
      <c r="D71" s="3">
        <v>2</v>
      </c>
      <c r="E71" s="3">
        <v>1</v>
      </c>
      <c r="F71" s="3">
        <v>5</v>
      </c>
      <c r="G71" s="3">
        <v>0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0</v>
      </c>
      <c r="P71" s="3">
        <v>3</v>
      </c>
      <c r="Q71" s="3">
        <v>2</v>
      </c>
      <c r="R71" s="3">
        <v>0</v>
      </c>
      <c r="S71" s="3">
        <v>0</v>
      </c>
      <c r="T71" s="3">
        <v>3</v>
      </c>
      <c r="U71" s="3">
        <v>0</v>
      </c>
      <c r="V71" s="3">
        <v>3</v>
      </c>
      <c r="W71" s="3">
        <v>2</v>
      </c>
      <c r="X71" s="3">
        <v>0</v>
      </c>
      <c r="Y71" s="3">
        <v>0</v>
      </c>
    </row>
    <row r="72" spans="1:25" x14ac:dyDescent="0.3">
      <c r="A72" s="2">
        <v>43831</v>
      </c>
      <c r="B72" s="3">
        <v>16</v>
      </c>
      <c r="C72" s="3">
        <v>8</v>
      </c>
      <c r="D72" s="3">
        <v>3</v>
      </c>
      <c r="E72" s="3">
        <v>6</v>
      </c>
      <c r="F72" s="3">
        <v>7</v>
      </c>
      <c r="G72" s="3">
        <v>0</v>
      </c>
      <c r="H72" s="3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0</v>
      </c>
      <c r="O72" s="3">
        <v>1</v>
      </c>
      <c r="P72" s="3">
        <v>2</v>
      </c>
      <c r="Q72" s="3">
        <v>1</v>
      </c>
      <c r="R72" s="3">
        <v>0</v>
      </c>
      <c r="S72" s="3">
        <v>0</v>
      </c>
      <c r="T72" s="3">
        <v>5</v>
      </c>
      <c r="U72" s="3">
        <v>1</v>
      </c>
      <c r="V72" s="3">
        <v>3</v>
      </c>
      <c r="W72" s="3">
        <v>1</v>
      </c>
      <c r="X72" s="3">
        <v>0</v>
      </c>
      <c r="Y72" s="3">
        <v>0</v>
      </c>
    </row>
    <row r="73" spans="1:25" x14ac:dyDescent="0.3">
      <c r="A73" s="2">
        <v>43862</v>
      </c>
      <c r="B73" s="3">
        <v>13</v>
      </c>
      <c r="C73" s="3">
        <v>3</v>
      </c>
      <c r="D73" s="3">
        <v>2</v>
      </c>
      <c r="E73" s="3">
        <v>6</v>
      </c>
      <c r="F73" s="3">
        <v>9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1</v>
      </c>
      <c r="P73" s="3">
        <v>5</v>
      </c>
      <c r="Q73" s="3">
        <v>0</v>
      </c>
      <c r="R73" s="3">
        <v>4</v>
      </c>
      <c r="S73" s="3">
        <v>0</v>
      </c>
      <c r="T73" s="3">
        <v>3</v>
      </c>
      <c r="U73" s="3">
        <v>1</v>
      </c>
      <c r="V73" s="3">
        <v>4</v>
      </c>
      <c r="W73" s="3">
        <v>2</v>
      </c>
      <c r="X73" s="3">
        <v>0</v>
      </c>
      <c r="Y73" s="3">
        <v>1</v>
      </c>
    </row>
    <row r="74" spans="1:25" x14ac:dyDescent="0.3">
      <c r="A74" s="2">
        <v>43891</v>
      </c>
      <c r="B74" s="3">
        <v>4</v>
      </c>
      <c r="C74" s="3">
        <v>3</v>
      </c>
      <c r="D74" s="3">
        <v>2</v>
      </c>
      <c r="E74" s="3">
        <v>1</v>
      </c>
      <c r="F74" s="3">
        <v>2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1</v>
      </c>
      <c r="V74" s="3">
        <v>1</v>
      </c>
      <c r="W74" s="3">
        <v>1</v>
      </c>
      <c r="X74" s="3">
        <v>0</v>
      </c>
      <c r="Y74" s="3">
        <v>0</v>
      </c>
    </row>
    <row r="75" spans="1:25" x14ac:dyDescent="0.3">
      <c r="A75" s="2">
        <v>43922</v>
      </c>
      <c r="B75" s="3">
        <v>2</v>
      </c>
      <c r="C75" s="3">
        <v>8</v>
      </c>
      <c r="D75" s="3">
        <v>3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2</v>
      </c>
      <c r="Q75" s="3">
        <v>0</v>
      </c>
      <c r="R75" s="3">
        <v>0</v>
      </c>
      <c r="S75" s="3">
        <v>0</v>
      </c>
      <c r="T75" s="3">
        <v>8</v>
      </c>
      <c r="U75" s="3">
        <v>16</v>
      </c>
      <c r="V75" s="3">
        <v>14</v>
      </c>
      <c r="W75" s="3">
        <v>14</v>
      </c>
      <c r="X75" s="3">
        <v>0</v>
      </c>
      <c r="Y75" s="3">
        <v>0</v>
      </c>
    </row>
    <row r="76" spans="1:25" x14ac:dyDescent="0.3">
      <c r="A76" s="2">
        <v>43952</v>
      </c>
      <c r="B76" s="3">
        <v>10</v>
      </c>
      <c r="C76" s="3">
        <v>4</v>
      </c>
      <c r="D76" s="3">
        <v>4</v>
      </c>
      <c r="E76" s="3">
        <v>3</v>
      </c>
      <c r="F76" s="3">
        <v>9</v>
      </c>
      <c r="G76" s="3">
        <v>0</v>
      </c>
      <c r="H76" s="3">
        <v>0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1</v>
      </c>
      <c r="R76" s="3">
        <v>0</v>
      </c>
      <c r="S76" s="3">
        <v>0</v>
      </c>
      <c r="T76" s="3">
        <v>5</v>
      </c>
      <c r="U76" s="3">
        <v>8</v>
      </c>
      <c r="V76" s="3">
        <v>6</v>
      </c>
      <c r="W76" s="3">
        <v>7</v>
      </c>
      <c r="X76" s="3">
        <v>0</v>
      </c>
      <c r="Y76" s="3">
        <v>0</v>
      </c>
    </row>
    <row r="77" spans="1:25" x14ac:dyDescent="0.3">
      <c r="A77" s="2">
        <v>43983</v>
      </c>
      <c r="B77" s="3">
        <v>12</v>
      </c>
      <c r="C77" s="3">
        <v>5</v>
      </c>
      <c r="D77" s="3">
        <v>6</v>
      </c>
      <c r="E77" s="3">
        <v>3</v>
      </c>
      <c r="F77" s="3">
        <v>7</v>
      </c>
      <c r="G77" s="3">
        <v>0</v>
      </c>
      <c r="H77" s="3">
        <v>0</v>
      </c>
      <c r="I77" s="3">
        <v>2</v>
      </c>
      <c r="J77" s="3">
        <v>1</v>
      </c>
      <c r="K77" s="3">
        <v>1</v>
      </c>
      <c r="L77" s="3">
        <v>1</v>
      </c>
      <c r="M77" s="3">
        <v>1</v>
      </c>
      <c r="N77" s="3">
        <v>0</v>
      </c>
      <c r="O77" s="3">
        <v>2</v>
      </c>
      <c r="P77" s="3">
        <v>2</v>
      </c>
      <c r="Q77" s="3">
        <v>2</v>
      </c>
      <c r="R77" s="3">
        <v>0</v>
      </c>
      <c r="S77" s="3">
        <v>0</v>
      </c>
      <c r="T77" s="3">
        <v>6</v>
      </c>
      <c r="U77" s="3">
        <v>5</v>
      </c>
      <c r="V77" s="3">
        <v>7</v>
      </c>
      <c r="W77" s="3">
        <v>6</v>
      </c>
      <c r="X77" s="3">
        <v>0</v>
      </c>
      <c r="Y77" s="3">
        <v>2</v>
      </c>
    </row>
    <row r="78" spans="1:25" x14ac:dyDescent="0.3">
      <c r="A78" s="2">
        <v>44013</v>
      </c>
      <c r="B78" s="3">
        <v>11</v>
      </c>
      <c r="C78" s="3">
        <v>6</v>
      </c>
      <c r="D78" s="3">
        <v>2</v>
      </c>
      <c r="E78" s="3">
        <v>1</v>
      </c>
      <c r="F78" s="3">
        <v>5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2</v>
      </c>
      <c r="Q78" s="3">
        <v>1</v>
      </c>
      <c r="R78" s="3">
        <v>1</v>
      </c>
      <c r="S78" s="3">
        <v>0</v>
      </c>
      <c r="T78" s="3">
        <v>1</v>
      </c>
      <c r="U78" s="3">
        <v>2</v>
      </c>
      <c r="V78" s="3">
        <v>2</v>
      </c>
      <c r="W78" s="3">
        <v>1</v>
      </c>
      <c r="X78" s="3">
        <v>0</v>
      </c>
      <c r="Y78" s="3">
        <v>0</v>
      </c>
    </row>
    <row r="79" spans="1:25" x14ac:dyDescent="0.3">
      <c r="A79" s="2">
        <v>44044</v>
      </c>
      <c r="B79" s="3">
        <v>16</v>
      </c>
      <c r="C79" s="3">
        <v>7</v>
      </c>
      <c r="D79" s="3">
        <v>6</v>
      </c>
      <c r="E79" s="3">
        <v>6</v>
      </c>
      <c r="F79" s="3">
        <v>6</v>
      </c>
      <c r="G79" s="3">
        <v>0</v>
      </c>
      <c r="H79" s="3">
        <v>0</v>
      </c>
      <c r="I79" s="3">
        <v>1</v>
      </c>
      <c r="J79" s="3">
        <v>1</v>
      </c>
      <c r="K79" s="3">
        <v>0</v>
      </c>
      <c r="L79" s="3">
        <v>3</v>
      </c>
      <c r="M79" s="3">
        <v>3</v>
      </c>
      <c r="N79" s="3">
        <v>0</v>
      </c>
      <c r="O79" s="3">
        <v>1</v>
      </c>
      <c r="P79" s="3">
        <v>0</v>
      </c>
      <c r="Q79" s="3">
        <v>2</v>
      </c>
      <c r="R79" s="3">
        <v>1</v>
      </c>
      <c r="S79" s="3">
        <v>0</v>
      </c>
      <c r="T79" s="3">
        <v>6</v>
      </c>
      <c r="U79" s="3">
        <v>4</v>
      </c>
      <c r="V79" s="3">
        <v>5</v>
      </c>
      <c r="W79" s="3">
        <v>4</v>
      </c>
      <c r="X79" s="3">
        <v>0</v>
      </c>
      <c r="Y79" s="3">
        <v>0</v>
      </c>
    </row>
    <row r="80" spans="1:25" x14ac:dyDescent="0.3">
      <c r="A80" s="2">
        <v>44075</v>
      </c>
      <c r="B80" s="3">
        <v>11</v>
      </c>
      <c r="C80" s="3">
        <v>4</v>
      </c>
      <c r="D80" s="3">
        <v>2</v>
      </c>
      <c r="E80" s="3">
        <v>4</v>
      </c>
      <c r="F80" s="3">
        <v>4</v>
      </c>
      <c r="G80" s="3">
        <v>0</v>
      </c>
      <c r="H80" s="3">
        <v>0</v>
      </c>
      <c r="I80" s="3">
        <v>1</v>
      </c>
      <c r="J80" s="3">
        <v>1</v>
      </c>
      <c r="K80" s="3">
        <v>1</v>
      </c>
      <c r="L80" s="3">
        <v>2</v>
      </c>
      <c r="M80" s="3">
        <v>1</v>
      </c>
      <c r="N80" s="3">
        <v>0</v>
      </c>
      <c r="O80" s="3">
        <v>1</v>
      </c>
      <c r="P80" s="3">
        <v>0</v>
      </c>
      <c r="Q80" s="3">
        <v>1</v>
      </c>
      <c r="R80" s="3">
        <v>0</v>
      </c>
      <c r="S80" s="3">
        <v>0</v>
      </c>
      <c r="T80" s="3">
        <v>5</v>
      </c>
      <c r="U80" s="3">
        <v>2</v>
      </c>
      <c r="V80" s="3">
        <v>4</v>
      </c>
      <c r="W80" s="3">
        <v>4</v>
      </c>
      <c r="X80" s="3">
        <v>0</v>
      </c>
      <c r="Y80" s="3">
        <v>0</v>
      </c>
    </row>
    <row r="81" spans="1:25" x14ac:dyDescent="0.3">
      <c r="A81" s="2">
        <v>44105</v>
      </c>
      <c r="B81" s="3">
        <v>16</v>
      </c>
      <c r="C81" s="3">
        <v>11</v>
      </c>
      <c r="D81" s="3">
        <v>3</v>
      </c>
      <c r="E81" s="3">
        <v>5</v>
      </c>
      <c r="F81" s="3">
        <v>8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 s="3">
        <v>0</v>
      </c>
      <c r="T81" s="3">
        <v>4</v>
      </c>
      <c r="U81" s="3">
        <v>0</v>
      </c>
      <c r="V81" s="3">
        <v>4</v>
      </c>
      <c r="W81" s="3">
        <v>2</v>
      </c>
      <c r="X81" s="3">
        <v>0</v>
      </c>
      <c r="Y81" s="3">
        <v>0</v>
      </c>
    </row>
    <row r="82" spans="1:25" x14ac:dyDescent="0.3">
      <c r="A82" s="2">
        <v>44136</v>
      </c>
      <c r="B82" s="3">
        <v>15</v>
      </c>
      <c r="C82" s="3">
        <v>6</v>
      </c>
      <c r="D82" s="3">
        <v>4</v>
      </c>
      <c r="E82" s="3">
        <v>5</v>
      </c>
      <c r="F82" s="3">
        <v>2</v>
      </c>
      <c r="G82" s="3">
        <v>0</v>
      </c>
      <c r="H82" s="3">
        <v>1</v>
      </c>
      <c r="I82" s="3">
        <v>1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1</v>
      </c>
      <c r="P82" s="3">
        <v>3</v>
      </c>
      <c r="Q82" s="3">
        <v>0</v>
      </c>
      <c r="R82" s="3">
        <v>0</v>
      </c>
      <c r="S82" s="3">
        <v>0</v>
      </c>
      <c r="T82" s="3">
        <v>3</v>
      </c>
      <c r="U82" s="3">
        <v>0</v>
      </c>
      <c r="V82" s="3">
        <v>3</v>
      </c>
      <c r="W82" s="3">
        <v>2</v>
      </c>
      <c r="X82" s="3">
        <v>0</v>
      </c>
      <c r="Y82" s="3">
        <v>0</v>
      </c>
    </row>
    <row r="83" spans="1:25" x14ac:dyDescent="0.3">
      <c r="A83" s="2">
        <v>44166</v>
      </c>
      <c r="B83" s="3">
        <v>10</v>
      </c>
      <c r="C83" s="3">
        <v>4</v>
      </c>
      <c r="D83" s="3">
        <v>6</v>
      </c>
      <c r="E83" s="3">
        <v>3</v>
      </c>
      <c r="F83" s="3">
        <v>7</v>
      </c>
      <c r="G83" s="3">
        <v>0</v>
      </c>
      <c r="H83" s="3">
        <v>0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>
        <v>3</v>
      </c>
      <c r="Q83" s="3">
        <v>2</v>
      </c>
      <c r="R83" s="3">
        <v>1</v>
      </c>
      <c r="S83" s="3">
        <v>1</v>
      </c>
      <c r="T83" s="3">
        <v>1</v>
      </c>
      <c r="U83" s="3">
        <v>2</v>
      </c>
      <c r="V83" s="3">
        <v>2</v>
      </c>
      <c r="W83" s="3">
        <v>1</v>
      </c>
      <c r="X83" s="3">
        <v>0</v>
      </c>
      <c r="Y83" s="3">
        <v>1</v>
      </c>
    </row>
    <row r="84" spans="1:25" x14ac:dyDescent="0.3">
      <c r="A84" s="2">
        <v>44197</v>
      </c>
      <c r="B84" s="3">
        <v>13</v>
      </c>
      <c r="C84" s="3">
        <v>4</v>
      </c>
      <c r="D84" s="3">
        <v>3</v>
      </c>
      <c r="E84" s="3">
        <v>3</v>
      </c>
      <c r="F84" s="3">
        <v>11</v>
      </c>
      <c r="G84" s="3">
        <v>0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4</v>
      </c>
      <c r="Q84" s="3">
        <v>1</v>
      </c>
      <c r="R84" s="3">
        <v>0</v>
      </c>
      <c r="S84" s="3">
        <v>0</v>
      </c>
      <c r="T84" s="3">
        <v>1</v>
      </c>
      <c r="U84" s="3">
        <v>0</v>
      </c>
      <c r="V84" s="3">
        <v>2</v>
      </c>
      <c r="W84" s="3">
        <v>1</v>
      </c>
      <c r="X84" s="3">
        <v>0</v>
      </c>
      <c r="Y84" s="3">
        <v>0</v>
      </c>
    </row>
    <row r="85" spans="1:25" x14ac:dyDescent="0.3">
      <c r="A85" s="2">
        <v>44228</v>
      </c>
      <c r="B85" s="3">
        <v>17</v>
      </c>
      <c r="C85" s="3">
        <v>12</v>
      </c>
      <c r="D85" s="3">
        <v>3</v>
      </c>
      <c r="E85" s="3">
        <v>4</v>
      </c>
      <c r="F85" s="3">
        <v>7</v>
      </c>
      <c r="G85" s="3">
        <v>0</v>
      </c>
      <c r="H85" s="3">
        <v>0</v>
      </c>
      <c r="I85" s="3">
        <v>1</v>
      </c>
      <c r="J85" s="3">
        <v>0</v>
      </c>
      <c r="K85" s="3">
        <v>1</v>
      </c>
      <c r="L85" s="3">
        <v>1</v>
      </c>
      <c r="M85" s="3">
        <v>2</v>
      </c>
      <c r="N85" s="3">
        <v>1</v>
      </c>
      <c r="O85" s="3">
        <v>0</v>
      </c>
      <c r="P85" s="3">
        <v>9</v>
      </c>
      <c r="Q85" s="3">
        <v>1</v>
      </c>
      <c r="R85" s="3">
        <v>1</v>
      </c>
      <c r="S85" s="3">
        <v>0</v>
      </c>
      <c r="T85" s="3">
        <v>3</v>
      </c>
      <c r="U85" s="3">
        <v>2</v>
      </c>
      <c r="V85" s="3">
        <v>4</v>
      </c>
      <c r="W85" s="3">
        <v>3</v>
      </c>
      <c r="X85" s="3">
        <v>0</v>
      </c>
      <c r="Y85" s="3">
        <v>0</v>
      </c>
    </row>
    <row r="86" spans="1:25" x14ac:dyDescent="0.3">
      <c r="A86" s="2">
        <v>44256</v>
      </c>
      <c r="B86" s="3">
        <v>7</v>
      </c>
      <c r="C86" s="3">
        <v>3</v>
      </c>
      <c r="D86" s="3">
        <v>1</v>
      </c>
      <c r="E86" s="3">
        <v>1</v>
      </c>
      <c r="F86" s="3">
        <v>3</v>
      </c>
      <c r="G86" s="3">
        <v>0</v>
      </c>
      <c r="H86" s="3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1</v>
      </c>
      <c r="U86" s="3">
        <v>1</v>
      </c>
      <c r="V86" s="3">
        <v>1</v>
      </c>
      <c r="W86" s="3">
        <v>1</v>
      </c>
      <c r="X86" s="3">
        <v>0</v>
      </c>
      <c r="Y86" s="3">
        <v>0</v>
      </c>
    </row>
    <row r="87" spans="1:25" x14ac:dyDescent="0.3">
      <c r="A87" s="2">
        <v>44287</v>
      </c>
      <c r="B87" s="3">
        <v>4</v>
      </c>
      <c r="C87" s="3">
        <v>2</v>
      </c>
      <c r="D87" s="3">
        <v>0</v>
      </c>
      <c r="E87" s="3">
        <v>1</v>
      </c>
      <c r="F87" s="3">
        <v>3</v>
      </c>
      <c r="G87" s="3">
        <v>1</v>
      </c>
      <c r="H87" s="3">
        <v>0</v>
      </c>
      <c r="I87" s="3">
        <v>1</v>
      </c>
      <c r="J87" s="3">
        <v>2</v>
      </c>
      <c r="K87" s="3">
        <v>2</v>
      </c>
      <c r="L87" s="3">
        <v>1</v>
      </c>
      <c r="M87" s="3">
        <v>1</v>
      </c>
      <c r="N87" s="3">
        <v>0</v>
      </c>
      <c r="O87" s="3">
        <v>1</v>
      </c>
      <c r="P87" s="3">
        <v>3</v>
      </c>
      <c r="Q87" s="3">
        <v>2</v>
      </c>
      <c r="R87" s="3">
        <v>0</v>
      </c>
      <c r="S87" s="3">
        <v>0</v>
      </c>
      <c r="T87" s="3">
        <v>1</v>
      </c>
      <c r="U87" s="3">
        <v>0</v>
      </c>
      <c r="V87" s="3">
        <v>3</v>
      </c>
      <c r="W87" s="3">
        <v>1</v>
      </c>
      <c r="X87" s="3">
        <v>0</v>
      </c>
      <c r="Y87" s="3">
        <v>0</v>
      </c>
    </row>
    <row r="88" spans="1:25" x14ac:dyDescent="0.3">
      <c r="A88" s="2">
        <v>44317</v>
      </c>
      <c r="B88" s="3">
        <v>12</v>
      </c>
      <c r="C88" s="3">
        <v>10</v>
      </c>
      <c r="D88" s="3">
        <v>5</v>
      </c>
      <c r="E88" s="3">
        <v>3</v>
      </c>
      <c r="F88" s="3">
        <v>5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2</v>
      </c>
      <c r="Q88" s="3">
        <v>3</v>
      </c>
      <c r="R88" s="3">
        <v>1</v>
      </c>
      <c r="S88" s="3">
        <v>0</v>
      </c>
      <c r="T88" s="3">
        <v>4</v>
      </c>
      <c r="U88" s="3">
        <v>0</v>
      </c>
      <c r="V88" s="3">
        <v>3</v>
      </c>
      <c r="W88" s="3">
        <v>1</v>
      </c>
      <c r="X88" s="3">
        <v>0</v>
      </c>
      <c r="Y88" s="3">
        <v>0</v>
      </c>
    </row>
    <row r="89" spans="1:25" x14ac:dyDescent="0.3">
      <c r="A89" s="2">
        <v>44348</v>
      </c>
      <c r="B89" s="3">
        <v>10</v>
      </c>
      <c r="C89" s="3">
        <v>5</v>
      </c>
      <c r="D89" s="3">
        <v>2</v>
      </c>
      <c r="E89" s="3">
        <v>2</v>
      </c>
      <c r="F89" s="3">
        <v>5</v>
      </c>
      <c r="G89" s="3">
        <v>0</v>
      </c>
      <c r="H89" s="3">
        <v>0</v>
      </c>
      <c r="I89" s="3">
        <v>1</v>
      </c>
      <c r="J89" s="3">
        <v>0</v>
      </c>
      <c r="K89" s="3">
        <v>2</v>
      </c>
      <c r="L89" s="3">
        <v>1</v>
      </c>
      <c r="M89" s="3">
        <v>2</v>
      </c>
      <c r="N89" s="3">
        <v>1</v>
      </c>
      <c r="O89" s="3">
        <v>0</v>
      </c>
      <c r="P89" s="3">
        <v>4</v>
      </c>
      <c r="Q89" s="3">
        <v>0</v>
      </c>
      <c r="R89" s="3">
        <v>1</v>
      </c>
      <c r="S89" s="3">
        <v>0</v>
      </c>
      <c r="T89" s="3">
        <v>2</v>
      </c>
      <c r="U89" s="3">
        <v>0</v>
      </c>
      <c r="V89" s="3">
        <v>2</v>
      </c>
      <c r="W89" s="3">
        <v>3</v>
      </c>
      <c r="X89" s="3">
        <v>0</v>
      </c>
      <c r="Y89" s="3">
        <v>0</v>
      </c>
    </row>
    <row r="90" spans="1:25" x14ac:dyDescent="0.3">
      <c r="A90" s="2">
        <v>44378</v>
      </c>
      <c r="B90" s="3">
        <v>5</v>
      </c>
      <c r="C90" s="3">
        <v>3</v>
      </c>
      <c r="D90" s="3">
        <v>0</v>
      </c>
      <c r="E90" s="3">
        <v>1</v>
      </c>
      <c r="F90" s="3">
        <v>4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v>0</v>
      </c>
      <c r="W90" s="3">
        <v>1</v>
      </c>
      <c r="X90" s="3">
        <v>0</v>
      </c>
      <c r="Y90" s="3">
        <v>0</v>
      </c>
    </row>
    <row r="91" spans="1:25" x14ac:dyDescent="0.3">
      <c r="A91" s="2">
        <v>44409</v>
      </c>
      <c r="B91" s="3">
        <v>4</v>
      </c>
      <c r="C91" s="3">
        <v>1</v>
      </c>
      <c r="D91" s="3">
        <v>2</v>
      </c>
      <c r="E91" s="3">
        <v>1</v>
      </c>
      <c r="F91" s="3">
        <v>4</v>
      </c>
      <c r="G91" s="3">
        <v>0</v>
      </c>
      <c r="H91" s="3">
        <v>0</v>
      </c>
      <c r="I91" s="3">
        <v>1</v>
      </c>
      <c r="J91" s="3">
        <v>2</v>
      </c>
      <c r="K91" s="3">
        <v>1</v>
      </c>
      <c r="L91" s="3">
        <v>1</v>
      </c>
      <c r="M91" s="3">
        <v>1</v>
      </c>
      <c r="N91" s="3">
        <v>1</v>
      </c>
      <c r="O91" s="3">
        <v>0</v>
      </c>
      <c r="P91" s="3">
        <v>2</v>
      </c>
      <c r="Q91" s="3">
        <v>1</v>
      </c>
      <c r="R91" s="3">
        <v>0</v>
      </c>
      <c r="S91" s="3">
        <v>0</v>
      </c>
      <c r="T91" s="3">
        <v>1</v>
      </c>
      <c r="U91" s="3">
        <v>1</v>
      </c>
      <c r="V91" s="3">
        <v>1</v>
      </c>
      <c r="W91" s="3">
        <v>1</v>
      </c>
      <c r="X91" s="3">
        <v>0</v>
      </c>
      <c r="Y91" s="3">
        <v>0</v>
      </c>
    </row>
    <row r="92" spans="1:25" x14ac:dyDescent="0.3">
      <c r="A92" s="2">
        <v>44440</v>
      </c>
      <c r="B92" s="3">
        <v>11</v>
      </c>
      <c r="C92" s="3">
        <v>6</v>
      </c>
      <c r="D92" s="3">
        <v>1</v>
      </c>
      <c r="E92" s="3">
        <v>0</v>
      </c>
      <c r="F92" s="3">
        <v>3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2</v>
      </c>
      <c r="Q92" s="3">
        <v>0</v>
      </c>
      <c r="R92" s="3">
        <v>0</v>
      </c>
      <c r="S92" s="3">
        <v>0</v>
      </c>
      <c r="T92" s="3">
        <v>3</v>
      </c>
      <c r="U92" s="3">
        <v>0</v>
      </c>
      <c r="V92" s="3">
        <v>2</v>
      </c>
      <c r="W92" s="3">
        <v>0</v>
      </c>
      <c r="X92" s="3">
        <v>0</v>
      </c>
      <c r="Y92" s="3">
        <v>0</v>
      </c>
    </row>
    <row r="93" spans="1:25" x14ac:dyDescent="0.3">
      <c r="A93" s="2">
        <v>44470</v>
      </c>
      <c r="B93" s="3">
        <v>11</v>
      </c>
      <c r="C93" s="3">
        <v>7</v>
      </c>
      <c r="D93" s="3">
        <v>2</v>
      </c>
      <c r="E93" s="3">
        <v>2</v>
      </c>
      <c r="F93" s="3">
        <v>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1</v>
      </c>
      <c r="Q93" s="3">
        <v>0</v>
      </c>
      <c r="R93" s="3">
        <v>0</v>
      </c>
      <c r="S93" s="3">
        <v>0</v>
      </c>
      <c r="T93" s="3">
        <v>2</v>
      </c>
      <c r="U93" s="3">
        <v>1</v>
      </c>
      <c r="V93" s="3">
        <v>2</v>
      </c>
      <c r="W93" s="3">
        <v>0</v>
      </c>
      <c r="X93" s="3">
        <v>0</v>
      </c>
      <c r="Y93" s="3">
        <v>0</v>
      </c>
    </row>
    <row r="94" spans="1:25" x14ac:dyDescent="0.3">
      <c r="A94" s="2">
        <v>44501</v>
      </c>
      <c r="B94" s="3">
        <v>14</v>
      </c>
      <c r="C94" s="3">
        <v>5</v>
      </c>
      <c r="D94" s="3">
        <v>2</v>
      </c>
      <c r="E94" s="3">
        <v>0</v>
      </c>
      <c r="F94" s="3">
        <v>5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3">
      <c r="A95" s="2">
        <v>44531</v>
      </c>
      <c r="B95" s="3">
        <v>4</v>
      </c>
      <c r="C95" s="3">
        <v>3</v>
      </c>
      <c r="D95" s="3">
        <v>2</v>
      </c>
      <c r="E95" s="3">
        <v>1</v>
      </c>
      <c r="F95" s="3">
        <v>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1</v>
      </c>
      <c r="N95" s="3">
        <v>0</v>
      </c>
      <c r="O95" s="3">
        <v>1</v>
      </c>
      <c r="P95" s="3">
        <v>3</v>
      </c>
      <c r="Q95" s="3">
        <v>0</v>
      </c>
      <c r="R95" s="3">
        <v>0</v>
      </c>
      <c r="S95" s="3">
        <v>0</v>
      </c>
      <c r="T95" s="3">
        <v>2</v>
      </c>
      <c r="U95" s="3">
        <v>0</v>
      </c>
      <c r="V95" s="3">
        <v>1</v>
      </c>
      <c r="W95" s="3">
        <v>0</v>
      </c>
      <c r="X95" s="3">
        <v>0</v>
      </c>
      <c r="Y95" s="3">
        <v>0</v>
      </c>
    </row>
    <row r="96" spans="1:25" x14ac:dyDescent="0.3">
      <c r="A96" s="2">
        <v>44562</v>
      </c>
      <c r="B96" s="3">
        <v>6</v>
      </c>
      <c r="C96" s="3">
        <v>7</v>
      </c>
      <c r="D96" s="3">
        <v>3</v>
      </c>
      <c r="E96" s="3">
        <v>0</v>
      </c>
      <c r="F96" s="3">
        <v>2</v>
      </c>
      <c r="G96" s="3">
        <v>0</v>
      </c>
      <c r="H96" s="3">
        <v>0</v>
      </c>
      <c r="I96" s="3">
        <v>1</v>
      </c>
      <c r="J96" s="3">
        <v>2</v>
      </c>
      <c r="K96" s="3">
        <v>0</v>
      </c>
      <c r="L96" s="3">
        <v>0</v>
      </c>
      <c r="M96" s="3">
        <v>1</v>
      </c>
      <c r="N96" s="3">
        <v>1</v>
      </c>
      <c r="O96" s="3">
        <v>1</v>
      </c>
      <c r="P96" s="3">
        <v>2</v>
      </c>
      <c r="Q96" s="3">
        <v>0</v>
      </c>
      <c r="R96" s="3">
        <v>0</v>
      </c>
      <c r="S96" s="3">
        <v>0</v>
      </c>
      <c r="T96" s="3">
        <v>3</v>
      </c>
      <c r="U96" s="3">
        <v>1</v>
      </c>
      <c r="V96" s="3">
        <v>1</v>
      </c>
      <c r="W96" s="3">
        <v>1</v>
      </c>
      <c r="X96" s="3">
        <v>0</v>
      </c>
      <c r="Y96" s="3">
        <v>0</v>
      </c>
    </row>
    <row r="97" spans="1:25" x14ac:dyDescent="0.3">
      <c r="A97" s="2">
        <v>44593</v>
      </c>
      <c r="B97" s="3">
        <v>22</v>
      </c>
      <c r="C97" s="3">
        <v>6</v>
      </c>
      <c r="D97" s="3">
        <v>5</v>
      </c>
      <c r="E97" s="3">
        <v>5</v>
      </c>
      <c r="F97" s="3">
        <v>4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0</v>
      </c>
      <c r="O97" s="3">
        <v>0</v>
      </c>
      <c r="P97" s="3">
        <v>4</v>
      </c>
      <c r="Q97" s="3">
        <v>0</v>
      </c>
      <c r="R97" s="3">
        <v>0</v>
      </c>
      <c r="S97" s="3">
        <v>1</v>
      </c>
      <c r="T97" s="3">
        <v>7</v>
      </c>
      <c r="U97" s="3">
        <v>2</v>
      </c>
      <c r="V97" s="3">
        <v>6</v>
      </c>
      <c r="W97" s="3">
        <v>3</v>
      </c>
      <c r="X97" s="3">
        <v>1</v>
      </c>
      <c r="Y97" s="3">
        <v>1</v>
      </c>
    </row>
    <row r="98" spans="1:25" x14ac:dyDescent="0.3">
      <c r="A98" s="2">
        <v>44621</v>
      </c>
      <c r="B98" s="3">
        <v>3</v>
      </c>
      <c r="C98" s="3">
        <v>2</v>
      </c>
      <c r="D98" s="3">
        <v>1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3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v>2</v>
      </c>
      <c r="W98" s="3">
        <v>1</v>
      </c>
      <c r="X98" s="3">
        <v>0</v>
      </c>
      <c r="Y98" s="3">
        <v>0</v>
      </c>
    </row>
    <row r="99" spans="1:25" x14ac:dyDescent="0.3">
      <c r="A99" s="2">
        <v>44652</v>
      </c>
      <c r="B99" s="3">
        <v>13</v>
      </c>
      <c r="C99" s="3">
        <v>6</v>
      </c>
      <c r="D99" s="3">
        <v>1</v>
      </c>
      <c r="E99" s="3">
        <v>4</v>
      </c>
      <c r="F99" s="3">
        <v>1</v>
      </c>
      <c r="G99" s="3">
        <v>0</v>
      </c>
      <c r="H99" s="3">
        <v>2</v>
      </c>
      <c r="I99" s="3">
        <v>0</v>
      </c>
      <c r="J99" s="3">
        <v>1</v>
      </c>
      <c r="K99" s="3">
        <v>1</v>
      </c>
      <c r="L99" s="3">
        <v>1</v>
      </c>
      <c r="M99" s="3">
        <v>1</v>
      </c>
      <c r="N99" s="3">
        <v>0</v>
      </c>
      <c r="O99" s="3">
        <v>1</v>
      </c>
      <c r="P99" s="3">
        <v>0</v>
      </c>
      <c r="Q99" s="3">
        <v>1</v>
      </c>
      <c r="R99" s="3">
        <v>2</v>
      </c>
      <c r="S99" s="3">
        <v>1</v>
      </c>
      <c r="T99" s="3">
        <v>4</v>
      </c>
      <c r="U99" s="3">
        <v>1</v>
      </c>
      <c r="V99" s="3">
        <v>5</v>
      </c>
      <c r="W99" s="3">
        <v>4</v>
      </c>
      <c r="X99" s="3">
        <v>0</v>
      </c>
      <c r="Y99" s="3">
        <v>0</v>
      </c>
    </row>
    <row r="100" spans="1:25" x14ac:dyDescent="0.3">
      <c r="A100" s="2">
        <v>44682</v>
      </c>
      <c r="B100" s="3">
        <v>12</v>
      </c>
      <c r="C100" s="3">
        <v>5</v>
      </c>
      <c r="D100" s="3">
        <v>0</v>
      </c>
      <c r="E100" s="3">
        <v>0</v>
      </c>
      <c r="F100" s="3">
        <v>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2</v>
      </c>
      <c r="Q100" s="3">
        <v>0</v>
      </c>
      <c r="R100" s="3">
        <v>1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3">
      <c r="A101" s="2">
        <v>44713</v>
      </c>
      <c r="B101" s="3">
        <v>12</v>
      </c>
      <c r="C101" s="3">
        <v>6</v>
      </c>
      <c r="D101" s="3">
        <v>3</v>
      </c>
      <c r="E101" s="3">
        <v>2</v>
      </c>
      <c r="F101" s="3">
        <v>4</v>
      </c>
      <c r="G101" s="3">
        <v>0</v>
      </c>
      <c r="H101" s="3">
        <v>0</v>
      </c>
      <c r="I101" s="3">
        <v>1</v>
      </c>
      <c r="J101" s="3">
        <v>2</v>
      </c>
      <c r="K101" s="3">
        <v>1</v>
      </c>
      <c r="L101" s="3">
        <v>0</v>
      </c>
      <c r="M101" s="3">
        <v>0</v>
      </c>
      <c r="N101" s="3">
        <v>0</v>
      </c>
      <c r="O101" s="3">
        <v>1</v>
      </c>
      <c r="P101" s="3">
        <v>3</v>
      </c>
      <c r="Q101" s="3">
        <v>0</v>
      </c>
      <c r="R101" s="3">
        <v>1</v>
      </c>
      <c r="S101" s="3">
        <v>0</v>
      </c>
      <c r="T101" s="3">
        <v>2</v>
      </c>
      <c r="U101" s="3">
        <v>1</v>
      </c>
      <c r="V101" s="3">
        <v>2</v>
      </c>
      <c r="W101" s="3">
        <v>0</v>
      </c>
      <c r="X101" s="3">
        <v>0</v>
      </c>
      <c r="Y101" s="3">
        <v>0</v>
      </c>
    </row>
    <row r="102" spans="1:25" x14ac:dyDescent="0.3">
      <c r="A102" s="2">
        <v>44743</v>
      </c>
      <c r="B102" s="3">
        <v>14</v>
      </c>
      <c r="C102" s="3">
        <v>13</v>
      </c>
      <c r="D102" s="3">
        <v>3</v>
      </c>
      <c r="E102" s="3">
        <v>2</v>
      </c>
      <c r="F102" s="3">
        <v>4</v>
      </c>
      <c r="G102" s="3">
        <v>0</v>
      </c>
      <c r="H102" s="3">
        <v>0</v>
      </c>
      <c r="I102" s="3">
        <v>0</v>
      </c>
      <c r="J102" s="3">
        <v>1</v>
      </c>
      <c r="K102" s="3">
        <v>1</v>
      </c>
      <c r="L102" s="3">
        <v>0</v>
      </c>
      <c r="M102" s="3">
        <v>1</v>
      </c>
      <c r="N102" s="3">
        <v>0</v>
      </c>
      <c r="O102" s="3">
        <v>1</v>
      </c>
      <c r="P102" s="3">
        <v>2</v>
      </c>
      <c r="Q102" s="3">
        <v>1</v>
      </c>
      <c r="R102" s="3">
        <v>1</v>
      </c>
      <c r="S102" s="3">
        <v>0</v>
      </c>
      <c r="T102" s="3">
        <v>3</v>
      </c>
      <c r="U102" s="3">
        <v>1</v>
      </c>
      <c r="V102" s="3">
        <v>3</v>
      </c>
      <c r="W102" s="3">
        <v>2</v>
      </c>
      <c r="X102" s="3">
        <v>0</v>
      </c>
      <c r="Y102" s="3">
        <v>0</v>
      </c>
    </row>
    <row r="103" spans="1:25" x14ac:dyDescent="0.3">
      <c r="A103" s="2">
        <v>44774</v>
      </c>
      <c r="B103" s="3">
        <v>8</v>
      </c>
      <c r="C103" s="3">
        <v>2</v>
      </c>
      <c r="D103" s="3">
        <v>3</v>
      </c>
      <c r="E103" s="3">
        <v>0</v>
      </c>
      <c r="F103" s="3">
        <v>2</v>
      </c>
      <c r="G103" s="3">
        <v>0</v>
      </c>
      <c r="H103" s="3">
        <v>0</v>
      </c>
      <c r="I103" s="3">
        <v>1</v>
      </c>
      <c r="J103" s="3">
        <v>1</v>
      </c>
      <c r="K103" s="3">
        <v>1</v>
      </c>
      <c r="L103" s="3">
        <v>3</v>
      </c>
      <c r="M103" s="3">
        <v>2</v>
      </c>
      <c r="N103" s="3">
        <v>1</v>
      </c>
      <c r="O103" s="3">
        <v>2</v>
      </c>
      <c r="P103" s="3">
        <v>3</v>
      </c>
      <c r="Q103" s="3">
        <v>0</v>
      </c>
      <c r="R103" s="3">
        <v>1</v>
      </c>
      <c r="S103" s="3">
        <v>1</v>
      </c>
      <c r="T103" s="3">
        <v>1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</row>
    <row r="104" spans="1:25" x14ac:dyDescent="0.3">
      <c r="A104" s="2">
        <v>44805</v>
      </c>
      <c r="B104" s="3">
        <v>8</v>
      </c>
      <c r="C104" s="3">
        <v>5</v>
      </c>
      <c r="D104" s="3">
        <v>4</v>
      </c>
      <c r="E104" s="3">
        <v>0</v>
      </c>
      <c r="F104" s="3">
        <v>5</v>
      </c>
      <c r="G104" s="3">
        <v>1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1</v>
      </c>
      <c r="P104" s="3">
        <v>1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3</v>
      </c>
      <c r="W104" s="3">
        <v>0</v>
      </c>
      <c r="X104" s="3">
        <v>0</v>
      </c>
      <c r="Y104" s="3">
        <v>0</v>
      </c>
    </row>
    <row r="105" spans="1:25" x14ac:dyDescent="0.3">
      <c r="A105" s="2">
        <v>44835</v>
      </c>
      <c r="B105" s="3">
        <v>23</v>
      </c>
      <c r="C105" s="3">
        <v>9</v>
      </c>
      <c r="D105" s="3">
        <v>5</v>
      </c>
      <c r="E105" s="3">
        <v>3</v>
      </c>
      <c r="F105" s="3">
        <v>12</v>
      </c>
      <c r="G105" s="3">
        <v>1</v>
      </c>
      <c r="H105" s="3">
        <v>0</v>
      </c>
      <c r="I105" s="3">
        <v>2</v>
      </c>
      <c r="J105" s="3">
        <v>4</v>
      </c>
      <c r="K105" s="3">
        <v>3</v>
      </c>
      <c r="L105" s="3">
        <v>2</v>
      </c>
      <c r="M105" s="3">
        <v>3</v>
      </c>
      <c r="N105" s="3">
        <v>1</v>
      </c>
      <c r="O105" s="3">
        <v>1</v>
      </c>
      <c r="P105" s="3">
        <v>4</v>
      </c>
      <c r="Q105" s="3">
        <v>2</v>
      </c>
      <c r="R105" s="3">
        <v>0</v>
      </c>
      <c r="S105" s="3">
        <v>0</v>
      </c>
      <c r="T105" s="3">
        <v>5</v>
      </c>
      <c r="U105" s="3">
        <v>2</v>
      </c>
      <c r="V105" s="3">
        <v>7</v>
      </c>
      <c r="W105" s="3">
        <v>4</v>
      </c>
      <c r="X105" s="3">
        <v>0</v>
      </c>
      <c r="Y105" s="3">
        <v>0</v>
      </c>
    </row>
    <row r="106" spans="1:25" x14ac:dyDescent="0.3">
      <c r="A106" s="2">
        <v>44866</v>
      </c>
      <c r="B106" s="3">
        <v>11</v>
      </c>
      <c r="C106" s="3">
        <v>4</v>
      </c>
      <c r="D106" s="3">
        <v>0</v>
      </c>
      <c r="E106" s="3">
        <v>1</v>
      </c>
      <c r="F106" s="3">
        <v>1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</v>
      </c>
      <c r="P106" s="3">
        <v>2</v>
      </c>
      <c r="Q106" s="3">
        <v>0</v>
      </c>
      <c r="R106" s="3">
        <v>0</v>
      </c>
      <c r="S106" s="3">
        <v>0</v>
      </c>
      <c r="T106" s="3">
        <v>2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</row>
    <row r="107" spans="1:25" x14ac:dyDescent="0.3">
      <c r="A107" s="2">
        <v>44896</v>
      </c>
      <c r="B107" s="3">
        <v>11</v>
      </c>
      <c r="C107" s="3">
        <v>3</v>
      </c>
      <c r="D107" s="3">
        <v>3</v>
      </c>
      <c r="E107" s="3">
        <v>2</v>
      </c>
      <c r="F107" s="3">
        <v>6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1</v>
      </c>
      <c r="N107" s="3">
        <v>0</v>
      </c>
      <c r="O107" s="3">
        <v>0</v>
      </c>
      <c r="P107" s="3">
        <v>4</v>
      </c>
      <c r="Q107" s="3">
        <v>3</v>
      </c>
      <c r="R107" s="3">
        <v>0</v>
      </c>
      <c r="S107" s="3">
        <v>0</v>
      </c>
      <c r="T107" s="3">
        <v>1</v>
      </c>
      <c r="U107" s="3">
        <v>0</v>
      </c>
      <c r="V107" s="3">
        <v>1</v>
      </c>
      <c r="W107" s="3">
        <v>0</v>
      </c>
      <c r="X107" s="3">
        <v>0</v>
      </c>
      <c r="Y107" s="3">
        <v>0</v>
      </c>
    </row>
    <row r="108" spans="1:25" x14ac:dyDescent="0.3">
      <c r="A108" s="2">
        <v>44927</v>
      </c>
      <c r="B108" s="3">
        <v>12</v>
      </c>
      <c r="C108" s="3">
        <v>1</v>
      </c>
      <c r="D108" s="3">
        <v>1</v>
      </c>
      <c r="E108" s="3">
        <v>1</v>
      </c>
      <c r="F108" s="3">
        <v>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</v>
      </c>
      <c r="Q108" s="3">
        <v>0</v>
      </c>
      <c r="R108" s="3">
        <v>0</v>
      </c>
      <c r="S108" s="3">
        <v>0</v>
      </c>
      <c r="T108" s="3">
        <v>2</v>
      </c>
      <c r="U108" s="3">
        <v>0</v>
      </c>
      <c r="V108" s="3">
        <v>3</v>
      </c>
      <c r="W108" s="3">
        <v>2</v>
      </c>
      <c r="X108" s="3">
        <v>0</v>
      </c>
      <c r="Y108" s="3">
        <v>1</v>
      </c>
    </row>
    <row r="109" spans="1:25" x14ac:dyDescent="0.3">
      <c r="A109" s="2">
        <v>44958</v>
      </c>
      <c r="B109" s="3">
        <v>28</v>
      </c>
      <c r="C109" s="3">
        <v>7</v>
      </c>
      <c r="D109" s="3">
        <v>2</v>
      </c>
      <c r="E109" s="3">
        <v>2</v>
      </c>
      <c r="F109" s="3">
        <v>9</v>
      </c>
      <c r="G109" s="3">
        <v>2</v>
      </c>
      <c r="H109" s="3">
        <v>0</v>
      </c>
      <c r="I109" s="3">
        <v>2</v>
      </c>
      <c r="J109" s="3">
        <v>4</v>
      </c>
      <c r="K109" s="3">
        <v>5</v>
      </c>
      <c r="L109" s="3">
        <v>1</v>
      </c>
      <c r="M109" s="3">
        <v>2</v>
      </c>
      <c r="N109" s="3">
        <v>0</v>
      </c>
      <c r="O109" s="3">
        <v>2</v>
      </c>
      <c r="P109" s="3">
        <v>4</v>
      </c>
      <c r="Q109" s="3">
        <v>1</v>
      </c>
      <c r="R109" s="3">
        <v>1</v>
      </c>
      <c r="S109" s="3">
        <v>0</v>
      </c>
      <c r="T109" s="3">
        <v>6</v>
      </c>
      <c r="U109" s="3">
        <v>1</v>
      </c>
      <c r="V109" s="3">
        <v>7</v>
      </c>
      <c r="W109" s="3">
        <v>4</v>
      </c>
      <c r="X109" s="3">
        <v>0</v>
      </c>
      <c r="Y109" s="3">
        <v>0</v>
      </c>
    </row>
    <row r="110" spans="1:25" x14ac:dyDescent="0.3">
      <c r="A110" s="2">
        <v>44986</v>
      </c>
      <c r="B110" s="3">
        <v>6</v>
      </c>
      <c r="C110" s="3">
        <v>1</v>
      </c>
      <c r="D110" s="3">
        <v>1</v>
      </c>
      <c r="E110" s="3">
        <v>0</v>
      </c>
      <c r="F110" s="3">
        <v>3</v>
      </c>
      <c r="G110" s="3">
        <v>0</v>
      </c>
      <c r="H110" s="3">
        <v>0</v>
      </c>
      <c r="I110" s="3">
        <v>1</v>
      </c>
      <c r="J110" s="3">
        <v>2</v>
      </c>
      <c r="K110" s="3">
        <v>0</v>
      </c>
      <c r="L110" s="3">
        <v>0</v>
      </c>
      <c r="M110" s="3">
        <v>1</v>
      </c>
      <c r="N110" s="3">
        <v>0</v>
      </c>
      <c r="O110" s="3">
        <v>0</v>
      </c>
      <c r="P110" s="3">
        <v>1</v>
      </c>
      <c r="Q110" s="3">
        <v>0</v>
      </c>
      <c r="R110" s="3">
        <v>0</v>
      </c>
      <c r="S110" s="3">
        <v>0</v>
      </c>
      <c r="T110" s="3">
        <v>2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</row>
    <row r="111" spans="1:25" x14ac:dyDescent="0.3">
      <c r="A111" s="2">
        <v>45017</v>
      </c>
      <c r="B111" s="3">
        <v>12</v>
      </c>
      <c r="C111" s="3">
        <v>5</v>
      </c>
      <c r="D111" s="3">
        <v>0</v>
      </c>
      <c r="E111" s="3">
        <v>0</v>
      </c>
      <c r="F111" s="3">
        <v>12</v>
      </c>
      <c r="G111" s="3">
        <v>0</v>
      </c>
      <c r="H111" s="3">
        <v>1</v>
      </c>
      <c r="I111" s="3">
        <v>0</v>
      </c>
      <c r="J111" s="3">
        <v>1</v>
      </c>
      <c r="K111" s="3">
        <v>1</v>
      </c>
      <c r="L111" s="3">
        <v>1</v>
      </c>
      <c r="M111" s="3">
        <v>1</v>
      </c>
      <c r="N111" s="3">
        <v>0</v>
      </c>
      <c r="O111" s="3">
        <v>1</v>
      </c>
      <c r="P111" s="3">
        <v>3</v>
      </c>
      <c r="Q111" s="3">
        <v>1</v>
      </c>
      <c r="R111" s="3">
        <v>0</v>
      </c>
      <c r="S111" s="3">
        <v>1</v>
      </c>
      <c r="T111" s="3">
        <v>2</v>
      </c>
      <c r="U111" s="3">
        <v>1</v>
      </c>
      <c r="V111" s="3">
        <v>3</v>
      </c>
      <c r="W111" s="3">
        <v>1</v>
      </c>
      <c r="X111" s="3">
        <v>1</v>
      </c>
      <c r="Y111" s="3">
        <v>1</v>
      </c>
    </row>
    <row r="112" spans="1:25" x14ac:dyDescent="0.3">
      <c r="A112" s="2">
        <v>45047</v>
      </c>
      <c r="B112" s="3">
        <v>11</v>
      </c>
      <c r="C112" s="3">
        <v>2</v>
      </c>
      <c r="D112" s="3">
        <v>6</v>
      </c>
      <c r="E112" s="3">
        <v>2</v>
      </c>
      <c r="F112" s="3">
        <v>5</v>
      </c>
      <c r="G112" s="3">
        <v>0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0</v>
      </c>
      <c r="O112" s="3">
        <v>0</v>
      </c>
      <c r="P112" s="3">
        <v>3</v>
      </c>
      <c r="Q112" s="3">
        <v>1</v>
      </c>
      <c r="R112" s="3">
        <v>2</v>
      </c>
      <c r="S112" s="3">
        <v>0</v>
      </c>
      <c r="T112" s="3">
        <v>2</v>
      </c>
      <c r="U112" s="3">
        <v>2</v>
      </c>
      <c r="V112" s="3">
        <v>2</v>
      </c>
      <c r="W112" s="3">
        <v>2</v>
      </c>
      <c r="X112" s="3">
        <v>0</v>
      </c>
      <c r="Y112" s="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053E-F1C3-42E4-BD19-A13890634D9F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6</v>
      </c>
      <c r="C1" t="s">
        <v>87</v>
      </c>
      <c r="D1" t="s">
        <v>88</v>
      </c>
      <c r="E1" t="s">
        <v>89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_xlfn.FORECAST.ETS.STAT($B$2:$B$112,$A$2:$A$112,1,1,1)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_xlfn.FORECAST.ETS.STAT($B$2:$B$112,$A$2:$A$112,4,1,1)</f>
        <v>2.1101233885635367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_xlfn.FORECAST.ETS.STAT($B$2:$B$112,$A$2:$A$112,5,1,1)</f>
        <v>1.9048311227776784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_xlfn.FORECAST.ETS.STAT($B$2:$B$112,$A$2:$A$112,6,1,1)</f>
        <v>0.33956008551597144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_xlfn.FORECAST.ETS.STAT($B$2:$B$112,$A$2:$A$112,7,1,1)</f>
        <v>0.50922559035826187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1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1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1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0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1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2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0</v>
      </c>
    </row>
    <row r="112" spans="1:5" x14ac:dyDescent="0.3">
      <c r="A112" s="1">
        <v>45047</v>
      </c>
      <c r="B112">
        <v>0</v>
      </c>
      <c r="C112">
        <v>0</v>
      </c>
      <c r="D112" s="4">
        <v>0</v>
      </c>
      <c r="E112" s="4">
        <v>0</v>
      </c>
    </row>
    <row r="113" spans="1:5" x14ac:dyDescent="0.3">
      <c r="A113" s="1">
        <v>45078</v>
      </c>
      <c r="C113">
        <f t="shared" ref="C113:C140" si="0">_xlfn.FORECAST.ETS(A113,$B$2:$B$112,$A$2:$A$112,1,1)</f>
        <v>1.7725517725535724E-3</v>
      </c>
      <c r="D113" s="4">
        <f t="shared" ref="D113:D140" si="1">C113-_xlfn.FORECAST.ETS.CONFINT(A113,$B$2:$B$112,$A$2:$A$112,0.95,1,1)</f>
        <v>-0.65895059701007674</v>
      </c>
      <c r="E113" s="4">
        <f t="shared" ref="E113:E140" si="2">C113+_xlfn.FORECAST.ETS.CONFINT(A113,$B$2:$B$112,$A$2:$A$112,0.95,1,1)</f>
        <v>0.66249570055518381</v>
      </c>
    </row>
    <row r="114" spans="1:5" x14ac:dyDescent="0.3">
      <c r="A114" s="1">
        <v>45108</v>
      </c>
      <c r="C114">
        <f t="shared" si="0"/>
        <v>3.5451035451035452E-3</v>
      </c>
      <c r="D114" s="4">
        <f t="shared" si="1"/>
        <v>-0.65718101848500643</v>
      </c>
      <c r="E114" s="4">
        <f t="shared" si="2"/>
        <v>0.66427122557521345</v>
      </c>
    </row>
    <row r="115" spans="1:5" x14ac:dyDescent="0.3">
      <c r="A115" s="1">
        <v>45139</v>
      </c>
      <c r="C115">
        <f t="shared" si="0"/>
        <v>5.3176553176571169E-3</v>
      </c>
      <c r="D115" s="4">
        <f t="shared" si="1"/>
        <v>-0.65541375245271449</v>
      </c>
      <c r="E115" s="4">
        <f t="shared" si="2"/>
        <v>0.6660490630880288</v>
      </c>
    </row>
    <row r="116" spans="1:5" x14ac:dyDescent="0.3">
      <c r="A116" s="1">
        <v>45170</v>
      </c>
      <c r="C116">
        <f t="shared" si="0"/>
        <v>7.0902070902070903E-3</v>
      </c>
      <c r="D116" s="4">
        <f t="shared" si="1"/>
        <v>-0.65364945956467191</v>
      </c>
      <c r="E116" s="4">
        <f t="shared" si="2"/>
        <v>0.66782987374508618</v>
      </c>
    </row>
    <row r="117" spans="1:5" x14ac:dyDescent="0.3">
      <c r="A117" s="1">
        <v>45200</v>
      </c>
      <c r="C117">
        <f t="shared" si="0"/>
        <v>8.8627588627606634E-3</v>
      </c>
      <c r="D117" s="4">
        <f t="shared" si="1"/>
        <v>-0.65188880040445507</v>
      </c>
      <c r="E117" s="4">
        <f t="shared" si="2"/>
        <v>0.6696143181299764</v>
      </c>
    </row>
    <row r="118" spans="1:5" x14ac:dyDescent="0.3">
      <c r="A118" s="1">
        <v>45231</v>
      </c>
      <c r="C118">
        <f t="shared" si="0"/>
        <v>1.0635310635310636E-2</v>
      </c>
      <c r="D118" s="4">
        <f t="shared" si="1"/>
        <v>-0.65013243545475408</v>
      </c>
      <c r="E118" s="4">
        <f t="shared" si="2"/>
        <v>0.67140305672537537</v>
      </c>
    </row>
    <row r="119" spans="1:5" x14ac:dyDescent="0.3">
      <c r="A119" s="1">
        <v>45261</v>
      </c>
      <c r="C119">
        <f t="shared" si="0"/>
        <v>1.2407862407864208E-2</v>
      </c>
      <c r="D119" s="4">
        <f t="shared" si="1"/>
        <v>-0.64838102505773321</v>
      </c>
      <c r="E119" s="4">
        <f t="shared" si="2"/>
        <v>0.67319674987346156</v>
      </c>
    </row>
    <row r="120" spans="1:5" x14ac:dyDescent="0.3">
      <c r="A120" s="1">
        <v>45292</v>
      </c>
      <c r="C120">
        <f t="shared" si="0"/>
        <v>1.4180414180414181E-2</v>
      </c>
      <c r="D120" s="4">
        <f t="shared" si="1"/>
        <v>-0.64663522936886519</v>
      </c>
      <c r="E120" s="4">
        <f t="shared" si="2"/>
        <v>0.67499605772969351</v>
      </c>
    </row>
    <row r="121" spans="1:5" x14ac:dyDescent="0.3">
      <c r="A121" s="1">
        <v>45323</v>
      </c>
      <c r="C121">
        <f t="shared" si="0"/>
        <v>1.5952965952967749E-2</v>
      </c>
      <c r="D121" s="4">
        <f t="shared" si="1"/>
        <v>-0.64489570830414378</v>
      </c>
      <c r="E121" s="4">
        <f t="shared" si="2"/>
        <v>0.67680164021007938</v>
      </c>
    </row>
    <row r="122" spans="1:5" x14ac:dyDescent="0.3">
      <c r="A122" s="1">
        <v>45352</v>
      </c>
      <c r="C122">
        <f t="shared" si="0"/>
        <v>1.7725517725517725E-2</v>
      </c>
      <c r="D122" s="4">
        <f t="shared" si="1"/>
        <v>-0.64316312148080268</v>
      </c>
      <c r="E122" s="4">
        <f t="shared" si="2"/>
        <v>0.67861415693183802</v>
      </c>
    </row>
    <row r="123" spans="1:5" x14ac:dyDescent="0.3">
      <c r="A123" s="1">
        <v>45383</v>
      </c>
      <c r="C123">
        <f t="shared" si="0"/>
        <v>1.9498069498071296E-2</v>
      </c>
      <c r="D123" s="4">
        <f t="shared" si="1"/>
        <v>-0.6414381281514494</v>
      </c>
      <c r="E123" s="4">
        <f t="shared" si="2"/>
        <v>0.68043426714759203</v>
      </c>
    </row>
    <row r="124" spans="1:5" x14ac:dyDescent="0.3">
      <c r="A124" s="1">
        <v>45413</v>
      </c>
      <c r="C124">
        <f t="shared" si="0"/>
        <v>2.1270621270621272E-2</v>
      </c>
      <c r="D124" s="4">
        <f t="shared" si="1"/>
        <v>-0.63972138713176041</v>
      </c>
      <c r="E124" s="4">
        <f t="shared" si="2"/>
        <v>0.682262629673003</v>
      </c>
    </row>
    <row r="125" spans="1:5" x14ac:dyDescent="0.3">
      <c r="A125" s="1">
        <v>45444</v>
      </c>
      <c r="C125">
        <f t="shared" si="0"/>
        <v>2.3043173043174842E-2</v>
      </c>
      <c r="D125" s="4">
        <f t="shared" si="1"/>
        <v>-0.63801355672164983</v>
      </c>
      <c r="E125" s="4">
        <f t="shared" si="2"/>
        <v>0.68409990280799948</v>
      </c>
    </row>
    <row r="126" spans="1:5" x14ac:dyDescent="0.3">
      <c r="A126" s="1">
        <v>45474</v>
      </c>
      <c r="C126">
        <f t="shared" si="0"/>
        <v>2.4815724815724815E-2</v>
      </c>
      <c r="D126" s="4">
        <f t="shared" si="1"/>
        <v>-0.63631529462007153</v>
      </c>
      <c r="E126" s="4">
        <f t="shared" si="2"/>
        <v>0.68594674425152113</v>
      </c>
    </row>
    <row r="127" spans="1:5" x14ac:dyDescent="0.3">
      <c r="A127" s="1">
        <v>45505</v>
      </c>
      <c r="C127">
        <f t="shared" si="0"/>
        <v>2.6588276588278385E-2</v>
      </c>
      <c r="D127" s="4">
        <f t="shared" si="1"/>
        <v>-0.63462725783338469</v>
      </c>
      <c r="E127" s="4">
        <f t="shared" si="2"/>
        <v>0.68780381100994137</v>
      </c>
    </row>
    <row r="128" spans="1:5" x14ac:dyDescent="0.3">
      <c r="A128" s="1">
        <v>45536</v>
      </c>
      <c r="C128">
        <f t="shared" si="0"/>
        <v>2.8360828360828361E-2</v>
      </c>
      <c r="D128" s="4">
        <f t="shared" si="1"/>
        <v>-0.63295010257745132</v>
      </c>
      <c r="E128" s="4">
        <f t="shared" si="2"/>
        <v>0.68967175929910796</v>
      </c>
    </row>
    <row r="129" spans="1:5" x14ac:dyDescent="0.3">
      <c r="A129" s="1">
        <v>45566</v>
      </c>
      <c r="C129">
        <f t="shared" si="0"/>
        <v>3.0133380133381932E-2</v>
      </c>
      <c r="D129" s="4">
        <f t="shared" si="1"/>
        <v>-0.6312844841734111</v>
      </c>
      <c r="E129" s="4">
        <f t="shared" si="2"/>
        <v>0.69155124444017502</v>
      </c>
    </row>
    <row r="130" spans="1:5" x14ac:dyDescent="0.3">
      <c r="A130" s="1">
        <v>45597</v>
      </c>
      <c r="C130">
        <f t="shared" si="0"/>
        <v>3.1905931905931904E-2</v>
      </c>
      <c r="D130" s="4">
        <f t="shared" si="1"/>
        <v>-0.62963105693732235</v>
      </c>
      <c r="E130" s="4">
        <f t="shared" si="2"/>
        <v>0.69344292074918623</v>
      </c>
    </row>
    <row r="131" spans="1:5" x14ac:dyDescent="0.3">
      <c r="A131" s="1">
        <v>45627</v>
      </c>
      <c r="C131">
        <f t="shared" si="0"/>
        <v>3.3678483678485485E-2</v>
      </c>
      <c r="D131" s="4">
        <f t="shared" si="1"/>
        <v>-0.62799047406362807</v>
      </c>
      <c r="E131" s="4">
        <f t="shared" si="2"/>
        <v>0.69534744142059901</v>
      </c>
    </row>
    <row r="132" spans="1:5" x14ac:dyDescent="0.3">
      <c r="A132" s="1">
        <v>45658</v>
      </c>
      <c r="C132">
        <f t="shared" si="0"/>
        <v>3.5451035451035451E-2</v>
      </c>
      <c r="D132" s="4">
        <f t="shared" si="1"/>
        <v>-0.6263633875026523</v>
      </c>
      <c r="E132" s="4">
        <f t="shared" si="2"/>
        <v>0.6972654584047232</v>
      </c>
    </row>
    <row r="133" spans="1:5" x14ac:dyDescent="0.3">
      <c r="A133" s="1">
        <v>45689</v>
      </c>
      <c r="C133">
        <f t="shared" si="0"/>
        <v>3.7223587223589032E-2</v>
      </c>
      <c r="D133" s="4">
        <f t="shared" si="1"/>
        <v>-0.62475044783210854</v>
      </c>
      <c r="E133" s="4">
        <f t="shared" si="2"/>
        <v>0.6991976222792865</v>
      </c>
    </row>
    <row r="134" spans="1:5" x14ac:dyDescent="0.3">
      <c r="A134" s="1">
        <v>45717</v>
      </c>
      <c r="C134">
        <f t="shared" si="0"/>
        <v>3.8996138996138997E-2</v>
      </c>
      <c r="D134" s="4">
        <f t="shared" si="1"/>
        <v>-0.62315230412284262</v>
      </c>
      <c r="E134" s="4">
        <f t="shared" si="2"/>
        <v>0.70114458211512054</v>
      </c>
    </row>
    <row r="135" spans="1:5" x14ac:dyDescent="0.3">
      <c r="A135" s="1">
        <v>45748</v>
      </c>
      <c r="C135">
        <f t="shared" si="0"/>
        <v>4.0768690768692571E-2</v>
      </c>
      <c r="D135" s="4">
        <f t="shared" si="1"/>
        <v>-0.62156960379881132</v>
      </c>
      <c r="E135" s="4">
        <f t="shared" si="2"/>
        <v>0.70310698533619653</v>
      </c>
    </row>
    <row r="136" spans="1:5" x14ac:dyDescent="0.3">
      <c r="A136" s="1">
        <v>45778</v>
      </c>
      <c r="C136">
        <f t="shared" si="0"/>
        <v>4.2541242541242544E-2</v>
      </c>
      <c r="D136" s="4">
        <f t="shared" si="1"/>
        <v>-0.62000299249154023</v>
      </c>
      <c r="E136" s="4">
        <f t="shared" si="2"/>
        <v>0.7050854775740254</v>
      </c>
    </row>
    <row r="137" spans="1:5" x14ac:dyDescent="0.3">
      <c r="A137" s="1">
        <v>45809</v>
      </c>
      <c r="C137">
        <f t="shared" si="0"/>
        <v>4.4313794313796118E-2</v>
      </c>
      <c r="D137" s="4">
        <f t="shared" si="1"/>
        <v>-0.61845311388908575</v>
      </c>
      <c r="E137" s="4">
        <f t="shared" si="2"/>
        <v>0.70708070251667798</v>
      </c>
    </row>
    <row r="138" spans="1:5" x14ac:dyDescent="0.3">
      <c r="A138" s="1">
        <v>45839</v>
      </c>
      <c r="C138">
        <f t="shared" si="0"/>
        <v>4.608634608634609E-2</v>
      </c>
      <c r="D138" s="4">
        <f t="shared" si="1"/>
        <v>-0.61692060957976469</v>
      </c>
      <c r="E138" s="4">
        <f t="shared" si="2"/>
        <v>0.70909330175245688</v>
      </c>
    </row>
    <row r="139" spans="1:5" x14ac:dyDescent="0.3">
      <c r="A139" s="1">
        <v>45870</v>
      </c>
      <c r="C139">
        <f t="shared" si="0"/>
        <v>4.7858897858899664E-2</v>
      </c>
      <c r="D139" s="4">
        <f t="shared" si="1"/>
        <v>-0.61540611889069829</v>
      </c>
      <c r="E139" s="4">
        <f t="shared" si="2"/>
        <v>0.71112391460849755</v>
      </c>
    </row>
    <row r="140" spans="1:5" x14ac:dyDescent="0.3">
      <c r="A140" s="1">
        <v>45901</v>
      </c>
      <c r="C140">
        <f t="shared" si="0"/>
        <v>4.963144963144963E-2</v>
      </c>
      <c r="D140" s="4">
        <f t="shared" si="1"/>
        <v>-0.61391027872146053</v>
      </c>
      <c r="E140" s="4">
        <f t="shared" si="2"/>
        <v>0.71317317798435975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4DE8-FFEE-4219-B465-D9FCBC0CAF03}">
  <dimension ref="A1:H140"/>
  <sheetViews>
    <sheetView tabSelected="1" topLeftCell="A7" workbookViewId="0">
      <selection activeCell="A104" sqref="A104:E12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16</v>
      </c>
      <c r="C1" t="s">
        <v>130</v>
      </c>
      <c r="D1" t="s">
        <v>131</v>
      </c>
      <c r="E1" t="s">
        <v>132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_xlfn.FORECAST.ETS.STAT($B$2:$B$107,$A$2:$A$107,1,12,1)</f>
        <v>2E-3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_xlfn.FORECAST.ETS.STAT($B$2:$B$107,$A$2:$A$107,2,12,1)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_xlfn.FORECAST.ETS.STAT($B$2:$B$107,$A$2:$A$107,3,12,1)</f>
        <v>0.25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_xlfn.FORECAST.ETS.STAT($B$2:$B$107,$A$2:$A$107,4,12,1)</f>
        <v>0.97351568834710411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_xlfn.FORECAST.ETS.STAT($B$2:$B$107,$A$2:$A$107,5,12,1)</f>
        <v>1.4679527003316288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_xlfn.FORECAST.ETS.STAT($B$2:$B$107,$A$2:$A$107,6,12,1)</f>
        <v>0.88938470293439131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_xlfn.FORECAST.ETS.STAT($B$2:$B$107,$A$2:$A$107,7,12,1)</f>
        <v>1.0751191247336187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3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2</v>
      </c>
    </row>
    <row r="33" spans="1:2" x14ac:dyDescent="0.3">
      <c r="A33" s="1">
        <v>42644</v>
      </c>
      <c r="B33">
        <v>2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1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1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1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2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2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3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1</v>
      </c>
    </row>
    <row r="69" spans="1:2" x14ac:dyDescent="0.3">
      <c r="A69" s="1">
        <v>43739</v>
      </c>
      <c r="B69">
        <v>1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2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1</v>
      </c>
    </row>
    <row r="79" spans="1:2" x14ac:dyDescent="0.3">
      <c r="A79" s="1">
        <v>44044</v>
      </c>
      <c r="B79">
        <v>2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1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2</v>
      </c>
    </row>
    <row r="84" spans="1:2" x14ac:dyDescent="0.3">
      <c r="A84" s="1">
        <v>44197</v>
      </c>
      <c r="B84">
        <v>1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3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0</v>
      </c>
    </row>
    <row r="104" spans="1:5" x14ac:dyDescent="0.3">
      <c r="A104" s="1">
        <v>44805</v>
      </c>
      <c r="B104">
        <v>0</v>
      </c>
    </row>
    <row r="105" spans="1:5" x14ac:dyDescent="0.3">
      <c r="A105" s="1">
        <v>44835</v>
      </c>
      <c r="B105">
        <v>2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3</v>
      </c>
      <c r="C107">
        <v>3</v>
      </c>
      <c r="D107" s="4">
        <v>3</v>
      </c>
      <c r="E107" s="4">
        <v>3</v>
      </c>
    </row>
    <row r="108" spans="1:5" x14ac:dyDescent="0.3">
      <c r="A108" s="1">
        <v>44927</v>
      </c>
      <c r="B108">
        <v>0</v>
      </c>
      <c r="C108">
        <f>_xlfn.FORECAST.ETS(A108,$B$2:$B$107,$A$2:$A$107,12,1)</f>
        <v>0.61333750304431911</v>
      </c>
      <c r="D108" s="4">
        <f>C108-_xlfn.FORECAST.ETS.CONFINT(A108,$B$2:$B$107,$A$2:$A$107,0.95,12,1)</f>
        <v>-1.1061184816846568</v>
      </c>
      <c r="E108" s="4">
        <f>C108+_xlfn.FORECAST.ETS.CONFINT(A108,$B$2:$B$107,$A$2:$A$107,0.95,12,1)</f>
        <v>2.3327934877732952</v>
      </c>
    </row>
    <row r="109" spans="1:5" x14ac:dyDescent="0.3">
      <c r="A109" s="1">
        <v>44958</v>
      </c>
      <c r="B109">
        <v>1</v>
      </c>
      <c r="C109">
        <f>_xlfn.FORECAST.ETS(A109,$B$2:$B$107,$A$2:$A$107,12,1)</f>
        <v>0.86654488630997506</v>
      </c>
      <c r="D109" s="4">
        <f>C109-_xlfn.FORECAST.ETS.CONFINT(A109,$B$2:$B$107,$A$2:$A$107,0.95,12,1)</f>
        <v>-0.85291883595352258</v>
      </c>
      <c r="E109" s="4">
        <f>C109+_xlfn.FORECAST.ETS.CONFINT(A109,$B$2:$B$107,$A$2:$A$107,0.95,12,1)</f>
        <v>2.5860086085734726</v>
      </c>
    </row>
    <row r="110" spans="1:5" x14ac:dyDescent="0.3">
      <c r="A110" s="1">
        <v>44986</v>
      </c>
      <c r="B110">
        <v>0</v>
      </c>
      <c r="C110">
        <f>_xlfn.FORECAST.ETS(A110,$B$2:$B$107,$A$2:$A$107,12,1)</f>
        <v>0.12064775226447599</v>
      </c>
      <c r="D110" s="4">
        <f>C110-_xlfn.FORECAST.ETS.CONFINT(A110,$B$2:$B$107,$A$2:$A$107,0.95,12,1)</f>
        <v>-1.5988297255299782</v>
      </c>
      <c r="E110" s="4">
        <f>C110+_xlfn.FORECAST.ETS.CONFINT(A110,$B$2:$B$107,$A$2:$A$107,0.95,12,1)</f>
        <v>1.8401252300589301</v>
      </c>
    </row>
    <row r="111" spans="1:5" x14ac:dyDescent="0.3">
      <c r="A111" s="1">
        <v>45017</v>
      </c>
      <c r="B111">
        <v>1</v>
      </c>
      <c r="C111">
        <f>_xlfn.FORECAST.ETS(A111,$B$2:$B$107,$A$2:$A$107,12,1)</f>
        <v>1.2108754009919807</v>
      </c>
      <c r="D111" s="4">
        <f>C111-_xlfn.FORECAST.ETS.CONFINT(A111,$B$2:$B$107,$A$2:$A$107,0.95,12,1)</f>
        <v>-0.50862356959929689</v>
      </c>
      <c r="E111" s="4">
        <f>C111+_xlfn.FORECAST.ETS.CONFINT(A111,$B$2:$B$107,$A$2:$A$107,0.95,12,1)</f>
        <v>2.930374371583258</v>
      </c>
    </row>
    <row r="112" spans="1:5" x14ac:dyDescent="0.3">
      <c r="A112" s="1">
        <v>45047</v>
      </c>
      <c r="B112">
        <v>1</v>
      </c>
      <c r="C112">
        <f>_xlfn.FORECAST.ETS(A112,$B$2:$B$107,$A$2:$A$107,12,1)</f>
        <v>0.92133081177022957</v>
      </c>
      <c r="D112" s="4">
        <f>C112-_xlfn.FORECAST.ETS.CONFINT(A112,$B$2:$B$107,$A$2:$A$107,0.95,12,1)</f>
        <v>-0.79819910797652105</v>
      </c>
      <c r="E112" s="4">
        <f>C112+_xlfn.FORECAST.ETS.CONFINT(A112,$B$2:$B$107,$A$2:$A$107,0.95,12,1)</f>
        <v>2.6408607315169803</v>
      </c>
    </row>
    <row r="113" spans="1:5" x14ac:dyDescent="0.3">
      <c r="A113" s="1">
        <v>45078</v>
      </c>
      <c r="C113">
        <f>_xlfn.FORECAST.ETS(A113,$B$2:$B$107,$A$2:$A$107,12,1)</f>
        <v>0.68686841961192036</v>
      </c>
      <c r="D113" s="4">
        <f>C113-_xlfn.FORECAST.ETS.CONFINT(A113,$B$2:$B$107,$A$2:$A$107,0.95,12,1)</f>
        <v>-1.0327036244791534</v>
      </c>
      <c r="E113" s="4">
        <f>C113+_xlfn.FORECAST.ETS.CONFINT(A113,$B$2:$B$107,$A$2:$A$107,0.95,12,1)</f>
        <v>2.4064404637029941</v>
      </c>
    </row>
    <row r="114" spans="1:5" x14ac:dyDescent="0.3">
      <c r="A114" s="1">
        <v>45108</v>
      </c>
      <c r="C114">
        <f>_xlfn.FORECAST.ETS(A114,$B$2:$B$107,$A$2:$A$107,12,1)</f>
        <v>0.62881337461932563</v>
      </c>
      <c r="D114" s="4">
        <f>C114-_xlfn.FORECAST.ETS.CONFINT(A114,$B$2:$B$107,$A$2:$A$107,0.95,12,1)</f>
        <v>-1.0908136874694554</v>
      </c>
      <c r="E114" s="4">
        <f>C114+_xlfn.FORECAST.ETS.CONFINT(A114,$B$2:$B$107,$A$2:$A$107,0.95,12,1)</f>
        <v>2.3484404367081066</v>
      </c>
    </row>
    <row r="115" spans="1:5" x14ac:dyDescent="0.3">
      <c r="A115" s="1">
        <v>45139</v>
      </c>
      <c r="C115">
        <f>_xlfn.FORECAST.ETS(A115,$B$2:$B$107,$A$2:$A$107,12,1)</f>
        <v>0.86977220466051541</v>
      </c>
      <c r="D115" s="4">
        <f>C115-_xlfn.FORECAST.ETS.CONFINT(A115,$B$2:$B$107,$A$2:$A$107,0.95,12,1)</f>
        <v>-0.84992448705801271</v>
      </c>
      <c r="E115" s="4">
        <f>C115+_xlfn.FORECAST.ETS.CONFINT(A115,$B$2:$B$107,$A$2:$A$107,0.95,12,1)</f>
        <v>2.5894688963790435</v>
      </c>
    </row>
    <row r="116" spans="1:5" x14ac:dyDescent="0.3">
      <c r="A116" s="1">
        <v>45170</v>
      </c>
      <c r="C116">
        <f>_xlfn.FORECAST.ETS(A116,$B$2:$B$107,$A$2:$A$107,12,1)</f>
        <v>0.87766333888831394</v>
      </c>
      <c r="D116" s="4">
        <f>C116-_xlfn.FORECAST.ETS.CONFINT(A116,$B$2:$B$107,$A$2:$A$107,0.95,12,1)</f>
        <v>-0.84211931144747543</v>
      </c>
      <c r="E116" s="4">
        <f>C116+_xlfn.FORECAST.ETS.CONFINT(A116,$B$2:$B$107,$A$2:$A$107,0.95,12,1)</f>
        <v>2.5974459892241031</v>
      </c>
    </row>
    <row r="117" spans="1:5" x14ac:dyDescent="0.3">
      <c r="A117" s="1">
        <v>45200</v>
      </c>
      <c r="C117">
        <f>_xlfn.FORECAST.ETS(A117,$B$2:$B$107,$A$2:$A$107,12,1)</f>
        <v>1.2211598114523039</v>
      </c>
      <c r="D117" s="4">
        <f>C117-_xlfn.FORECAST.ETS.CONFINT(A117,$B$2:$B$107,$A$2:$A$107,0.95,12,1)</f>
        <v>-0.49872684306620996</v>
      </c>
      <c r="E117" s="4">
        <f>C117+_xlfn.FORECAST.ETS.CONFINT(A117,$B$2:$B$107,$A$2:$A$107,0.95,12,1)</f>
        <v>2.9410464659708175</v>
      </c>
    </row>
    <row r="118" spans="1:5" x14ac:dyDescent="0.3">
      <c r="A118" s="1">
        <v>45231</v>
      </c>
      <c r="C118">
        <f>_xlfn.FORECAST.ETS(A118,$B$2:$B$107,$A$2:$A$107,12,1)</f>
        <v>9.5004405561080585E-2</v>
      </c>
      <c r="D118" s="4">
        <f>C118-_xlfn.FORECAST.ETS.CONFINT(A118,$B$2:$B$107,$A$2:$A$107,0.95,12,1)</f>
        <v>-1.6250060143347114</v>
      </c>
      <c r="E118" s="4">
        <f>C118+_xlfn.FORECAST.ETS.CONFINT(A118,$B$2:$B$107,$A$2:$A$107,0.95,12,1)</f>
        <v>1.8150148254568725</v>
      </c>
    </row>
    <row r="119" spans="1:5" x14ac:dyDescent="0.3">
      <c r="A119" s="1">
        <v>45261</v>
      </c>
      <c r="C119">
        <f>_xlfn.FORECAST.ETS(A119,$B$2:$B$107,$A$2:$A$107,12,1)</f>
        <v>1.5305207709842137</v>
      </c>
      <c r="D119" s="4">
        <f>C119-_xlfn.FORECAST.ETS.CONFINT(A119,$B$2:$B$107,$A$2:$A$107,0.95,12,1)</f>
        <v>-0.18963488997539724</v>
      </c>
      <c r="E119" s="4">
        <f>C119+_xlfn.FORECAST.ETS.CONFINT(A119,$B$2:$B$107,$A$2:$A$107,0.95,12,1)</f>
        <v>3.2506764319438246</v>
      </c>
    </row>
    <row r="120" spans="1:5" x14ac:dyDescent="0.3">
      <c r="A120" s="1">
        <v>45292</v>
      </c>
      <c r="C120">
        <f>_xlfn.FORECAST.ETS(A120,$B$2:$B$107,$A$2:$A$107,12,1)</f>
        <v>0.60420540822336566</v>
      </c>
      <c r="D120" s="4">
        <f>C120-_xlfn.FORECAST.ETS.CONFINT(A120,$B$2:$B$107,$A$2:$A$107,0.95,12,1)</f>
        <v>-1.1748375184622883</v>
      </c>
      <c r="E120" s="4">
        <f>C120+_xlfn.FORECAST.ETS.CONFINT(A120,$B$2:$B$107,$A$2:$A$107,0.95,12,1)</f>
        <v>2.3832483349090197</v>
      </c>
    </row>
    <row r="121" spans="1:5" x14ac:dyDescent="0.3">
      <c r="A121" s="1">
        <v>45323</v>
      </c>
      <c r="C121">
        <f>_xlfn.FORECAST.ETS(A121,$B$2:$B$107,$A$2:$A$107,12,1)</f>
        <v>0.8574127914890215</v>
      </c>
      <c r="D121" s="4">
        <f>C121-_xlfn.FORECAST.ETS.CONFINT(A121,$B$2:$B$107,$A$2:$A$107,0.95,12,1)</f>
        <v>-0.92181708516801875</v>
      </c>
      <c r="E121" s="4">
        <f>C121+_xlfn.FORECAST.ETS.CONFINT(A121,$B$2:$B$107,$A$2:$A$107,0.95,12,1)</f>
        <v>2.6366426681460617</v>
      </c>
    </row>
    <row r="122" spans="1:5" x14ac:dyDescent="0.3">
      <c r="A122" s="1">
        <v>45352</v>
      </c>
      <c r="C122">
        <f>_xlfn.FORECAST.ETS(A122,$B$2:$B$107,$A$2:$A$107,12,1)</f>
        <v>0.11151565744352254</v>
      </c>
      <c r="D122" s="4">
        <f>C122-_xlfn.FORECAST.ETS.CONFINT(A122,$B$2:$B$107,$A$2:$A$107,0.95,12,1)</f>
        <v>-1.6679269028497796</v>
      </c>
      <c r="E122" s="4">
        <f>C122+_xlfn.FORECAST.ETS.CONFINT(A122,$B$2:$B$107,$A$2:$A$107,0.95,12,1)</f>
        <v>1.8909582177368247</v>
      </c>
    </row>
    <row r="123" spans="1:5" x14ac:dyDescent="0.3">
      <c r="A123" s="1">
        <v>45383</v>
      </c>
      <c r="C123">
        <f>_xlfn.FORECAST.ETS(A123,$B$2:$B$107,$A$2:$A$107,12,1)</f>
        <v>1.2017433061710272</v>
      </c>
      <c r="D123" s="4">
        <f>C123-_xlfn.FORECAST.ETS.CONFINT(A123,$B$2:$B$107,$A$2:$A$107,0.95,12,1)</f>
        <v>-0.57793932346564181</v>
      </c>
      <c r="E123" s="4">
        <f>C123+_xlfn.FORECAST.ETS.CONFINT(A123,$B$2:$B$107,$A$2:$A$107,0.95,12,1)</f>
        <v>2.981425935807696</v>
      </c>
    </row>
    <row r="124" spans="1:5" x14ac:dyDescent="0.3">
      <c r="A124" s="1">
        <v>45413</v>
      </c>
      <c r="C124">
        <f>_xlfn.FORECAST.ETS(A124,$B$2:$B$107,$A$2:$A$107,12,1)</f>
        <v>0.91219871694927601</v>
      </c>
      <c r="D124" s="4">
        <f>C124-_xlfn.FORECAST.ETS.CONFINT(A124,$B$2:$B$107,$A$2:$A$107,0.95,12,1)</f>
        <v>-0.86775301767408708</v>
      </c>
      <c r="E124" s="4">
        <f>C124+_xlfn.FORECAST.ETS.CONFINT(A124,$B$2:$B$107,$A$2:$A$107,0.95,12,1)</f>
        <v>2.6921504515726391</v>
      </c>
    </row>
    <row r="125" spans="1:5" x14ac:dyDescent="0.3">
      <c r="A125" s="1">
        <v>45444</v>
      </c>
      <c r="C125">
        <f>_xlfn.FORECAST.ETS(A125,$B$2:$B$107,$A$2:$A$107,12,1)</f>
        <v>0.6777363247909669</v>
      </c>
      <c r="D125" s="4">
        <f>C125-_xlfn.FORECAST.ETS.CONFINT(A125,$B$2:$B$107,$A$2:$A$107,0.95,12,1)</f>
        <v>-1.1025151980326013</v>
      </c>
      <c r="E125" s="4">
        <f>C125+_xlfn.FORECAST.ETS.CONFINT(A125,$B$2:$B$107,$A$2:$A$107,0.95,12,1)</f>
        <v>2.4579878476145351</v>
      </c>
    </row>
    <row r="126" spans="1:5" x14ac:dyDescent="0.3">
      <c r="A126" s="1">
        <v>45474</v>
      </c>
      <c r="C126">
        <f>_xlfn.FORECAST.ETS(A126,$B$2:$B$107,$A$2:$A$107,12,1)</f>
        <v>0.61968127979837218</v>
      </c>
      <c r="D126" s="4">
        <f>C126-_xlfn.FORECAST.ETS.CONFINT(A126,$B$2:$B$107,$A$2:$A$107,0.95,12,1)</f>
        <v>-1.160902359368573</v>
      </c>
      <c r="E126" s="4">
        <f>C126+_xlfn.FORECAST.ETS.CONFINT(A126,$B$2:$B$107,$A$2:$A$107,0.95,12,1)</f>
        <v>2.4002649189653171</v>
      </c>
    </row>
    <row r="127" spans="1:5" x14ac:dyDescent="0.3">
      <c r="A127" s="1">
        <v>45505</v>
      </c>
      <c r="C127">
        <f>_xlfn.FORECAST.ETS(A127,$B$2:$B$107,$A$2:$A$107,12,1)</f>
        <v>0.86064010983956196</v>
      </c>
      <c r="D127" s="4">
        <f>C127-_xlfn.FORECAST.ETS.CONFINT(A127,$B$2:$B$107,$A$2:$A$107,0.95,12,1)</f>
        <v>-0.92030961581430648</v>
      </c>
      <c r="E127" s="4">
        <f>C127+_xlfn.FORECAST.ETS.CONFINT(A127,$B$2:$B$107,$A$2:$A$107,0.95,12,1)</f>
        <v>2.6415898354934306</v>
      </c>
    </row>
    <row r="128" spans="1:5" x14ac:dyDescent="0.3">
      <c r="A128" s="1">
        <v>45536</v>
      </c>
      <c r="C128">
        <f>_xlfn.FORECAST.ETS(A128,$B$2:$B$107,$A$2:$A$107,12,1)</f>
        <v>0.86853124406736049</v>
      </c>
      <c r="D128" s="4">
        <f>C128-_xlfn.FORECAST.ETS.CONFINT(A128,$B$2:$B$107,$A$2:$A$107,0.95,12,1)</f>
        <v>-0.91282017698525286</v>
      </c>
      <c r="E128" s="4">
        <f>C128+_xlfn.FORECAST.ETS.CONFINT(A128,$B$2:$B$107,$A$2:$A$107,0.95,12,1)</f>
        <v>2.6498826651199741</v>
      </c>
    </row>
    <row r="129" spans="1:5" x14ac:dyDescent="0.3">
      <c r="A129" s="1">
        <v>45566</v>
      </c>
      <c r="C129">
        <f>_xlfn.FORECAST.ETS(A129,$B$2:$B$107,$A$2:$A$107,12,1)</f>
        <v>1.2120277166313504</v>
      </c>
      <c r="D129" s="4">
        <f>C129-_xlfn.FORECAST.ETS.CONFINT(A129,$B$2:$B$107,$A$2:$A$107,0.95,12,1)</f>
        <v>-0.56976264395136811</v>
      </c>
      <c r="E129" s="4">
        <f>C129+_xlfn.FORECAST.ETS.CONFINT(A129,$B$2:$B$107,$A$2:$A$107,0.95,12,1)</f>
        <v>2.993818077214069</v>
      </c>
    </row>
    <row r="130" spans="1:5" x14ac:dyDescent="0.3">
      <c r="A130" s="1">
        <v>45597</v>
      </c>
      <c r="C130">
        <f>_xlfn.FORECAST.ETS(A130,$B$2:$B$107,$A$2:$A$107,12,1)</f>
        <v>8.5872310740127022E-2</v>
      </c>
      <c r="D130" s="4">
        <f>C130-_xlfn.FORECAST.ETS.CONFINT(A130,$B$2:$B$107,$A$2:$A$107,0.95,12,1)</f>
        <v>-1.6963958648446655</v>
      </c>
      <c r="E130" s="4">
        <f>C130+_xlfn.FORECAST.ETS.CONFINT(A130,$B$2:$B$107,$A$2:$A$107,0.95,12,1)</f>
        <v>1.8681404863249194</v>
      </c>
    </row>
    <row r="131" spans="1:5" x14ac:dyDescent="0.3">
      <c r="A131" s="1">
        <v>45627</v>
      </c>
      <c r="C131">
        <f>_xlfn.FORECAST.ETS(A131,$B$2:$B$107,$A$2:$A$107,12,1)</f>
        <v>1.5213886761632602</v>
      </c>
      <c r="D131" s="4">
        <f>C131-_xlfn.FORECAST.ETS.CONFINT(A131,$B$2:$B$107,$A$2:$A$107,0.95,12,1)</f>
        <v>-0.26139781701377807</v>
      </c>
      <c r="E131" s="4">
        <f>C131+_xlfn.FORECAST.ETS.CONFINT(A131,$B$2:$B$107,$A$2:$A$107,0.95,12,1)</f>
        <v>3.3041751693402985</v>
      </c>
    </row>
    <row r="132" spans="1:5" x14ac:dyDescent="0.3">
      <c r="A132" s="1">
        <v>45658</v>
      </c>
      <c r="C132">
        <f>_xlfn.FORECAST.ETS(A132,$B$2:$B$107,$A$2:$A$107,12,1)</f>
        <v>0.59507331340241221</v>
      </c>
      <c r="D132" s="4">
        <f>C132-_xlfn.FORECAST.ETS.CONFINT(A132,$B$2:$B$107,$A$2:$A$107,0.95,12,1)</f>
        <v>-1.249796390527355</v>
      </c>
      <c r="E132" s="4">
        <f>C132+_xlfn.FORECAST.ETS.CONFINT(A132,$B$2:$B$107,$A$2:$A$107,0.95,12,1)</f>
        <v>2.4399430173321797</v>
      </c>
    </row>
    <row r="133" spans="1:5" x14ac:dyDescent="0.3">
      <c r="A133" s="1">
        <v>45689</v>
      </c>
      <c r="C133">
        <f>_xlfn.FORECAST.ETS(A133,$B$2:$B$107,$A$2:$A$107,12,1)</f>
        <v>0.84828069666806805</v>
      </c>
      <c r="D133" s="4">
        <f>C133-_xlfn.FORECAST.ETS.CONFINT(A133,$B$2:$B$107,$A$2:$A$107,0.95,12,1)</f>
        <v>-0.99717305079728646</v>
      </c>
      <c r="E133" s="4">
        <f>C133+_xlfn.FORECAST.ETS.CONFINT(A133,$B$2:$B$107,$A$2:$A$107,0.95,12,1)</f>
        <v>2.6937344441334226</v>
      </c>
    </row>
    <row r="134" spans="1:5" x14ac:dyDescent="0.3">
      <c r="A134" s="1">
        <v>45717</v>
      </c>
      <c r="C134">
        <f>_xlfn.FORECAST.ETS(A134,$B$2:$B$107,$A$2:$A$107,12,1)</f>
        <v>0.10238356262256909</v>
      </c>
      <c r="D134" s="4">
        <f>C134-_xlfn.FORECAST.ETS.CONFINT(A134,$B$2:$B$107,$A$2:$A$107,0.95,12,1)</f>
        <v>-1.743698085809732</v>
      </c>
      <c r="E134" s="4">
        <f>C134+_xlfn.FORECAST.ETS.CONFINT(A134,$B$2:$B$107,$A$2:$A$107,0.95,12,1)</f>
        <v>1.9484652110548701</v>
      </c>
    </row>
    <row r="135" spans="1:5" x14ac:dyDescent="0.3">
      <c r="A135" s="1">
        <v>45748</v>
      </c>
      <c r="C135">
        <f>_xlfn.FORECAST.ETS(A135,$B$2:$B$107,$A$2:$A$107,12,1)</f>
        <v>1.1926112113500738</v>
      </c>
      <c r="D135" s="4">
        <f>C135-_xlfn.FORECAST.ETS.CONFINT(A135,$B$2:$B$107,$A$2:$A$107,0.95,12,1)</f>
        <v>-0.65414375167817762</v>
      </c>
      <c r="E135" s="4">
        <f>C135+_xlfn.FORECAST.ETS.CONFINT(A135,$B$2:$B$107,$A$2:$A$107,0.95,12,1)</f>
        <v>3.0393661743783253</v>
      </c>
    </row>
    <row r="136" spans="1:5" x14ac:dyDescent="0.3">
      <c r="A136" s="1">
        <v>45778</v>
      </c>
      <c r="C136">
        <f>_xlfn.FORECAST.ETS(A136,$B$2:$B$107,$A$2:$A$107,12,1)</f>
        <v>0.90306662212832256</v>
      </c>
      <c r="D136" s="4">
        <f>C136-_xlfn.FORECAST.ETS.CONFINT(A136,$B$2:$B$107,$A$2:$A$107,0.95,12,1)</f>
        <v>-0.94440861978009227</v>
      </c>
      <c r="E136" s="4">
        <f>C136+_xlfn.FORECAST.ETS.CONFINT(A136,$B$2:$B$107,$A$2:$A$107,0.95,12,1)</f>
        <v>2.7505418640367374</v>
      </c>
    </row>
    <row r="137" spans="1:5" x14ac:dyDescent="0.3">
      <c r="A137" s="1">
        <v>45809</v>
      </c>
      <c r="C137">
        <f>_xlfn.FORECAST.ETS(A137,$B$2:$B$107,$A$2:$A$107,12,1)</f>
        <v>0.66860422997001345</v>
      </c>
      <c r="D137" s="4">
        <f>C137-_xlfn.FORECAST.ETS.CONFINT(A137,$B$2:$B$107,$A$2:$A$107,0.95,12,1)</f>
        <v>-1.1796397998381511</v>
      </c>
      <c r="E137" s="4">
        <f>C137+_xlfn.FORECAST.ETS.CONFINT(A137,$B$2:$B$107,$A$2:$A$107,0.95,12,1)</f>
        <v>2.5168482597781781</v>
      </c>
    </row>
    <row r="138" spans="1:5" x14ac:dyDescent="0.3">
      <c r="A138" s="1">
        <v>45839</v>
      </c>
      <c r="C138">
        <f>_xlfn.FORECAST.ETS(A138,$B$2:$B$107,$A$2:$A$107,12,1)</f>
        <v>0.61054918497741872</v>
      </c>
      <c r="D138" s="4">
        <f>C138-_xlfn.FORECAST.ETS.CONFINT(A138,$B$2:$B$107,$A$2:$A$107,0.95,12,1)</f>
        <v>-1.2385136801783732</v>
      </c>
      <c r="E138" s="4">
        <f>C138+_xlfn.FORECAST.ETS.CONFINT(A138,$B$2:$B$107,$A$2:$A$107,0.95,12,1)</f>
        <v>2.4596120501332104</v>
      </c>
    </row>
    <row r="139" spans="1:5" x14ac:dyDescent="0.3">
      <c r="A139" s="1">
        <v>45870</v>
      </c>
      <c r="C139">
        <f>_xlfn.FORECAST.ETS(A139,$B$2:$B$107,$A$2:$A$107,12,1)</f>
        <v>0.85150801501860851</v>
      </c>
      <c r="D139" s="4">
        <f>C139-_xlfn.FORECAST.ETS.CONFINT(A139,$B$2:$B$107,$A$2:$A$107,0.95,12,1)</f>
        <v>-0.99842526465722625</v>
      </c>
      <c r="E139" s="4">
        <f>C139+_xlfn.FORECAST.ETS.CONFINT(A139,$B$2:$B$107,$A$2:$A$107,0.95,12,1)</f>
        <v>2.7014412946944431</v>
      </c>
    </row>
    <row r="140" spans="1:5" x14ac:dyDescent="0.3">
      <c r="A140" s="1">
        <v>45901</v>
      </c>
      <c r="C140">
        <f>_xlfn.FORECAST.ETS(A140,$B$2:$B$107,$A$2:$A$107,12,1)</f>
        <v>0.85939914924640703</v>
      </c>
      <c r="D140" s="4">
        <f>C140-_xlfn.FORECAST.ETS.CONFINT(A140,$B$2:$B$107,$A$2:$A$107,0.95,12,1)</f>
        <v>-0.99145764873700903</v>
      </c>
      <c r="E140" s="4">
        <f>C140+_xlfn.FORECAST.ETS.CONFINT(A140,$B$2:$B$107,$A$2:$A$107,0.95,12,1)</f>
        <v>2.7102559472298231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C295-513C-423F-978F-54E7B1AF745F}">
  <dimension ref="A1:H140"/>
  <sheetViews>
    <sheetView topLeftCell="A100" workbookViewId="0">
      <selection activeCell="A104" sqref="A104:E12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15</v>
      </c>
      <c r="C1" t="s">
        <v>127</v>
      </c>
      <c r="D1" t="s">
        <v>128</v>
      </c>
      <c r="E1" t="s">
        <v>129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_xlfn.FORECAST.ETS.STAT($B$2:$B$112,$A$2:$A$112,1,4,1)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_xlfn.FORECAST.ETS.STAT($B$2:$B$112,$A$2:$A$112,3,4,1)</f>
        <v>0.25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_xlfn.FORECAST.ETS.STAT($B$2:$B$112,$A$2:$A$112,4,4,1)</f>
        <v>1.5549750862100808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_xlfn.FORECAST.ETS.STAT($B$2:$B$112,$A$2:$A$112,5,4,1)</f>
        <v>0.50299739486086004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_xlfn.FORECAST.ETS.STAT($B$2:$B$112,$A$2:$A$112,6,4,1)</f>
        <v>0.92941039635545064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_xlfn.FORECAST.ETS.STAT($B$2:$B$112,$A$2:$A$112,7,4,1)</f>
        <v>1.1943883688274188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0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1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1</v>
      </c>
    </row>
    <row r="66" spans="1:2" x14ac:dyDescent="0.3">
      <c r="A66" s="1">
        <v>43647</v>
      </c>
      <c r="B66">
        <v>1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4</v>
      </c>
    </row>
    <row r="69" spans="1:2" x14ac:dyDescent="0.3">
      <c r="A69" s="1">
        <v>43739</v>
      </c>
      <c r="B69">
        <v>2</v>
      </c>
    </row>
    <row r="70" spans="1:2" x14ac:dyDescent="0.3">
      <c r="A70" s="1">
        <v>43770</v>
      </c>
      <c r="B70">
        <v>2</v>
      </c>
    </row>
    <row r="71" spans="1:2" x14ac:dyDescent="0.3">
      <c r="A71" s="1">
        <v>43800</v>
      </c>
      <c r="B71">
        <v>3</v>
      </c>
    </row>
    <row r="72" spans="1:2" x14ac:dyDescent="0.3">
      <c r="A72" s="1">
        <v>43831</v>
      </c>
      <c r="B72">
        <v>2</v>
      </c>
    </row>
    <row r="73" spans="1:2" x14ac:dyDescent="0.3">
      <c r="A73" s="1">
        <v>43862</v>
      </c>
      <c r="B73">
        <v>5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3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2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3</v>
      </c>
    </row>
    <row r="83" spans="1:2" x14ac:dyDescent="0.3">
      <c r="A83" s="1">
        <v>44166</v>
      </c>
      <c r="B83">
        <v>3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9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3</v>
      </c>
    </row>
    <row r="88" spans="1:2" x14ac:dyDescent="0.3">
      <c r="A88" s="1">
        <v>44317</v>
      </c>
      <c r="B88">
        <v>2</v>
      </c>
    </row>
    <row r="89" spans="1:2" x14ac:dyDescent="0.3">
      <c r="A89" s="1">
        <v>44348</v>
      </c>
      <c r="B89">
        <v>4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2</v>
      </c>
    </row>
    <row r="92" spans="1:2" x14ac:dyDescent="0.3">
      <c r="A92" s="1">
        <v>44440</v>
      </c>
      <c r="B92">
        <v>2</v>
      </c>
    </row>
    <row r="93" spans="1:2" x14ac:dyDescent="0.3">
      <c r="A93" s="1">
        <v>44470</v>
      </c>
      <c r="B93">
        <v>1</v>
      </c>
    </row>
    <row r="94" spans="1:2" x14ac:dyDescent="0.3">
      <c r="A94" s="1">
        <v>44501</v>
      </c>
      <c r="B94">
        <v>2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2</v>
      </c>
    </row>
    <row r="97" spans="1:5" x14ac:dyDescent="0.3">
      <c r="A97" s="1">
        <v>44593</v>
      </c>
      <c r="B97">
        <v>4</v>
      </c>
    </row>
    <row r="98" spans="1:5" x14ac:dyDescent="0.3">
      <c r="A98" s="1">
        <v>44621</v>
      </c>
      <c r="B98">
        <v>3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2</v>
      </c>
    </row>
    <row r="101" spans="1:5" x14ac:dyDescent="0.3">
      <c r="A101" s="1">
        <v>44713</v>
      </c>
      <c r="B101">
        <v>3</v>
      </c>
    </row>
    <row r="102" spans="1:5" x14ac:dyDescent="0.3">
      <c r="A102" s="1">
        <v>44743</v>
      </c>
      <c r="B102">
        <v>2</v>
      </c>
    </row>
    <row r="103" spans="1:5" x14ac:dyDescent="0.3">
      <c r="A103" s="1">
        <v>44774</v>
      </c>
      <c r="B103">
        <v>3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4</v>
      </c>
    </row>
    <row r="106" spans="1:5" x14ac:dyDescent="0.3">
      <c r="A106" s="1">
        <v>44866</v>
      </c>
      <c r="B106">
        <v>2</v>
      </c>
    </row>
    <row r="107" spans="1:5" x14ac:dyDescent="0.3">
      <c r="A107" s="1">
        <v>44896</v>
      </c>
      <c r="B107">
        <v>4</v>
      </c>
    </row>
    <row r="108" spans="1:5" x14ac:dyDescent="0.3">
      <c r="A108" s="1">
        <v>44927</v>
      </c>
      <c r="B108">
        <v>1</v>
      </c>
    </row>
    <row r="109" spans="1:5" x14ac:dyDescent="0.3">
      <c r="A109" s="1">
        <v>44958</v>
      </c>
      <c r="B109">
        <v>4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3</v>
      </c>
    </row>
    <row r="112" spans="1:5" x14ac:dyDescent="0.3">
      <c r="A112" s="1">
        <v>45047</v>
      </c>
      <c r="B112">
        <v>3</v>
      </c>
      <c r="C112">
        <v>3</v>
      </c>
      <c r="D112" s="4">
        <v>3</v>
      </c>
      <c r="E112" s="4">
        <v>3</v>
      </c>
    </row>
    <row r="113" spans="1:5" x14ac:dyDescent="0.3">
      <c r="A113" s="1">
        <v>45078</v>
      </c>
      <c r="C113">
        <f>_xlfn.FORECAST.ETS(A113,$B$2:$B$112,$A$2:$A$112,4,1)</f>
        <v>3.9969053984896266</v>
      </c>
      <c r="D113" s="4">
        <f>C113-_xlfn.FORECAST.ETS.CONFINT(A113,$B$2:$B$112,$A$2:$A$112,0.95,4,1)</f>
        <v>1.624157630421081</v>
      </c>
      <c r="E113" s="4">
        <f>C113+_xlfn.FORECAST.ETS.CONFINT(A113,$B$2:$B$112,$A$2:$A$112,0.95,4,1)</f>
        <v>6.3696531665581722</v>
      </c>
    </row>
    <row r="114" spans="1:5" x14ac:dyDescent="0.3">
      <c r="A114" s="1">
        <v>45108</v>
      </c>
      <c r="C114">
        <f>_xlfn.FORECAST.ETS(A114,$B$2:$B$112,$A$2:$A$112,4,1)</f>
        <v>2.0646302778306085</v>
      </c>
      <c r="D114" s="4">
        <f>C114-_xlfn.FORECAST.ETS.CONFINT(A114,$B$2:$B$112,$A$2:$A$112,0.95,4,1)</f>
        <v>-0.30812816757886941</v>
      </c>
      <c r="E114" s="4">
        <f>C114+_xlfn.FORECAST.ETS.CONFINT(A114,$B$2:$B$112,$A$2:$A$112,0.95,4,1)</f>
        <v>4.4373887232400868</v>
      </c>
    </row>
    <row r="115" spans="1:5" x14ac:dyDescent="0.3">
      <c r="A115" s="1">
        <v>45139</v>
      </c>
      <c r="C115">
        <f>_xlfn.FORECAST.ETS(A115,$B$2:$B$112,$A$2:$A$112,4,1)</f>
        <v>3.1021839526129917</v>
      </c>
      <c r="D115" s="4">
        <f>C115-_xlfn.FORECAST.ETS.CONFINT(A115,$B$2:$B$112,$A$2:$A$112,0.95,4,1)</f>
        <v>0.72940652538271422</v>
      </c>
      <c r="E115" s="4">
        <f>C115+_xlfn.FORECAST.ETS.CONFINT(A115,$B$2:$B$112,$A$2:$A$112,0.95,4,1)</f>
        <v>5.4749613798432692</v>
      </c>
    </row>
    <row r="116" spans="1:5" x14ac:dyDescent="0.3">
      <c r="A116" s="1">
        <v>45170</v>
      </c>
      <c r="C116">
        <f>_xlfn.FORECAST.ETS(A116,$B$2:$B$112,$A$2:$A$112,4,1)</f>
        <v>2.4230537266146692</v>
      </c>
      <c r="D116" s="4">
        <f>C116-_xlfn.FORECAST.ETS.CONFINT(A116,$B$2:$B$112,$A$2:$A$112,0.95,4,1)</f>
        <v>5.0246640593386793E-2</v>
      </c>
      <c r="E116" s="4">
        <f>C116+_xlfn.FORECAST.ETS.CONFINT(A116,$B$2:$B$112,$A$2:$A$112,0.95,4,1)</f>
        <v>4.7958608126359517</v>
      </c>
    </row>
    <row r="117" spans="1:5" x14ac:dyDescent="0.3">
      <c r="A117" s="1">
        <v>45200</v>
      </c>
      <c r="C117">
        <f>_xlfn.FORECAST.ETS(A117,$B$2:$B$112,$A$2:$A$112,4,1)</f>
        <v>4.1195555468125562</v>
      </c>
      <c r="D117" s="4">
        <f>C117-_xlfn.FORECAST.ETS.CONFINT(A117,$B$2:$B$112,$A$2:$A$112,0.95,4,1)</f>
        <v>1.6702338674253787</v>
      </c>
      <c r="E117" s="4">
        <f>C117+_xlfn.FORECAST.ETS.CONFINT(A117,$B$2:$B$112,$A$2:$A$112,0.95,4,1)</f>
        <v>6.5688772261997332</v>
      </c>
    </row>
    <row r="118" spans="1:5" x14ac:dyDescent="0.3">
      <c r="A118" s="1">
        <v>45231</v>
      </c>
      <c r="C118">
        <f>_xlfn.FORECAST.ETS(A118,$B$2:$B$112,$A$2:$A$112,4,1)</f>
        <v>2.1872804261535386</v>
      </c>
      <c r="D118" s="4">
        <f>C118-_xlfn.FORECAST.ETS.CONFINT(A118,$B$2:$B$112,$A$2:$A$112,0.95,4,1)</f>
        <v>-0.26209756749762425</v>
      </c>
      <c r="E118" s="4">
        <f>C118+_xlfn.FORECAST.ETS.CONFINT(A118,$B$2:$B$112,$A$2:$A$112,0.95,4,1)</f>
        <v>4.6366584198047018</v>
      </c>
    </row>
    <row r="119" spans="1:5" x14ac:dyDescent="0.3">
      <c r="A119" s="1">
        <v>45261</v>
      </c>
      <c r="C119">
        <f>_xlfn.FORECAST.ETS(A119,$B$2:$B$112,$A$2:$A$112,4,1)</f>
        <v>3.2248341009359214</v>
      </c>
      <c r="D119" s="4">
        <f>C119-_xlfn.FORECAST.ETS.CONFINT(A119,$B$2:$B$112,$A$2:$A$112,0.95,4,1)</f>
        <v>0.77538255591023297</v>
      </c>
      <c r="E119" s="4">
        <f>C119+_xlfn.FORECAST.ETS.CONFINT(A119,$B$2:$B$112,$A$2:$A$112,0.95,4,1)</f>
        <v>5.6742856459616098</v>
      </c>
    </row>
    <row r="120" spans="1:5" x14ac:dyDescent="0.3">
      <c r="A120" s="1">
        <v>45292</v>
      </c>
      <c r="C120">
        <f>_xlfn.FORECAST.ETS(A120,$B$2:$B$112,$A$2:$A$112,4,1)</f>
        <v>2.5457038749375984</v>
      </c>
      <c r="D120" s="4">
        <f>C120-_xlfn.FORECAST.ETS.CONFINT(A120,$B$2:$B$112,$A$2:$A$112,0.95,4,1)</f>
        <v>9.6159244619878237E-2</v>
      </c>
      <c r="E120" s="4">
        <f>C120+_xlfn.FORECAST.ETS.CONFINT(A120,$B$2:$B$112,$A$2:$A$112,0.95,4,1)</f>
        <v>4.9952485052553186</v>
      </c>
    </row>
    <row r="121" spans="1:5" x14ac:dyDescent="0.3">
      <c r="A121" s="1">
        <v>45323</v>
      </c>
      <c r="C121">
        <f>_xlfn.FORECAST.ETS(A121,$B$2:$B$112,$A$2:$A$112,4,1)</f>
        <v>4.2422056951354854</v>
      </c>
      <c r="D121" s="4">
        <f>C121-_xlfn.FORECAST.ETS.CONFINT(A121,$B$2:$B$112,$A$2:$A$112,0.95,4,1)</f>
        <v>1.7161707988702983</v>
      </c>
      <c r="E121" s="4">
        <f>C121+_xlfn.FORECAST.ETS.CONFINT(A121,$B$2:$B$112,$A$2:$A$112,0.95,4,1)</f>
        <v>6.7682405914006729</v>
      </c>
    </row>
    <row r="122" spans="1:5" x14ac:dyDescent="0.3">
      <c r="A122" s="1">
        <v>45352</v>
      </c>
      <c r="C122">
        <f>_xlfn.FORECAST.ETS(A122,$B$2:$B$112,$A$2:$A$112,4,1)</f>
        <v>2.3099305744764678</v>
      </c>
      <c r="D122" s="4">
        <f>C122-_xlfn.FORECAST.ETS.CONFINT(A122,$B$2:$B$112,$A$2:$A$112,0.95,4,1)</f>
        <v>-0.21623915832415097</v>
      </c>
      <c r="E122" s="4">
        <f>C122+_xlfn.FORECAST.ETS.CONFINT(A122,$B$2:$B$112,$A$2:$A$112,0.95,4,1)</f>
        <v>4.8361003072770865</v>
      </c>
    </row>
    <row r="123" spans="1:5" x14ac:dyDescent="0.3">
      <c r="A123" s="1">
        <v>45383</v>
      </c>
      <c r="C123">
        <f>_xlfn.FORECAST.ETS(A123,$B$2:$B$112,$A$2:$A$112,4,1)</f>
        <v>3.347484249258851</v>
      </c>
      <c r="D123" s="4">
        <f>C123-_xlfn.FORECAST.ETS.CONFINT(A123,$B$2:$B$112,$A$2:$A$112,0.95,4,1)</f>
        <v>0.82115405921603779</v>
      </c>
      <c r="E123" s="4">
        <f>C123+_xlfn.FORECAST.ETS.CONFINT(A123,$B$2:$B$112,$A$2:$A$112,0.95,4,1)</f>
        <v>5.8738144393016647</v>
      </c>
    </row>
    <row r="124" spans="1:5" x14ac:dyDescent="0.3">
      <c r="A124" s="1">
        <v>45413</v>
      </c>
      <c r="C124">
        <f>_xlfn.FORECAST.ETS(A124,$B$2:$B$112,$A$2:$A$112,4,1)</f>
        <v>2.6683540232605285</v>
      </c>
      <c r="D124" s="4">
        <f>C124-_xlfn.FORECAST.ETS.CONFINT(A124,$B$2:$B$112,$A$2:$A$112,0.95,4,1)</f>
        <v>0.1418355318132889</v>
      </c>
      <c r="E124" s="4">
        <f>C124+_xlfn.FORECAST.ETS.CONFINT(A124,$B$2:$B$112,$A$2:$A$112,0.95,4,1)</f>
        <v>5.1948725147077681</v>
      </c>
    </row>
    <row r="125" spans="1:5" x14ac:dyDescent="0.3">
      <c r="A125" s="1">
        <v>45444</v>
      </c>
      <c r="C125">
        <f>_xlfn.FORECAST.ETS(A125,$B$2:$B$112,$A$2:$A$112,4,1)</f>
        <v>4.3648558434584146</v>
      </c>
      <c r="D125" s="4">
        <f>C125-_xlfn.FORECAST.ETS.CONFINT(A125,$B$2:$B$112,$A$2:$A$112,0.95,4,1)</f>
        <v>1.7618423155898237</v>
      </c>
      <c r="E125" s="4">
        <f>C125+_xlfn.FORECAST.ETS.CONFINT(A125,$B$2:$B$112,$A$2:$A$112,0.95,4,1)</f>
        <v>6.967869371327005</v>
      </c>
    </row>
    <row r="126" spans="1:5" x14ac:dyDescent="0.3">
      <c r="A126" s="1">
        <v>45474</v>
      </c>
      <c r="C126">
        <f>_xlfn.FORECAST.ETS(A126,$B$2:$B$112,$A$2:$A$112,4,1)</f>
        <v>2.432580722799397</v>
      </c>
      <c r="D126" s="4">
        <f>C126-_xlfn.FORECAST.ETS.CONFINT(A126,$B$2:$B$112,$A$2:$A$112,0.95,4,1)</f>
        <v>-0.17067611450274178</v>
      </c>
      <c r="E126" s="4">
        <f>C126+_xlfn.FORECAST.ETS.CONFINT(A126,$B$2:$B$112,$A$2:$A$112,0.95,4,1)</f>
        <v>5.0358375601015357</v>
      </c>
    </row>
    <row r="127" spans="1:5" x14ac:dyDescent="0.3">
      <c r="A127" s="1">
        <v>45505</v>
      </c>
      <c r="C127">
        <f>_xlfn.FORECAST.ETS(A127,$B$2:$B$112,$A$2:$A$112,4,1)</f>
        <v>3.4701343975817802</v>
      </c>
      <c r="D127" s="4">
        <f>C127-_xlfn.FORECAST.ETS.CONFINT(A127,$B$2:$B$112,$A$2:$A$112,0.95,4,1)</f>
        <v>0.8666007558661839</v>
      </c>
      <c r="E127" s="4">
        <f>C127+_xlfn.FORECAST.ETS.CONFINT(A127,$B$2:$B$112,$A$2:$A$112,0.95,4,1)</f>
        <v>6.0736680392973765</v>
      </c>
    </row>
    <row r="128" spans="1:5" x14ac:dyDescent="0.3">
      <c r="A128" s="1">
        <v>45536</v>
      </c>
      <c r="C128">
        <f>_xlfn.FORECAST.ETS(A128,$B$2:$B$112,$A$2:$A$112,4,1)</f>
        <v>2.7910041715834577</v>
      </c>
      <c r="D128" s="4">
        <f>C128-_xlfn.FORECAST.ETS.CONFINT(A128,$B$2:$B$112,$A$2:$A$112,0.95,4,1)</f>
        <v>0.18715807899571413</v>
      </c>
      <c r="E128" s="4">
        <f>C128+_xlfn.FORECAST.ETS.CONFINT(A128,$B$2:$B$112,$A$2:$A$112,0.95,4,1)</f>
        <v>5.3948502641712013</v>
      </c>
    </row>
    <row r="129" spans="1:5" x14ac:dyDescent="0.3">
      <c r="A129" s="1">
        <v>45566</v>
      </c>
      <c r="C129">
        <f>_xlfn.FORECAST.ETS(A129,$B$2:$B$112,$A$2:$A$112,4,1)</f>
        <v>4.4875059917813438</v>
      </c>
      <c r="D129" s="4">
        <f>C129-_xlfn.FORECAST.ETS.CONFINT(A129,$B$2:$B$112,$A$2:$A$112,0.95,4,1)</f>
        <v>1.8071368553076876</v>
      </c>
      <c r="E129" s="4">
        <f>C129+_xlfn.FORECAST.ETS.CONFINT(A129,$B$2:$B$112,$A$2:$A$112,0.95,4,1)</f>
        <v>7.167875128255</v>
      </c>
    </row>
    <row r="130" spans="1:5" x14ac:dyDescent="0.3">
      <c r="A130" s="1">
        <v>45597</v>
      </c>
      <c r="C130">
        <f>_xlfn.FORECAST.ETS(A130,$B$2:$B$112,$A$2:$A$112,4,1)</f>
        <v>2.5552308711223262</v>
      </c>
      <c r="D130" s="4">
        <f>C130-_xlfn.FORECAST.ETS.CONFINT(A130,$B$2:$B$112,$A$2:$A$112,0.95,4,1)</f>
        <v>-0.1255173664415854</v>
      </c>
      <c r="E130" s="4">
        <f>C130+_xlfn.FORECAST.ETS.CONFINT(A130,$B$2:$B$112,$A$2:$A$112,0.95,4,1)</f>
        <v>5.2359791086862373</v>
      </c>
    </row>
    <row r="131" spans="1:5" x14ac:dyDescent="0.3">
      <c r="A131" s="1">
        <v>45627</v>
      </c>
      <c r="C131">
        <f>_xlfn.FORECAST.ETS(A131,$B$2:$B$112,$A$2:$A$112,4,1)</f>
        <v>3.5927845459047094</v>
      </c>
      <c r="D131" s="4">
        <f>C131-_xlfn.FORECAST.ETS.CONFINT(A131,$B$2:$B$112,$A$2:$A$112,0.95,4,1)</f>
        <v>0.91161631433281354</v>
      </c>
      <c r="E131" s="4">
        <f>C131+_xlfn.FORECAST.ETS.CONFINT(A131,$B$2:$B$112,$A$2:$A$112,0.95,4,1)</f>
        <v>6.2739527774766053</v>
      </c>
    </row>
    <row r="132" spans="1:5" x14ac:dyDescent="0.3">
      <c r="A132" s="1">
        <v>45658</v>
      </c>
      <c r="C132">
        <f>_xlfn.FORECAST.ETS(A132,$B$2:$B$112,$A$2:$A$112,4,1)</f>
        <v>2.9136543199063869</v>
      </c>
      <c r="D132" s="4">
        <f>C132-_xlfn.FORECAST.ETS.CONFINT(A132,$B$2:$B$112,$A$2:$A$112,0.95,4,1)</f>
        <v>0.23202312117873136</v>
      </c>
      <c r="E132" s="4">
        <f>C132+_xlfn.FORECAST.ETS.CONFINT(A132,$B$2:$B$112,$A$2:$A$112,0.95,4,1)</f>
        <v>5.5952855186340429</v>
      </c>
    </row>
    <row r="133" spans="1:5" x14ac:dyDescent="0.3">
      <c r="A133" s="1">
        <v>45689</v>
      </c>
      <c r="C133">
        <f>_xlfn.FORECAST.ETS(A133,$B$2:$B$112,$A$2:$A$112,4,1)</f>
        <v>4.6101561401042739</v>
      </c>
      <c r="D133" s="4">
        <f>C133-_xlfn.FORECAST.ETS.CONFINT(A133,$B$2:$B$112,$A$2:$A$112,0.95,4,1)</f>
        <v>1.8519554996644443</v>
      </c>
      <c r="E133" s="4">
        <f>C133+_xlfn.FORECAST.ETS.CONFINT(A133,$B$2:$B$112,$A$2:$A$112,0.95,4,1)</f>
        <v>7.3683567805441035</v>
      </c>
    </row>
    <row r="134" spans="1:5" x14ac:dyDescent="0.3">
      <c r="A134" s="1">
        <v>45717</v>
      </c>
      <c r="C134">
        <f>_xlfn.FORECAST.ETS(A134,$B$2:$B$112,$A$2:$A$112,4,1)</f>
        <v>2.6778810194452562</v>
      </c>
      <c r="D134" s="4">
        <f>C134-_xlfn.FORECAST.ETS.CONFINT(A134,$B$2:$B$112,$A$2:$A$112,0.95,4,1)</f>
        <v>-8.0859455288689652E-2</v>
      </c>
      <c r="E134" s="4">
        <f>C134+_xlfn.FORECAST.ETS.CONFINT(A134,$B$2:$B$112,$A$2:$A$112,0.95,4,1)</f>
        <v>5.4366214941792022</v>
      </c>
    </row>
    <row r="135" spans="1:5" x14ac:dyDescent="0.3">
      <c r="A135" s="1">
        <v>45748</v>
      </c>
      <c r="C135">
        <f>_xlfn.FORECAST.ETS(A135,$B$2:$B$112,$A$2:$A$112,4,1)</f>
        <v>3.7154346942276391</v>
      </c>
      <c r="D135" s="4">
        <f>C135-_xlfn.FORECAST.ETS.CONFINT(A135,$B$2:$B$112,$A$2:$A$112,0.95,4,1)</f>
        <v>0.95610654271131379</v>
      </c>
      <c r="E135" s="4">
        <f>C135+_xlfn.FORECAST.ETS.CONFINT(A135,$B$2:$B$112,$A$2:$A$112,0.95,4,1)</f>
        <v>6.4747628457439639</v>
      </c>
    </row>
    <row r="136" spans="1:5" x14ac:dyDescent="0.3">
      <c r="A136" s="1">
        <v>45778</v>
      </c>
      <c r="C136">
        <f>_xlfn.FORECAST.ETS(A136,$B$2:$B$112,$A$2:$A$112,4,1)</f>
        <v>3.0363044682293161</v>
      </c>
      <c r="D136" s="4">
        <f>C136-_xlfn.FORECAST.ETS.CONFINT(A136,$B$2:$B$112,$A$2:$A$112,0.95,4,1)</f>
        <v>0.27633878814698987</v>
      </c>
      <c r="E136" s="4">
        <f>C136+_xlfn.FORECAST.ETS.CONFINT(A136,$B$2:$B$112,$A$2:$A$112,0.95,4,1)</f>
        <v>5.7962701483116419</v>
      </c>
    </row>
    <row r="137" spans="1:5" x14ac:dyDescent="0.3">
      <c r="A137" s="1">
        <v>45809</v>
      </c>
      <c r="C137">
        <f>_xlfn.FORECAST.ETS(A137,$B$2:$B$112,$A$2:$A$112,4,1)</f>
        <v>4.7328062884272031</v>
      </c>
      <c r="D137" s="4">
        <f>C137-_xlfn.FORECAST.ETS.CONFINT(A137,$B$2:$B$112,$A$2:$A$112,0.95,4,1)</f>
        <v>1.8962103966855515</v>
      </c>
      <c r="E137" s="4">
        <f>C137+_xlfn.FORECAST.ETS.CONFINT(A137,$B$2:$B$112,$A$2:$A$112,0.95,4,1)</f>
        <v>7.5694021801688542</v>
      </c>
    </row>
    <row r="138" spans="1:5" x14ac:dyDescent="0.3">
      <c r="A138" s="1">
        <v>45839</v>
      </c>
      <c r="C138">
        <f>_xlfn.FORECAST.ETS(A138,$B$2:$B$112,$A$2:$A$112,4,1)</f>
        <v>2.8005311677681854</v>
      </c>
      <c r="D138" s="4">
        <f>C138-_xlfn.FORECAST.ETS.CONFINT(A138,$B$2:$B$112,$A$2:$A$112,0.95,4,1)</f>
        <v>-3.6788072897619983E-2</v>
      </c>
      <c r="E138" s="4">
        <f>C138+_xlfn.FORECAST.ETS.CONFINT(A138,$B$2:$B$112,$A$2:$A$112,0.95,4,1)</f>
        <v>5.6378504084339909</v>
      </c>
    </row>
    <row r="139" spans="1:5" x14ac:dyDescent="0.3">
      <c r="A139" s="1">
        <v>45870</v>
      </c>
      <c r="C139">
        <f>_xlfn.FORECAST.ETS(A139,$B$2:$B$112,$A$2:$A$112,4,1)</f>
        <v>3.8380848425505687</v>
      </c>
      <c r="D139" s="4">
        <f>C139-_xlfn.FORECAST.ETS.CONFINT(A139,$B$2:$B$112,$A$2:$A$112,0.95,4,1)</f>
        <v>0.99998788505994263</v>
      </c>
      <c r="E139" s="4">
        <f>C139+_xlfn.FORECAST.ETS.CONFINT(A139,$B$2:$B$112,$A$2:$A$112,0.95,4,1)</f>
        <v>6.6761818000411948</v>
      </c>
    </row>
    <row r="140" spans="1:5" x14ac:dyDescent="0.3">
      <c r="A140" s="1">
        <v>45901</v>
      </c>
      <c r="C140">
        <f>_xlfn.FORECAST.ETS(A140,$B$2:$B$112,$A$2:$A$112,4,1)</f>
        <v>3.1589546165522462</v>
      </c>
      <c r="D140" s="4">
        <f>C140-_xlfn.FORECAST.ETS.CONFINT(A140,$B$2:$B$112,$A$2:$A$112,0.95,4,1)</f>
        <v>0.32002363590036431</v>
      </c>
      <c r="E140" s="4">
        <f>C140+_xlfn.FORECAST.ETS.CONFINT(A140,$B$2:$B$112,$A$2:$A$112,0.95,4,1)</f>
        <v>5.9978855972041281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6DB1-CBCC-493C-AB04-FB7B5F92F9BD}">
  <dimension ref="A1:H140"/>
  <sheetViews>
    <sheetView topLeftCell="A104" workbookViewId="0">
      <selection activeCell="I127" sqref="I127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14</v>
      </c>
      <c r="C1" t="s">
        <v>124</v>
      </c>
      <c r="D1" t="s">
        <v>125</v>
      </c>
      <c r="E1" t="s">
        <v>126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_xlfn.FORECAST.ETS.STAT($B$2:$B$107,$A$2:$A$107,1,1,1)</f>
        <v>0.251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_xlfn.FORECAST.ETS.STAT($B$2:$B$107,$A$2:$A$107,2,1,1)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_xlfn.FORECAST.ETS.STAT($B$2:$B$107,$A$2:$A$107,3,1,1)</f>
        <v>0.25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_xlfn.FORECAST.ETS.STAT($B$2:$B$107,$A$2:$A$107,4,1,1)</f>
        <v>1.001842305833873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_xlfn.FORECAST.ETS.STAT($B$2:$B$107,$A$2:$A$107,5,1,1)</f>
        <v>1.3861531511283702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_xlfn.FORECAST.ETS.STAT($B$2:$B$107,$A$2:$A$107,6,1,1)</f>
        <v>0.50695634753039354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_xlfn.FORECAST.ETS.STAT($B$2:$B$107,$A$2:$A$107,7,1,1)</f>
        <v>0.60507269230161342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1</v>
      </c>
    </row>
    <row r="27" spans="1:2" x14ac:dyDescent="0.3">
      <c r="A27" s="1">
        <v>42461</v>
      </c>
      <c r="B27">
        <v>2</v>
      </c>
    </row>
    <row r="28" spans="1:2" x14ac:dyDescent="0.3">
      <c r="A28" s="1">
        <v>42491</v>
      </c>
      <c r="B28">
        <v>1</v>
      </c>
    </row>
    <row r="29" spans="1:2" x14ac:dyDescent="0.3">
      <c r="A29" s="1">
        <v>42522</v>
      </c>
      <c r="B29">
        <v>1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2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1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1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2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1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1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1</v>
      </c>
    </row>
    <row r="106" spans="1:5" x14ac:dyDescent="0.3">
      <c r="A106" s="1">
        <v>44866</v>
      </c>
      <c r="B106">
        <v>1</v>
      </c>
    </row>
    <row r="107" spans="1:5" x14ac:dyDescent="0.3">
      <c r="A107" s="1">
        <v>44896</v>
      </c>
      <c r="B107">
        <v>0</v>
      </c>
      <c r="C107">
        <v>0</v>
      </c>
      <c r="D107" s="4">
        <v>0</v>
      </c>
      <c r="E107" s="4">
        <v>0</v>
      </c>
    </row>
    <row r="108" spans="1:5" x14ac:dyDescent="0.3">
      <c r="A108" s="1">
        <v>44927</v>
      </c>
      <c r="B108">
        <v>0</v>
      </c>
      <c r="C108">
        <f t="shared" ref="C108:C140" si="0">_xlfn.FORECAST.ETS(A108,$B$2:$B$107,$A$2:$A$107,1,1)</f>
        <v>0.42592946094674466</v>
      </c>
      <c r="D108" s="4">
        <f t="shared" ref="D108:D140" si="1">C108-_xlfn.FORECAST.ETS.CONFINT(A108,$B$2:$B$107,$A$2:$A$107,0.95,1,1)</f>
        <v>-0.85754607436492936</v>
      </c>
      <c r="E108" s="4">
        <f t="shared" ref="E108:E140" si="2">C108+_xlfn.FORECAST.ETS.CONFINT(A108,$B$2:$B$107,$A$2:$A$107,0.95,1,1)</f>
        <v>1.7094049962584186</v>
      </c>
    </row>
    <row r="109" spans="1:5" x14ac:dyDescent="0.3">
      <c r="A109" s="1">
        <v>44958</v>
      </c>
      <c r="B109">
        <v>2</v>
      </c>
      <c r="C109">
        <f t="shared" si="0"/>
        <v>0.90069204672888936</v>
      </c>
      <c r="D109" s="4">
        <f t="shared" si="1"/>
        <v>-0.42290917306508813</v>
      </c>
      <c r="E109" s="4">
        <f t="shared" si="2"/>
        <v>2.2242932665228667</v>
      </c>
    </row>
    <row r="110" spans="1:5" x14ac:dyDescent="0.3">
      <c r="A110" s="1">
        <v>44986</v>
      </c>
      <c r="B110">
        <v>0</v>
      </c>
      <c r="C110">
        <f t="shared" si="0"/>
        <v>0.74713689775433112</v>
      </c>
      <c r="D110" s="4">
        <f t="shared" si="1"/>
        <v>-0.6157140917557995</v>
      </c>
      <c r="E110" s="4">
        <f t="shared" si="2"/>
        <v>2.1099878872644617</v>
      </c>
    </row>
    <row r="111" spans="1:5" x14ac:dyDescent="0.3">
      <c r="A111" s="1">
        <v>45017</v>
      </c>
      <c r="B111">
        <v>1</v>
      </c>
      <c r="C111">
        <f t="shared" si="0"/>
        <v>1.3368744772802663</v>
      </c>
      <c r="D111" s="4">
        <f t="shared" si="1"/>
        <v>-6.4425146664734312E-2</v>
      </c>
      <c r="E111" s="4">
        <f t="shared" si="2"/>
        <v>2.7381741012252672</v>
      </c>
    </row>
    <row r="112" spans="1:5" x14ac:dyDescent="0.3">
      <c r="A112" s="1">
        <v>45047</v>
      </c>
      <c r="B112">
        <v>0</v>
      </c>
      <c r="C112">
        <f t="shared" si="0"/>
        <v>0.83583548053680201</v>
      </c>
      <c r="D112" s="4">
        <f t="shared" si="1"/>
        <v>-0.60317700482876169</v>
      </c>
      <c r="E112" s="4">
        <f t="shared" si="2"/>
        <v>2.2748479659023655</v>
      </c>
    </row>
    <row r="113" spans="1:5" x14ac:dyDescent="0.3">
      <c r="A113" s="1">
        <v>45078</v>
      </c>
      <c r="C113">
        <f t="shared" si="0"/>
        <v>0.58478537822935728</v>
      </c>
      <c r="D113" s="4">
        <f t="shared" si="1"/>
        <v>-0.89126170948037164</v>
      </c>
      <c r="E113" s="4">
        <f t="shared" si="2"/>
        <v>2.060832465939086</v>
      </c>
    </row>
    <row r="114" spans="1:5" x14ac:dyDescent="0.3">
      <c r="A114" s="1">
        <v>45108</v>
      </c>
      <c r="C114">
        <f t="shared" si="0"/>
        <v>0.79183649269269119</v>
      </c>
      <c r="D114" s="4">
        <f t="shared" si="1"/>
        <v>-0.72061785272818357</v>
      </c>
      <c r="E114" s="4">
        <f t="shared" si="2"/>
        <v>2.3042908381135661</v>
      </c>
    </row>
    <row r="115" spans="1:5" x14ac:dyDescent="0.3">
      <c r="A115" s="1">
        <v>45139</v>
      </c>
      <c r="C115">
        <f t="shared" si="0"/>
        <v>0.64776310000792847</v>
      </c>
      <c r="D115" s="4">
        <f t="shared" si="1"/>
        <v>-0.90051647849048311</v>
      </c>
      <c r="E115" s="4">
        <f t="shared" si="2"/>
        <v>2.1960426785063403</v>
      </c>
    </row>
    <row r="116" spans="1:5" x14ac:dyDescent="0.3">
      <c r="A116" s="1">
        <v>45170</v>
      </c>
      <c r="C116">
        <f t="shared" si="0"/>
        <v>0.47778748065130916</v>
      </c>
      <c r="D116" s="4">
        <f t="shared" si="1"/>
        <v>-1.202675620027857</v>
      </c>
      <c r="E116" s="4">
        <f t="shared" si="2"/>
        <v>2.1582505813304751</v>
      </c>
    </row>
    <row r="117" spans="1:5" x14ac:dyDescent="0.3">
      <c r="A117" s="1">
        <v>45200</v>
      </c>
      <c r="C117">
        <f t="shared" si="0"/>
        <v>0.95255006643345386</v>
      </c>
      <c r="D117" s="4">
        <f t="shared" si="1"/>
        <v>-0.7607258458313817</v>
      </c>
      <c r="E117" s="4">
        <f t="shared" si="2"/>
        <v>2.6658259786982894</v>
      </c>
    </row>
    <row r="118" spans="1:5" x14ac:dyDescent="0.3">
      <c r="A118" s="1">
        <v>45231</v>
      </c>
      <c r="C118">
        <f t="shared" si="0"/>
        <v>0.79899491745889573</v>
      </c>
      <c r="D118" s="4">
        <f t="shared" si="1"/>
        <v>-0.94672290583697905</v>
      </c>
      <c r="E118" s="4">
        <f t="shared" si="2"/>
        <v>2.5447127407547705</v>
      </c>
    </row>
    <row r="119" spans="1:5" x14ac:dyDescent="0.3">
      <c r="A119" s="1">
        <v>45261</v>
      </c>
      <c r="C119">
        <f t="shared" si="0"/>
        <v>1.3887324969848307</v>
      </c>
      <c r="D119" s="4">
        <f t="shared" si="1"/>
        <v>-0.38907756835991414</v>
      </c>
      <c r="E119" s="4">
        <f t="shared" si="2"/>
        <v>3.1665425623295755</v>
      </c>
    </row>
    <row r="120" spans="1:5" x14ac:dyDescent="0.3">
      <c r="A120" s="1">
        <v>45292</v>
      </c>
      <c r="C120">
        <f t="shared" si="0"/>
        <v>0.88769350024136651</v>
      </c>
      <c r="D120" s="4">
        <f t="shared" si="1"/>
        <v>-0.92187865244290823</v>
      </c>
      <c r="E120" s="4">
        <f t="shared" si="2"/>
        <v>2.6972656529256414</v>
      </c>
    </row>
    <row r="121" spans="1:5" x14ac:dyDescent="0.3">
      <c r="A121" s="1">
        <v>45323</v>
      </c>
      <c r="C121">
        <f t="shared" si="0"/>
        <v>0.63664339793392177</v>
      </c>
      <c r="D121" s="4">
        <f t="shared" si="1"/>
        <v>-1.2043786701520993</v>
      </c>
      <c r="E121" s="4">
        <f t="shared" si="2"/>
        <v>2.4776654660199426</v>
      </c>
    </row>
    <row r="122" spans="1:5" x14ac:dyDescent="0.3">
      <c r="A122" s="1">
        <v>45352</v>
      </c>
      <c r="C122">
        <f t="shared" si="0"/>
        <v>0.84369451239725557</v>
      </c>
      <c r="D122" s="4">
        <f t="shared" si="1"/>
        <v>-1.0284819112573031</v>
      </c>
      <c r="E122" s="4">
        <f t="shared" si="2"/>
        <v>2.7158709360518141</v>
      </c>
    </row>
    <row r="123" spans="1:5" x14ac:dyDescent="0.3">
      <c r="A123" s="1">
        <v>45383</v>
      </c>
      <c r="C123">
        <f t="shared" si="0"/>
        <v>0.69962111971249286</v>
      </c>
      <c r="D123" s="4">
        <f t="shared" si="1"/>
        <v>-1.2034294809584483</v>
      </c>
      <c r="E123" s="4">
        <f t="shared" si="2"/>
        <v>2.6026717203834338</v>
      </c>
    </row>
    <row r="124" spans="1:5" x14ac:dyDescent="0.3">
      <c r="A124" s="1">
        <v>45413</v>
      </c>
      <c r="C124">
        <f t="shared" si="0"/>
        <v>0.52964550035587366</v>
      </c>
      <c r="D124" s="4">
        <f t="shared" si="1"/>
        <v>-1.485772392843089</v>
      </c>
      <c r="E124" s="4">
        <f t="shared" si="2"/>
        <v>2.5450633935548361</v>
      </c>
    </row>
    <row r="125" spans="1:5" x14ac:dyDescent="0.3">
      <c r="A125" s="1">
        <v>45444</v>
      </c>
      <c r="C125">
        <f t="shared" si="0"/>
        <v>1.0044080861380182</v>
      </c>
      <c r="D125" s="4">
        <f t="shared" si="1"/>
        <v>-1.0401519247555058</v>
      </c>
      <c r="E125" s="4">
        <f t="shared" si="2"/>
        <v>3.0489680970315423</v>
      </c>
    </row>
    <row r="126" spans="1:5" x14ac:dyDescent="0.3">
      <c r="A126" s="1">
        <v>45474</v>
      </c>
      <c r="C126">
        <f t="shared" si="0"/>
        <v>0.85085293716346011</v>
      </c>
      <c r="D126" s="4">
        <f t="shared" si="1"/>
        <v>-1.2226529338766541</v>
      </c>
      <c r="E126" s="4">
        <f t="shared" si="2"/>
        <v>2.9243588082035741</v>
      </c>
    </row>
    <row r="127" spans="1:5" x14ac:dyDescent="0.3">
      <c r="A127" s="1">
        <v>45505</v>
      </c>
      <c r="C127">
        <f t="shared" si="0"/>
        <v>1.4405905166893953</v>
      </c>
      <c r="D127" s="4">
        <f t="shared" si="1"/>
        <v>-0.66167384730580214</v>
      </c>
      <c r="E127" s="4">
        <f t="shared" si="2"/>
        <v>3.542854880684593</v>
      </c>
    </row>
    <row r="128" spans="1:5" x14ac:dyDescent="0.3">
      <c r="A128" s="1">
        <v>45536</v>
      </c>
      <c r="C128">
        <f t="shared" si="0"/>
        <v>0.939551519945931</v>
      </c>
      <c r="D128" s="4">
        <f t="shared" si="1"/>
        <v>-1.1912923291952375</v>
      </c>
      <c r="E128" s="4">
        <f t="shared" si="2"/>
        <v>3.0703953690870995</v>
      </c>
    </row>
    <row r="129" spans="1:5" x14ac:dyDescent="0.3">
      <c r="A129" s="1">
        <v>45566</v>
      </c>
      <c r="C129">
        <f t="shared" si="0"/>
        <v>0.68850141763848627</v>
      </c>
      <c r="D129" s="4">
        <f t="shared" si="1"/>
        <v>-1.4707507797096098</v>
      </c>
      <c r="E129" s="4">
        <f t="shared" si="2"/>
        <v>2.8477536149865825</v>
      </c>
    </row>
    <row r="130" spans="1:5" x14ac:dyDescent="0.3">
      <c r="A130" s="1">
        <v>45597</v>
      </c>
      <c r="C130">
        <f t="shared" si="0"/>
        <v>0.89555253210182006</v>
      </c>
      <c r="D130" s="4">
        <f t="shared" si="1"/>
        <v>-1.291944297091886</v>
      </c>
      <c r="E130" s="4">
        <f t="shared" si="2"/>
        <v>3.0830493612955259</v>
      </c>
    </row>
    <row r="131" spans="1:5" x14ac:dyDescent="0.3">
      <c r="A131" s="1">
        <v>45627</v>
      </c>
      <c r="C131">
        <f t="shared" si="0"/>
        <v>0.75147913941705746</v>
      </c>
      <c r="D131" s="4">
        <f t="shared" si="1"/>
        <v>-1.464105610029794</v>
      </c>
      <c r="E131" s="4">
        <f t="shared" si="2"/>
        <v>2.9670638888639091</v>
      </c>
    </row>
    <row r="132" spans="1:5" x14ac:dyDescent="0.3">
      <c r="A132" s="1">
        <v>45658</v>
      </c>
      <c r="C132">
        <f t="shared" si="0"/>
        <v>0.58150352006043804</v>
      </c>
      <c r="D132" s="4">
        <f t="shared" si="1"/>
        <v>-1.7342804614600849</v>
      </c>
      <c r="E132" s="4">
        <f t="shared" si="2"/>
        <v>2.8972875015809607</v>
      </c>
    </row>
    <row r="133" spans="1:5" x14ac:dyDescent="0.3">
      <c r="A133" s="1">
        <v>45689</v>
      </c>
      <c r="C133">
        <f t="shared" si="0"/>
        <v>1.0562661058425826</v>
      </c>
      <c r="D133" s="4">
        <f t="shared" si="1"/>
        <v>-1.2864547255222458</v>
      </c>
      <c r="E133" s="4">
        <f t="shared" si="2"/>
        <v>3.3989869372074111</v>
      </c>
    </row>
    <row r="134" spans="1:5" x14ac:dyDescent="0.3">
      <c r="A134" s="1">
        <v>45717</v>
      </c>
      <c r="C134">
        <f t="shared" si="0"/>
        <v>0.90271095686802449</v>
      </c>
      <c r="D134" s="4">
        <f t="shared" si="1"/>
        <v>-1.4668327334825226</v>
      </c>
      <c r="E134" s="4">
        <f t="shared" si="2"/>
        <v>3.2722546472185714</v>
      </c>
    </row>
    <row r="135" spans="1:5" x14ac:dyDescent="0.3">
      <c r="A135" s="1">
        <v>45748</v>
      </c>
      <c r="C135">
        <f t="shared" si="0"/>
        <v>1.4924485363939597</v>
      </c>
      <c r="D135" s="4">
        <f t="shared" si="1"/>
        <v>-0.90380853745977663</v>
      </c>
      <c r="E135" s="4">
        <f t="shared" si="2"/>
        <v>3.8887056102476958</v>
      </c>
    </row>
    <row r="136" spans="1:5" x14ac:dyDescent="0.3">
      <c r="A136" s="1">
        <v>45778</v>
      </c>
      <c r="C136">
        <f t="shared" si="0"/>
        <v>0.99140953965049539</v>
      </c>
      <c r="D136" s="4">
        <f t="shared" si="1"/>
        <v>-1.4314557432060573</v>
      </c>
      <c r="E136" s="4">
        <f t="shared" si="2"/>
        <v>3.4142748225070481</v>
      </c>
    </row>
    <row r="137" spans="1:5" x14ac:dyDescent="0.3">
      <c r="A137" s="1">
        <v>45809</v>
      </c>
      <c r="C137">
        <f t="shared" si="0"/>
        <v>0.74035943734305065</v>
      </c>
      <c r="D137" s="4">
        <f t="shared" si="1"/>
        <v>-1.7090129801817857</v>
      </c>
      <c r="E137" s="4">
        <f t="shared" si="2"/>
        <v>3.1897318548678868</v>
      </c>
    </row>
    <row r="138" spans="1:5" x14ac:dyDescent="0.3">
      <c r="A138" s="1">
        <v>45839</v>
      </c>
      <c r="C138">
        <f t="shared" si="0"/>
        <v>0.94741055180638456</v>
      </c>
      <c r="D138" s="4">
        <f t="shared" si="1"/>
        <v>-1.528371837902506</v>
      </c>
      <c r="E138" s="4">
        <f t="shared" si="2"/>
        <v>3.4231929415152753</v>
      </c>
    </row>
    <row r="139" spans="1:5" x14ac:dyDescent="0.3">
      <c r="A139" s="1">
        <v>45870</v>
      </c>
      <c r="C139">
        <f t="shared" si="0"/>
        <v>0.80333715912162185</v>
      </c>
      <c r="D139" s="4">
        <f t="shared" si="1"/>
        <v>-1.6987617753480111</v>
      </c>
      <c r="E139" s="4">
        <f t="shared" si="2"/>
        <v>3.305436093591255</v>
      </c>
    </row>
    <row r="140" spans="1:5" x14ac:dyDescent="0.3">
      <c r="A140" s="1">
        <v>45901</v>
      </c>
      <c r="C140">
        <f t="shared" si="0"/>
        <v>0.63336153976500253</v>
      </c>
      <c r="D140" s="4">
        <f t="shared" si="1"/>
        <v>-1.9605701424776656</v>
      </c>
      <c r="E140" s="4">
        <f t="shared" si="2"/>
        <v>3.2272932220076704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15B8-8E6E-45C9-9C43-BAE7640AC33A}">
  <dimension ref="A1:H140"/>
  <sheetViews>
    <sheetView topLeftCell="A107" workbookViewId="0">
      <selection activeCell="A104" sqref="A104:E12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13</v>
      </c>
      <c r="C1" t="s">
        <v>121</v>
      </c>
      <c r="D1" t="s">
        <v>122</v>
      </c>
      <c r="E1" t="s">
        <v>123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_xlfn.FORECAST.ETS.STAT($B$2:$B$112,$A$2:$A$112,1,1,1)</f>
        <v>0.25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_xlfn.FORECAST.ETS.STAT($B$2:$B$112,$A$2:$A$112,4,1,1)</f>
        <v>1.1425735399153083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_xlfn.FORECAST.ETS.STAT($B$2:$B$112,$A$2:$A$112,5,1,1)</f>
        <v>1.8440721214480882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_xlfn.FORECAST.ETS.STAT($B$2:$B$112,$A$2:$A$112,6,1,1)</f>
        <v>0.36772481744400726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_xlfn.FORECAST.ETS.STAT($B$2:$B$112,$A$2:$A$112,7,1,1)</f>
        <v>0.44491230239296725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2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1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1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1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0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0</v>
      </c>
    </row>
    <row r="112" spans="1:5" x14ac:dyDescent="0.3">
      <c r="A112" s="1">
        <v>45047</v>
      </c>
      <c r="B112">
        <v>0</v>
      </c>
      <c r="C112">
        <v>0</v>
      </c>
      <c r="D112" s="4">
        <v>0</v>
      </c>
      <c r="E112" s="4">
        <v>0</v>
      </c>
    </row>
    <row r="113" spans="1:5" x14ac:dyDescent="0.3">
      <c r="A113" s="1">
        <v>45078</v>
      </c>
      <c r="C113">
        <f t="shared" ref="C113:C140" si="0">_xlfn.FORECAST.ETS(A113,$B$2:$B$112,$A$2:$A$112,1,1)</f>
        <v>7.1489348205309375E-2</v>
      </c>
      <c r="D113" s="4">
        <f t="shared" ref="D113:D140" si="1">C113-_xlfn.FORECAST.ETS.CONFINT(A113,$B$2:$B$112,$A$2:$A$112,0.95,1,1)</f>
        <v>-0.81956585769885604</v>
      </c>
      <c r="E113" s="4">
        <f t="shared" ref="E113:E140" si="2">C113+_xlfn.FORECAST.ETS.CONFINT(A113,$B$2:$B$112,$A$2:$A$112,0.95,1,1)</f>
        <v>0.96254455410947481</v>
      </c>
    </row>
    <row r="114" spans="1:5" x14ac:dyDescent="0.3">
      <c r="A114" s="1">
        <v>45108</v>
      </c>
      <c r="C114">
        <f t="shared" si="0"/>
        <v>6.8783476940029301E-2</v>
      </c>
      <c r="D114" s="4">
        <f t="shared" si="1"/>
        <v>-0.84991172544558047</v>
      </c>
      <c r="E114" s="4">
        <f t="shared" si="2"/>
        <v>0.98747867932563904</v>
      </c>
    </row>
    <row r="115" spans="1:5" x14ac:dyDescent="0.3">
      <c r="A115" s="1">
        <v>45139</v>
      </c>
      <c r="C115">
        <f t="shared" si="0"/>
        <v>6.6077605674754555E-2</v>
      </c>
      <c r="D115" s="4">
        <f t="shared" si="1"/>
        <v>-0.87966112221571446</v>
      </c>
      <c r="E115" s="4">
        <f t="shared" si="2"/>
        <v>1.0118163335652235</v>
      </c>
    </row>
    <row r="116" spans="1:5" x14ac:dyDescent="0.3">
      <c r="A116" s="1">
        <v>45170</v>
      </c>
      <c r="C116">
        <f t="shared" si="0"/>
        <v>6.3371734409474481E-2</v>
      </c>
      <c r="D116" s="4">
        <f t="shared" si="1"/>
        <v>-0.90886463991742372</v>
      </c>
      <c r="E116" s="4">
        <f t="shared" si="2"/>
        <v>1.0356081087363727</v>
      </c>
    </row>
    <row r="117" spans="1:5" x14ac:dyDescent="0.3">
      <c r="A117" s="1">
        <v>45200</v>
      </c>
      <c r="C117">
        <f t="shared" si="0"/>
        <v>6.0665863144199743E-2</v>
      </c>
      <c r="D117" s="4">
        <f t="shared" si="1"/>
        <v>-0.93756654528701688</v>
      </c>
      <c r="E117" s="4">
        <f t="shared" si="2"/>
        <v>1.0588982715754163</v>
      </c>
    </row>
    <row r="118" spans="1:5" x14ac:dyDescent="0.3">
      <c r="A118" s="1">
        <v>45231</v>
      </c>
      <c r="C118">
        <f t="shared" si="0"/>
        <v>5.7959991878919655E-2</v>
      </c>
      <c r="D118" s="4">
        <f t="shared" si="1"/>
        <v>-0.96580582627719835</v>
      </c>
      <c r="E118" s="4">
        <f t="shared" si="2"/>
        <v>1.0817258100350378</v>
      </c>
    </row>
    <row r="119" spans="1:5" x14ac:dyDescent="0.3">
      <c r="A119" s="1">
        <v>45261</v>
      </c>
      <c r="C119">
        <f t="shared" si="0"/>
        <v>5.5254120613644923E-2</v>
      </c>
      <c r="D119" s="4">
        <f t="shared" si="1"/>
        <v>-0.9936170264156311</v>
      </c>
      <c r="E119" s="4">
        <f t="shared" si="2"/>
        <v>1.104125267642921</v>
      </c>
    </row>
    <row r="120" spans="1:5" x14ac:dyDescent="0.3">
      <c r="A120" s="1">
        <v>45292</v>
      </c>
      <c r="C120">
        <f t="shared" si="0"/>
        <v>5.2548249348364835E-2</v>
      </c>
      <c r="D120" s="4">
        <f t="shared" si="1"/>
        <v>-1.0210309173357113</v>
      </c>
      <c r="E120" s="4">
        <f t="shared" si="2"/>
        <v>1.126127416032441</v>
      </c>
    </row>
    <row r="121" spans="1:5" x14ac:dyDescent="0.3">
      <c r="A121" s="1">
        <v>45323</v>
      </c>
      <c r="C121">
        <f t="shared" si="0"/>
        <v>4.9842378083090104E-2</v>
      </c>
      <c r="D121" s="4">
        <f t="shared" si="1"/>
        <v>-1.0480750462190869</v>
      </c>
      <c r="E121" s="4">
        <f t="shared" si="2"/>
        <v>1.1477598023852671</v>
      </c>
    </row>
    <row r="122" spans="1:5" x14ac:dyDescent="0.3">
      <c r="A122" s="1">
        <v>45352</v>
      </c>
      <c r="C122">
        <f t="shared" si="0"/>
        <v>4.7136506817810016E-2</v>
      </c>
      <c r="D122" s="4">
        <f t="shared" si="1"/>
        <v>-1.0747741854273531</v>
      </c>
      <c r="E122" s="4">
        <f t="shared" si="2"/>
        <v>1.1690471990629732</v>
      </c>
    </row>
    <row r="123" spans="1:5" x14ac:dyDescent="0.3">
      <c r="A123" s="1">
        <v>45383</v>
      </c>
      <c r="C123">
        <f t="shared" si="0"/>
        <v>4.4430635552535284E-2</v>
      </c>
      <c r="D123" s="4">
        <f t="shared" si="1"/>
        <v>-1.101150704841904</v>
      </c>
      <c r="E123" s="4">
        <f t="shared" si="2"/>
        <v>1.1900119759469745</v>
      </c>
    </row>
    <row r="124" spans="1:5" x14ac:dyDescent="0.3">
      <c r="A124" s="1">
        <v>45413</v>
      </c>
      <c r="C124">
        <f t="shared" si="0"/>
        <v>4.1724764287255203E-2</v>
      </c>
      <c r="D124" s="4">
        <f t="shared" si="1"/>
        <v>-1.1272248825336773</v>
      </c>
      <c r="E124" s="4">
        <f t="shared" si="2"/>
        <v>1.2106744111081875</v>
      </c>
    </row>
    <row r="125" spans="1:5" x14ac:dyDescent="0.3">
      <c r="A125" s="1">
        <v>45444</v>
      </c>
      <c r="C125">
        <f t="shared" si="0"/>
        <v>3.9018893021980472E-2</v>
      </c>
      <c r="D125" s="4">
        <f t="shared" si="1"/>
        <v>-1.1530151657873176</v>
      </c>
      <c r="E125" s="4">
        <f t="shared" si="2"/>
        <v>1.2310529518312783</v>
      </c>
    </row>
    <row r="126" spans="1:5" x14ac:dyDescent="0.3">
      <c r="A126" s="1">
        <v>45474</v>
      </c>
      <c r="C126">
        <f t="shared" si="0"/>
        <v>3.6313021756700384E-2</v>
      </c>
      <c r="D126" s="4">
        <f t="shared" si="1"/>
        <v>-1.1785383918303431</v>
      </c>
      <c r="E126" s="4">
        <f t="shared" si="2"/>
        <v>1.2511644353437441</v>
      </c>
    </row>
    <row r="127" spans="1:5" x14ac:dyDescent="0.3">
      <c r="A127" s="1">
        <v>45505</v>
      </c>
      <c r="C127">
        <f t="shared" si="0"/>
        <v>3.3607150491425652E-2</v>
      </c>
      <c r="D127" s="4">
        <f t="shared" si="1"/>
        <v>-1.2038099756066223</v>
      </c>
      <c r="E127" s="4">
        <f t="shared" si="2"/>
        <v>1.2710242765894737</v>
      </c>
    </row>
    <row r="128" spans="1:5" x14ac:dyDescent="0.3">
      <c r="A128" s="1">
        <v>45536</v>
      </c>
      <c r="C128">
        <f t="shared" si="0"/>
        <v>3.0901279226145568E-2</v>
      </c>
      <c r="D128" s="4">
        <f t="shared" si="1"/>
        <v>-1.2288440704057033</v>
      </c>
      <c r="E128" s="4">
        <f t="shared" si="2"/>
        <v>1.2906466288579945</v>
      </c>
    </row>
    <row r="129" spans="1:5" x14ac:dyDescent="0.3">
      <c r="A129" s="1">
        <v>45566</v>
      </c>
      <c r="C129">
        <f t="shared" si="0"/>
        <v>2.819540796087083E-2</v>
      </c>
      <c r="D129" s="4">
        <f t="shared" si="1"/>
        <v>-1.253653705986691</v>
      </c>
      <c r="E129" s="4">
        <f t="shared" si="2"/>
        <v>1.3100445219084327</v>
      </c>
    </row>
    <row r="130" spans="1:5" x14ac:dyDescent="0.3">
      <c r="A130" s="1">
        <v>45597</v>
      </c>
      <c r="C130">
        <f t="shared" si="0"/>
        <v>2.5489536695590748E-2</v>
      </c>
      <c r="D130" s="4">
        <f t="shared" si="1"/>
        <v>-1.2782509079277835</v>
      </c>
      <c r="E130" s="4">
        <f t="shared" si="2"/>
        <v>1.329229981318965</v>
      </c>
    </row>
    <row r="131" spans="1:5" x14ac:dyDescent="0.3">
      <c r="A131" s="1">
        <v>45627</v>
      </c>
      <c r="C131">
        <f t="shared" si="0"/>
        <v>2.278366543031601E-2</v>
      </c>
      <c r="D131" s="4">
        <f t="shared" si="1"/>
        <v>-1.3026468012233072</v>
      </c>
      <c r="E131" s="4">
        <f t="shared" si="2"/>
        <v>1.3482141320839391</v>
      </c>
    </row>
    <row r="132" spans="1:5" x14ac:dyDescent="0.3">
      <c r="A132" s="1">
        <v>45658</v>
      </c>
      <c r="C132">
        <f t="shared" si="0"/>
        <v>2.0077794165035929E-2</v>
      </c>
      <c r="D132" s="4">
        <f t="shared" si="1"/>
        <v>-1.3268517005924185</v>
      </c>
      <c r="E132" s="4">
        <f t="shared" si="2"/>
        <v>1.3670072889224902</v>
      </c>
    </row>
    <row r="133" spans="1:5" x14ac:dyDescent="0.3">
      <c r="A133" s="1">
        <v>45689</v>
      </c>
      <c r="C133">
        <f t="shared" si="0"/>
        <v>1.7371922899761191E-2</v>
      </c>
      <c r="D133" s="4">
        <f t="shared" si="1"/>
        <v>-1.3508751895208375</v>
      </c>
      <c r="E133" s="4">
        <f t="shared" si="2"/>
        <v>1.3856190353203597</v>
      </c>
    </row>
    <row r="134" spans="1:5" x14ac:dyDescent="0.3">
      <c r="A134" s="1">
        <v>45717</v>
      </c>
      <c r="C134">
        <f t="shared" si="0"/>
        <v>1.4666051634481108E-2</v>
      </c>
      <c r="D134" s="4">
        <f t="shared" si="1"/>
        <v>-1.3747261897040126</v>
      </c>
      <c r="E134" s="4">
        <f t="shared" si="2"/>
        <v>1.404058292972975</v>
      </c>
    </row>
    <row r="135" spans="1:5" x14ac:dyDescent="0.3">
      <c r="A135" s="1">
        <v>45748</v>
      </c>
      <c r="C135">
        <f t="shared" si="0"/>
        <v>1.1960180369206373E-2</v>
      </c>
      <c r="D135" s="4">
        <f t="shared" si="1"/>
        <v>-1.3984130222758322</v>
      </c>
      <c r="E135" s="4">
        <f t="shared" si="2"/>
        <v>1.4223333830142451</v>
      </c>
    </row>
    <row r="136" spans="1:5" x14ac:dyDescent="0.3">
      <c r="A136" s="1">
        <v>45778</v>
      </c>
      <c r="C136">
        <f t="shared" si="0"/>
        <v>9.2543091039262951E-3</v>
      </c>
      <c r="D136" s="4">
        <f t="shared" si="1"/>
        <v>-1.421943461977669</v>
      </c>
      <c r="E136" s="4">
        <f t="shared" si="2"/>
        <v>1.4404520801855216</v>
      </c>
    </row>
    <row r="137" spans="1:5" x14ac:dyDescent="0.3">
      <c r="A137" s="1">
        <v>45809</v>
      </c>
      <c r="C137">
        <f t="shared" si="0"/>
        <v>6.5484378386515604E-3</v>
      </c>
      <c r="D137" s="4">
        <f t="shared" si="1"/>
        <v>-1.4453247852354132</v>
      </c>
      <c r="E137" s="4">
        <f t="shared" si="2"/>
        <v>1.4584216609127163</v>
      </c>
    </row>
    <row r="138" spans="1:5" x14ac:dyDescent="0.3">
      <c r="A138" s="1">
        <v>45839</v>
      </c>
      <c r="C138">
        <f t="shared" si="0"/>
        <v>3.8425665733714757E-3</v>
      </c>
      <c r="D138" s="4">
        <f t="shared" si="1"/>
        <v>-1.4685638129596779</v>
      </c>
      <c r="E138" s="4">
        <f t="shared" si="2"/>
        <v>1.4762489461064208</v>
      </c>
    </row>
    <row r="139" spans="1:5" x14ac:dyDescent="0.3">
      <c r="A139" s="1">
        <v>45870</v>
      </c>
      <c r="C139">
        <f t="shared" si="0"/>
        <v>1.1366953080967407E-3</v>
      </c>
      <c r="D139" s="4">
        <f t="shared" si="1"/>
        <v>-1.491666948758374</v>
      </c>
      <c r="E139" s="4">
        <f t="shared" si="2"/>
        <v>1.4939403393745674</v>
      </c>
    </row>
    <row r="140" spans="1:5" x14ac:dyDescent="0.3">
      <c r="A140" s="1">
        <v>45901</v>
      </c>
      <c r="C140">
        <f t="shared" si="0"/>
        <v>-1.5691759571833436E-3</v>
      </c>
      <c r="D140" s="4">
        <f t="shared" si="1"/>
        <v>-1.514640213147364</v>
      </c>
      <c r="E140" s="4">
        <f t="shared" si="2"/>
        <v>1.5115018612329971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99C1-D873-4708-816E-E7592976992E}">
  <dimension ref="A1:K141"/>
  <sheetViews>
    <sheetView topLeftCell="A33" workbookViewId="0">
      <selection activeCell="J32" sqref="J32:K14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19.33203125" customWidth="1"/>
    <col min="8" max="8" width="13" customWidth="1"/>
    <col min="10" max="10" width="15.44140625" customWidth="1"/>
  </cols>
  <sheetData>
    <row r="1" spans="1:8" x14ac:dyDescent="0.3">
      <c r="A1" t="s">
        <v>0</v>
      </c>
      <c r="B1" t="s">
        <v>12</v>
      </c>
      <c r="C1" t="s">
        <v>105</v>
      </c>
      <c r="D1" t="s">
        <v>106</v>
      </c>
      <c r="E1" t="s">
        <v>107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_xlfn.FORECAST.ETS.STAT($B$2:$B$109,$A$2:$A$109,1,10,1)</f>
        <v>0.251</v>
      </c>
    </row>
    <row r="3" spans="1:8" x14ac:dyDescent="0.3">
      <c r="A3" s="1">
        <v>41730</v>
      </c>
      <c r="B3">
        <v>2</v>
      </c>
      <c r="G3" t="s">
        <v>31</v>
      </c>
      <c r="H3" s="5">
        <f>_xlfn.FORECAST.ETS.STAT($B$2:$B$109,$A$2:$A$109,2,10,1)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_xlfn.FORECAST.ETS.STAT($B$2:$B$109,$A$2:$A$109,3,10,1)</f>
        <v>0.25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_xlfn.FORECAST.ETS.STAT($B$2:$B$109,$A$2:$A$109,4,10,1)</f>
        <v>0.66485565382783374</v>
      </c>
    </row>
    <row r="6" spans="1:8" x14ac:dyDescent="0.3">
      <c r="A6" s="1">
        <v>41821</v>
      </c>
      <c r="B6">
        <v>1</v>
      </c>
      <c r="G6" t="s">
        <v>34</v>
      </c>
      <c r="H6" s="5">
        <f>_xlfn.FORECAST.ETS.STAT($B$2:$B$109,$A$2:$A$109,5,10,1)</f>
        <v>1.3875840548356146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_xlfn.FORECAST.ETS.STAT($B$2:$B$109,$A$2:$A$109,6,10,1)</f>
        <v>0.64921199138482588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_xlfn.FORECAST.ETS.STAT($B$2:$B$109,$A$2:$A$109,7,10,1)</f>
        <v>0.80303655152286069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1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0</v>
      </c>
    </row>
    <row r="17" spans="1:11" x14ac:dyDescent="0.3">
      <c r="A17" s="1">
        <v>42156</v>
      </c>
      <c r="B17">
        <v>4</v>
      </c>
    </row>
    <row r="18" spans="1:11" x14ac:dyDescent="0.3">
      <c r="A18" s="1">
        <v>42186</v>
      </c>
      <c r="B18">
        <v>3</v>
      </c>
    </row>
    <row r="19" spans="1:11" x14ac:dyDescent="0.3">
      <c r="A19" s="1">
        <v>42217</v>
      </c>
      <c r="B19">
        <v>1</v>
      </c>
    </row>
    <row r="20" spans="1:11" x14ac:dyDescent="0.3">
      <c r="A20" s="1">
        <v>42248</v>
      </c>
      <c r="B20">
        <v>0</v>
      </c>
    </row>
    <row r="21" spans="1:11" x14ac:dyDescent="0.3">
      <c r="A21" s="1">
        <v>42278</v>
      </c>
      <c r="B21">
        <v>1</v>
      </c>
    </row>
    <row r="22" spans="1:11" x14ac:dyDescent="0.3">
      <c r="A22" s="1">
        <v>42309</v>
      </c>
      <c r="B22">
        <v>0</v>
      </c>
    </row>
    <row r="23" spans="1:11" x14ac:dyDescent="0.3">
      <c r="A23" s="1">
        <v>42339</v>
      </c>
      <c r="B23">
        <v>0</v>
      </c>
    </row>
    <row r="24" spans="1:11" x14ac:dyDescent="0.3">
      <c r="A24" s="1">
        <v>42370</v>
      </c>
      <c r="B24">
        <v>0</v>
      </c>
    </row>
    <row r="25" spans="1:11" x14ac:dyDescent="0.3">
      <c r="A25" s="1">
        <v>42401</v>
      </c>
      <c r="B25">
        <v>1</v>
      </c>
    </row>
    <row r="26" spans="1:11" x14ac:dyDescent="0.3">
      <c r="A26" s="1">
        <v>42430</v>
      </c>
      <c r="B26">
        <v>0</v>
      </c>
    </row>
    <row r="27" spans="1:11" x14ac:dyDescent="0.3">
      <c r="A27" s="1">
        <v>42461</v>
      </c>
      <c r="B27">
        <v>2</v>
      </c>
    </row>
    <row r="28" spans="1:11" x14ac:dyDescent="0.3">
      <c r="A28" s="1">
        <v>42491</v>
      </c>
      <c r="B28">
        <v>0</v>
      </c>
    </row>
    <row r="29" spans="1:11" x14ac:dyDescent="0.3">
      <c r="A29" s="1">
        <v>42522</v>
      </c>
      <c r="B29">
        <v>3</v>
      </c>
    </row>
    <row r="30" spans="1:11" x14ac:dyDescent="0.3">
      <c r="A30" s="1">
        <v>42552</v>
      </c>
      <c r="B30">
        <v>1</v>
      </c>
    </row>
    <row r="31" spans="1:11" ht="15" thickBot="1" x14ac:dyDescent="0.35">
      <c r="A31" s="1">
        <v>42583</v>
      </c>
      <c r="B31">
        <v>0</v>
      </c>
    </row>
    <row r="32" spans="1:11" x14ac:dyDescent="0.3">
      <c r="A32" s="1">
        <v>42614</v>
      </c>
      <c r="B32">
        <v>0</v>
      </c>
      <c r="G32" s="16">
        <v>2</v>
      </c>
      <c r="H32" s="16"/>
      <c r="J32" t="e">
        <v>#N/A</v>
      </c>
      <c r="K32" t="e">
        <v>#N/A</v>
      </c>
    </row>
    <row r="33" spans="1:11" x14ac:dyDescent="0.3">
      <c r="A33" s="1">
        <v>42644</v>
      </c>
      <c r="B33">
        <v>2</v>
      </c>
      <c r="J33">
        <f>B3</f>
        <v>2</v>
      </c>
      <c r="K33" t="e">
        <v>#N/A</v>
      </c>
    </row>
    <row r="34" spans="1:11" x14ac:dyDescent="0.3">
      <c r="A34" s="1">
        <v>42675</v>
      </c>
      <c r="B34">
        <v>1</v>
      </c>
      <c r="G34" t="s">
        <v>108</v>
      </c>
      <c r="H34">
        <v>0.74928035012021599</v>
      </c>
      <c r="J34">
        <f t="shared" ref="J34:J65" si="0">0.7*B4+0.3*J33</f>
        <v>0.6</v>
      </c>
      <c r="K34" t="e">
        <v>#N/A</v>
      </c>
    </row>
    <row r="35" spans="1:11" x14ac:dyDescent="0.3">
      <c r="A35" s="1">
        <v>42705</v>
      </c>
      <c r="B35">
        <v>1</v>
      </c>
      <c r="G35" t="s">
        <v>109</v>
      </c>
      <c r="H35">
        <v>8.8085862334341458E-2</v>
      </c>
      <c r="J35">
        <f t="shared" si="0"/>
        <v>4.379999999999999</v>
      </c>
      <c r="K35" t="e">
        <v>#N/A</v>
      </c>
    </row>
    <row r="36" spans="1:11" x14ac:dyDescent="0.3">
      <c r="A36" s="1">
        <v>42736</v>
      </c>
      <c r="B36">
        <v>0</v>
      </c>
      <c r="G36" t="s">
        <v>110</v>
      </c>
      <c r="H36">
        <v>0.67277955278597545</v>
      </c>
      <c r="J36">
        <f t="shared" si="0"/>
        <v>2.0139999999999993</v>
      </c>
      <c r="K36">
        <f t="shared" ref="K36:K67" si="1">SQRT(SUMXMY2(B4:B6,J33:J35)/3)</f>
        <v>3.8550572844857527</v>
      </c>
    </row>
    <row r="37" spans="1:11" x14ac:dyDescent="0.3">
      <c r="A37" s="1">
        <v>42767</v>
      </c>
      <c r="B37">
        <v>0</v>
      </c>
      <c r="G37" t="s">
        <v>111</v>
      </c>
      <c r="H37" t="e">
        <v>#N/A</v>
      </c>
      <c r="J37">
        <f t="shared" si="0"/>
        <v>2.0041999999999995</v>
      </c>
      <c r="K37">
        <f t="shared" si="1"/>
        <v>3.6780699648955384</v>
      </c>
    </row>
    <row r="38" spans="1:11" x14ac:dyDescent="0.3">
      <c r="A38" s="1">
        <v>42795</v>
      </c>
      <c r="B38">
        <v>0</v>
      </c>
      <c r="G38" t="s">
        <v>112</v>
      </c>
      <c r="H38">
        <v>0.49044132517429767</v>
      </c>
      <c r="J38">
        <f t="shared" si="0"/>
        <v>0.60125999999999979</v>
      </c>
      <c r="K38">
        <f t="shared" si="1"/>
        <v>2.2687304555631984</v>
      </c>
    </row>
    <row r="39" spans="1:11" x14ac:dyDescent="0.3">
      <c r="A39" s="1">
        <v>42826</v>
      </c>
      <c r="B39">
        <v>1</v>
      </c>
      <c r="G39" t="s">
        <v>113</v>
      </c>
      <c r="H39">
        <v>0.24053269343872116</v>
      </c>
      <c r="J39">
        <f t="shared" si="0"/>
        <v>1.5803779999999998</v>
      </c>
      <c r="K39">
        <f t="shared" si="1"/>
        <v>1.4110855428357274</v>
      </c>
    </row>
    <row r="40" spans="1:11" x14ac:dyDescent="0.3">
      <c r="A40" s="1">
        <v>42856</v>
      </c>
      <c r="B40">
        <v>1</v>
      </c>
      <c r="G40" t="s">
        <v>114</v>
      </c>
      <c r="H40">
        <v>-0.45536484164884428</v>
      </c>
      <c r="J40">
        <f t="shared" si="0"/>
        <v>1.1741134</v>
      </c>
      <c r="K40">
        <f t="shared" si="1"/>
        <v>1.4503022501630478</v>
      </c>
    </row>
    <row r="41" spans="1:11" x14ac:dyDescent="0.3">
      <c r="A41" s="1">
        <v>42887</v>
      </c>
      <c r="B41">
        <v>2</v>
      </c>
      <c r="G41" t="s">
        <v>115</v>
      </c>
      <c r="H41">
        <v>0.70686347715134557</v>
      </c>
      <c r="J41">
        <f t="shared" si="0"/>
        <v>0.35223401999999998</v>
      </c>
      <c r="K41">
        <f t="shared" si="1"/>
        <v>1.1063234136158016</v>
      </c>
    </row>
    <row r="42" spans="1:11" x14ac:dyDescent="0.3">
      <c r="A42" s="1">
        <v>42917</v>
      </c>
      <c r="B42">
        <v>1</v>
      </c>
      <c r="G42" t="s">
        <v>116</v>
      </c>
      <c r="H42">
        <v>1.6175245896612385</v>
      </c>
      <c r="J42">
        <f t="shared" si="0"/>
        <v>0.80567020599999994</v>
      </c>
      <c r="K42">
        <f t="shared" si="1"/>
        <v>0.84359975971802337</v>
      </c>
    </row>
    <row r="43" spans="1:11" x14ac:dyDescent="0.3">
      <c r="A43" s="1">
        <v>42948</v>
      </c>
      <c r="B43">
        <v>0</v>
      </c>
      <c r="G43" t="s">
        <v>117</v>
      </c>
      <c r="H43">
        <v>8.5357690612295367E-2</v>
      </c>
      <c r="J43">
        <f t="shared" si="0"/>
        <v>0.94170106179999991</v>
      </c>
      <c r="K43">
        <f t="shared" si="1"/>
        <v>0.78228449849165127</v>
      </c>
    </row>
    <row r="44" spans="1:11" x14ac:dyDescent="0.3">
      <c r="A44" s="1">
        <v>42979</v>
      </c>
      <c r="B44">
        <v>0</v>
      </c>
      <c r="G44" t="s">
        <v>118</v>
      </c>
      <c r="H44">
        <v>1.7028822802735337</v>
      </c>
      <c r="J44">
        <f t="shared" si="0"/>
        <v>0.28251031853999997</v>
      </c>
      <c r="K44">
        <f t="shared" si="1"/>
        <v>0.66936928608870061</v>
      </c>
    </row>
    <row r="45" spans="1:11" x14ac:dyDescent="0.3">
      <c r="A45" s="1">
        <v>43009</v>
      </c>
      <c r="B45">
        <v>1</v>
      </c>
      <c r="G45" t="s">
        <v>119</v>
      </c>
      <c r="H45">
        <v>23.227690853726696</v>
      </c>
      <c r="J45">
        <f t="shared" si="0"/>
        <v>1.4847530955619999</v>
      </c>
      <c r="K45">
        <f t="shared" si="1"/>
        <v>1.1364177290287965</v>
      </c>
    </row>
    <row r="46" spans="1:11" ht="15" thickBot="1" x14ac:dyDescent="0.35">
      <c r="A46" s="1">
        <v>43040</v>
      </c>
      <c r="B46">
        <v>0</v>
      </c>
      <c r="G46" s="15" t="s">
        <v>120</v>
      </c>
      <c r="H46" s="15">
        <v>31</v>
      </c>
      <c r="J46">
        <f t="shared" si="0"/>
        <v>0.44542592866859992</v>
      </c>
      <c r="K46">
        <f t="shared" si="1"/>
        <v>1.4190446845792373</v>
      </c>
    </row>
    <row r="47" spans="1:11" x14ac:dyDescent="0.3">
      <c r="A47" s="1">
        <v>43070</v>
      </c>
      <c r="B47">
        <v>0</v>
      </c>
      <c r="J47">
        <f t="shared" si="0"/>
        <v>2.93362777860058</v>
      </c>
      <c r="K47">
        <f t="shared" si="1"/>
        <v>2.4351084431214418</v>
      </c>
    </row>
    <row r="48" spans="1:11" x14ac:dyDescent="0.3">
      <c r="A48" s="1">
        <v>43101</v>
      </c>
      <c r="B48">
        <v>1</v>
      </c>
      <c r="J48">
        <f t="shared" si="0"/>
        <v>2.9800883335801736</v>
      </c>
      <c r="K48">
        <f t="shared" si="1"/>
        <v>2.2244020810947465</v>
      </c>
    </row>
    <row r="49" spans="1:11" x14ac:dyDescent="0.3">
      <c r="A49" s="1">
        <v>43132</v>
      </c>
      <c r="B49">
        <v>0</v>
      </c>
      <c r="J49">
        <f t="shared" si="0"/>
        <v>1.5940265000740519</v>
      </c>
      <c r="K49">
        <f t="shared" si="1"/>
        <v>2.3494788010063909</v>
      </c>
    </row>
    <row r="50" spans="1:11" x14ac:dyDescent="0.3">
      <c r="A50" s="1">
        <v>43160</v>
      </c>
      <c r="B50">
        <v>1</v>
      </c>
      <c r="J50">
        <f t="shared" si="0"/>
        <v>0.47820795002221556</v>
      </c>
      <c r="K50">
        <f t="shared" si="1"/>
        <v>1.4681139333049205</v>
      </c>
    </row>
    <row r="51" spans="1:11" x14ac:dyDescent="0.3">
      <c r="A51" s="1">
        <v>43191</v>
      </c>
      <c r="B51">
        <v>0</v>
      </c>
      <c r="J51">
        <f t="shared" si="0"/>
        <v>0.84346238500666459</v>
      </c>
      <c r="K51">
        <f t="shared" si="1"/>
        <v>1.4982141853040305</v>
      </c>
    </row>
    <row r="52" spans="1:11" x14ac:dyDescent="0.3">
      <c r="A52" s="1">
        <v>43221</v>
      </c>
      <c r="B52">
        <v>0</v>
      </c>
      <c r="J52">
        <f t="shared" si="0"/>
        <v>0.25303871550199936</v>
      </c>
      <c r="K52">
        <f t="shared" si="1"/>
        <v>1.0839151598533103</v>
      </c>
    </row>
    <row r="53" spans="1:11" x14ac:dyDescent="0.3">
      <c r="A53" s="1">
        <v>43252</v>
      </c>
      <c r="B53">
        <v>1</v>
      </c>
      <c r="J53">
        <f t="shared" si="0"/>
        <v>7.5911614650599799E-2</v>
      </c>
      <c r="K53">
        <f t="shared" si="1"/>
        <v>0.59096653314268466</v>
      </c>
    </row>
    <row r="54" spans="1:11" x14ac:dyDescent="0.3">
      <c r="A54" s="1">
        <v>43282</v>
      </c>
      <c r="B54">
        <v>1</v>
      </c>
      <c r="J54">
        <f t="shared" si="0"/>
        <v>2.2773484395179937E-2</v>
      </c>
      <c r="K54">
        <f t="shared" si="1"/>
        <v>0.51030055186556278</v>
      </c>
    </row>
    <row r="55" spans="1:11" x14ac:dyDescent="0.3">
      <c r="A55" s="1">
        <v>43313</v>
      </c>
      <c r="B55">
        <v>0</v>
      </c>
      <c r="J55">
        <f t="shared" si="0"/>
        <v>0.70683204531855393</v>
      </c>
      <c r="K55">
        <f t="shared" si="1"/>
        <v>0.58445496763591653</v>
      </c>
    </row>
    <row r="56" spans="1:11" x14ac:dyDescent="0.3">
      <c r="A56" s="1">
        <v>43344</v>
      </c>
      <c r="B56">
        <v>0</v>
      </c>
      <c r="J56">
        <f t="shared" si="0"/>
        <v>0.21204961359556618</v>
      </c>
      <c r="K56">
        <f t="shared" si="1"/>
        <v>0.69769758881844335</v>
      </c>
    </row>
    <row r="57" spans="1:11" x14ac:dyDescent="0.3">
      <c r="A57" s="1">
        <v>43374</v>
      </c>
      <c r="B57">
        <v>0</v>
      </c>
      <c r="J57">
        <f t="shared" si="0"/>
        <v>1.4636148840786698</v>
      </c>
      <c r="K57">
        <f t="shared" si="1"/>
        <v>1.2451706425672631</v>
      </c>
    </row>
    <row r="58" spans="1:11" x14ac:dyDescent="0.3">
      <c r="A58" s="1">
        <v>43405</v>
      </c>
      <c r="B58">
        <v>1</v>
      </c>
      <c r="J58">
        <f t="shared" si="0"/>
        <v>0.43908446522360095</v>
      </c>
      <c r="K58">
        <f t="shared" si="1"/>
        <v>1.3950563493314039</v>
      </c>
    </row>
    <row r="59" spans="1:11" x14ac:dyDescent="0.3">
      <c r="A59" s="1">
        <v>43435</v>
      </c>
      <c r="B59">
        <v>0</v>
      </c>
      <c r="J59">
        <f t="shared" si="0"/>
        <v>2.2317253395670797</v>
      </c>
      <c r="K59">
        <f t="shared" si="1"/>
        <v>1.9914168732671613</v>
      </c>
    </row>
    <row r="60" spans="1:11" x14ac:dyDescent="0.3">
      <c r="A60" s="1">
        <v>43466</v>
      </c>
      <c r="B60">
        <v>0</v>
      </c>
      <c r="J60">
        <f t="shared" si="0"/>
        <v>1.3695176018701238</v>
      </c>
      <c r="K60">
        <f t="shared" si="1"/>
        <v>1.8454994100321775</v>
      </c>
    </row>
    <row r="61" spans="1:11" x14ac:dyDescent="0.3">
      <c r="A61" s="1">
        <v>43497</v>
      </c>
      <c r="B61">
        <v>1</v>
      </c>
      <c r="J61">
        <f t="shared" si="0"/>
        <v>0.41085528056103715</v>
      </c>
      <c r="K61">
        <f t="shared" si="1"/>
        <v>1.8212645927324622</v>
      </c>
    </row>
    <row r="62" spans="1:11" x14ac:dyDescent="0.3">
      <c r="A62" s="1">
        <v>43525</v>
      </c>
      <c r="B62">
        <v>0</v>
      </c>
      <c r="J62">
        <f t="shared" si="0"/>
        <v>0.12325658416831115</v>
      </c>
      <c r="K62">
        <f t="shared" si="1"/>
        <v>1.0895760391896507</v>
      </c>
    </row>
    <row r="63" spans="1:11" x14ac:dyDescent="0.3">
      <c r="A63" s="1">
        <v>43556</v>
      </c>
      <c r="B63">
        <v>0</v>
      </c>
      <c r="J63">
        <f t="shared" si="0"/>
        <v>1.4369769752504933</v>
      </c>
      <c r="K63">
        <f t="shared" si="1"/>
        <v>1.3621730644163854</v>
      </c>
    </row>
    <row r="64" spans="1:11" x14ac:dyDescent="0.3">
      <c r="A64" s="1">
        <v>43586</v>
      </c>
      <c r="B64">
        <v>0</v>
      </c>
      <c r="J64">
        <f t="shared" si="0"/>
        <v>1.1310930925751479</v>
      </c>
      <c r="K64">
        <f t="shared" si="1"/>
        <v>1.1375290160887552</v>
      </c>
    </row>
    <row r="65" spans="1:11" x14ac:dyDescent="0.3">
      <c r="A65" s="1">
        <v>43617</v>
      </c>
      <c r="B65">
        <v>0</v>
      </c>
      <c r="J65">
        <f t="shared" si="0"/>
        <v>1.0393279277725442</v>
      </c>
      <c r="K65">
        <f t="shared" si="1"/>
        <v>1.1150934377422641</v>
      </c>
    </row>
    <row r="66" spans="1:11" x14ac:dyDescent="0.3">
      <c r="A66" s="1">
        <v>43647</v>
      </c>
      <c r="B66">
        <v>0</v>
      </c>
      <c r="J66">
        <f t="shared" ref="J66:J97" si="2">0.7*B36+0.3*J65</f>
        <v>0.31179837833176327</v>
      </c>
      <c r="K66">
        <f t="shared" si="1"/>
        <v>0.65532099444164449</v>
      </c>
    </row>
    <row r="67" spans="1:11" x14ac:dyDescent="0.3">
      <c r="A67" s="1">
        <v>43678</v>
      </c>
      <c r="B67">
        <v>0</v>
      </c>
      <c r="J67">
        <f t="shared" si="2"/>
        <v>9.3539513499528978E-2</v>
      </c>
      <c r="K67">
        <f t="shared" si="1"/>
        <v>0.6310325319398371</v>
      </c>
    </row>
    <row r="68" spans="1:11" x14ac:dyDescent="0.3">
      <c r="A68" s="1">
        <v>43709</v>
      </c>
      <c r="B68">
        <v>0</v>
      </c>
      <c r="J68">
        <f t="shared" si="2"/>
        <v>2.8061854049858694E-2</v>
      </c>
      <c r="K68">
        <f t="shared" ref="K68:K99" si="3">SQRT(SUMXMY2(B36:B38,J65:J67)/3)</f>
        <v>0.62880055416748726</v>
      </c>
    </row>
    <row r="69" spans="1:11" x14ac:dyDescent="0.3">
      <c r="A69" s="1">
        <v>43739</v>
      </c>
      <c r="B69">
        <v>0</v>
      </c>
      <c r="J69">
        <f t="shared" si="2"/>
        <v>0.70841855621495753</v>
      </c>
      <c r="K69">
        <f t="shared" si="3"/>
        <v>0.59178589283316652</v>
      </c>
    </row>
    <row r="70" spans="1:11" x14ac:dyDescent="0.3">
      <c r="A70" s="1">
        <v>43770</v>
      </c>
      <c r="B70">
        <v>1</v>
      </c>
      <c r="J70">
        <f t="shared" si="2"/>
        <v>0.91252556686448716</v>
      </c>
      <c r="K70">
        <f t="shared" si="3"/>
        <v>0.5883403602503392</v>
      </c>
    </row>
    <row r="71" spans="1:11" x14ac:dyDescent="0.3">
      <c r="A71" s="1">
        <v>43800</v>
      </c>
      <c r="B71">
        <v>0</v>
      </c>
      <c r="J71">
        <f t="shared" si="2"/>
        <v>1.6737576700593459</v>
      </c>
      <c r="K71">
        <f t="shared" si="3"/>
        <v>0.85873630811718005</v>
      </c>
    </row>
    <row r="72" spans="1:11" x14ac:dyDescent="0.3">
      <c r="A72" s="1">
        <v>43831</v>
      </c>
      <c r="B72">
        <v>1</v>
      </c>
      <c r="J72">
        <f t="shared" si="2"/>
        <v>1.2021273010178037</v>
      </c>
      <c r="K72">
        <f t="shared" si="3"/>
        <v>0.7575332289844835</v>
      </c>
    </row>
    <row r="73" spans="1:11" x14ac:dyDescent="0.3">
      <c r="A73" s="1">
        <v>43862</v>
      </c>
      <c r="B73">
        <v>0</v>
      </c>
      <c r="J73">
        <f t="shared" si="2"/>
        <v>0.36063819030534111</v>
      </c>
      <c r="K73">
        <f t="shared" si="3"/>
        <v>1.0135186379703061</v>
      </c>
    </row>
    <row r="74" spans="1:11" x14ac:dyDescent="0.3">
      <c r="A74" s="1">
        <v>43891</v>
      </c>
      <c r="B74">
        <v>0</v>
      </c>
      <c r="J74">
        <f t="shared" si="2"/>
        <v>0.10819145709160233</v>
      </c>
      <c r="K74">
        <f t="shared" si="3"/>
        <v>0.82241906392521069</v>
      </c>
    </row>
    <row r="75" spans="1:11" x14ac:dyDescent="0.3">
      <c r="A75" s="1">
        <v>43922</v>
      </c>
      <c r="B75">
        <v>0</v>
      </c>
      <c r="J75">
        <f t="shared" si="2"/>
        <v>0.73245743712748068</v>
      </c>
      <c r="K75">
        <f t="shared" si="3"/>
        <v>0.88891177465547921</v>
      </c>
    </row>
    <row r="76" spans="1:11" x14ac:dyDescent="0.3">
      <c r="A76" s="1">
        <v>43952</v>
      </c>
      <c r="B76">
        <v>0</v>
      </c>
      <c r="J76">
        <f t="shared" si="2"/>
        <v>0.2197372311382442</v>
      </c>
      <c r="K76">
        <f t="shared" si="3"/>
        <v>0.69806310094777446</v>
      </c>
    </row>
    <row r="77" spans="1:11" x14ac:dyDescent="0.3">
      <c r="A77" s="1">
        <v>43983</v>
      </c>
      <c r="B77">
        <v>1</v>
      </c>
      <c r="J77">
        <f t="shared" si="2"/>
        <v>6.5921169341473254E-2</v>
      </c>
      <c r="K77">
        <f t="shared" si="3"/>
        <v>0.67825777429038947</v>
      </c>
    </row>
    <row r="78" spans="1:11" x14ac:dyDescent="0.3">
      <c r="A78" s="1">
        <v>44013</v>
      </c>
      <c r="B78">
        <v>0</v>
      </c>
      <c r="J78">
        <f t="shared" si="2"/>
        <v>0.71977635080244196</v>
      </c>
      <c r="K78">
        <f t="shared" si="3"/>
        <v>0.69696523343135275</v>
      </c>
    </row>
    <row r="79" spans="1:11" x14ac:dyDescent="0.3">
      <c r="A79" s="1">
        <v>44044</v>
      </c>
      <c r="B79">
        <v>3</v>
      </c>
      <c r="J79">
        <f t="shared" si="2"/>
        <v>0.21593290524073258</v>
      </c>
      <c r="K79">
        <f t="shared" si="3"/>
        <v>0.69254740097873024</v>
      </c>
    </row>
    <row r="80" spans="1:11" x14ac:dyDescent="0.3">
      <c r="A80" s="1">
        <v>44075</v>
      </c>
      <c r="B80">
        <v>1</v>
      </c>
      <c r="J80">
        <f t="shared" si="2"/>
        <v>0.76477987157221972</v>
      </c>
      <c r="K80">
        <f t="shared" si="3"/>
        <v>0.81758637997117645</v>
      </c>
    </row>
    <row r="81" spans="1:11" x14ac:dyDescent="0.3">
      <c r="A81" s="1">
        <v>44105</v>
      </c>
      <c r="B81">
        <v>0</v>
      </c>
      <c r="J81">
        <f t="shared" si="2"/>
        <v>0.22943396147166589</v>
      </c>
      <c r="K81">
        <f t="shared" si="3"/>
        <v>0.75668739829618303</v>
      </c>
    </row>
    <row r="82" spans="1:11" x14ac:dyDescent="0.3">
      <c r="A82" s="1">
        <v>44136</v>
      </c>
      <c r="B82">
        <v>0</v>
      </c>
      <c r="J82">
        <f t="shared" si="2"/>
        <v>6.8830188441499768E-2</v>
      </c>
      <c r="K82">
        <f t="shared" si="3"/>
        <v>0.64608807545175051</v>
      </c>
    </row>
    <row r="83" spans="1:11" x14ac:dyDescent="0.3">
      <c r="A83" s="1">
        <v>44166</v>
      </c>
      <c r="B83">
        <v>0</v>
      </c>
      <c r="J83">
        <f t="shared" si="2"/>
        <v>0.72064905653244993</v>
      </c>
      <c r="K83">
        <f t="shared" si="3"/>
        <v>0.70819145542160078</v>
      </c>
    </row>
    <row r="84" spans="1:11" x14ac:dyDescent="0.3">
      <c r="A84" s="1">
        <v>44197</v>
      </c>
      <c r="B84">
        <v>0</v>
      </c>
      <c r="J84">
        <f t="shared" si="2"/>
        <v>0.91619471695973487</v>
      </c>
      <c r="K84">
        <f t="shared" si="3"/>
        <v>0.57670157223376373</v>
      </c>
    </row>
    <row r="85" spans="1:11" x14ac:dyDescent="0.3">
      <c r="A85" s="1">
        <v>44228</v>
      </c>
      <c r="B85">
        <v>2</v>
      </c>
      <c r="J85">
        <f t="shared" si="2"/>
        <v>0.27485841508792047</v>
      </c>
      <c r="K85">
        <f t="shared" si="3"/>
        <v>0.77126020835146414</v>
      </c>
    </row>
    <row r="86" spans="1:11" x14ac:dyDescent="0.3">
      <c r="A86" s="1">
        <v>44256</v>
      </c>
      <c r="B86">
        <v>1</v>
      </c>
      <c r="J86">
        <f t="shared" si="2"/>
        <v>8.2457524526376141E-2</v>
      </c>
      <c r="K86">
        <f t="shared" si="3"/>
        <v>0.57532508414686234</v>
      </c>
    </row>
    <row r="87" spans="1:11" x14ac:dyDescent="0.3">
      <c r="A87" s="1">
        <v>44287</v>
      </c>
      <c r="B87">
        <v>1</v>
      </c>
      <c r="J87">
        <f t="shared" si="2"/>
        <v>2.473725735791284E-2</v>
      </c>
      <c r="K87">
        <f t="shared" si="3"/>
        <v>0.55430411360569631</v>
      </c>
    </row>
    <row r="88" spans="1:11" x14ac:dyDescent="0.3">
      <c r="A88" s="1">
        <v>44317</v>
      </c>
      <c r="B88">
        <v>0</v>
      </c>
      <c r="J88">
        <f t="shared" si="2"/>
        <v>0.70742117720737385</v>
      </c>
      <c r="K88">
        <f t="shared" si="3"/>
        <v>0.58693662601721819</v>
      </c>
    </row>
    <row r="89" spans="1:11" x14ac:dyDescent="0.3">
      <c r="A89" s="1">
        <v>44348</v>
      </c>
      <c r="B89">
        <v>2</v>
      </c>
      <c r="J89">
        <f t="shared" si="2"/>
        <v>0.21222635316221214</v>
      </c>
      <c r="K89">
        <f t="shared" si="3"/>
        <v>0.69722817463110076</v>
      </c>
    </row>
    <row r="90" spans="1:11" x14ac:dyDescent="0.3">
      <c r="A90" s="1">
        <v>44378</v>
      </c>
      <c r="B90">
        <v>0</v>
      </c>
      <c r="J90">
        <f t="shared" si="2"/>
        <v>6.3667905948663644E-2</v>
      </c>
      <c r="K90">
        <f t="shared" si="3"/>
        <v>0.70631016891159193</v>
      </c>
    </row>
    <row r="91" spans="1:11" x14ac:dyDescent="0.3">
      <c r="A91" s="1">
        <v>44409</v>
      </c>
      <c r="B91">
        <v>1</v>
      </c>
      <c r="J91">
        <f t="shared" si="2"/>
        <v>0.71910037178459907</v>
      </c>
      <c r="K91">
        <f t="shared" si="3"/>
        <v>0.68852560767884274</v>
      </c>
    </row>
    <row r="92" spans="1:11" x14ac:dyDescent="0.3">
      <c r="A92" s="1">
        <v>44440</v>
      </c>
      <c r="B92">
        <v>0</v>
      </c>
      <c r="J92">
        <f t="shared" si="2"/>
        <v>0.21573011153537971</v>
      </c>
      <c r="K92">
        <f t="shared" si="3"/>
        <v>0.69254678783647083</v>
      </c>
    </row>
    <row r="93" spans="1:11" x14ac:dyDescent="0.3">
      <c r="A93" s="1">
        <v>44470</v>
      </c>
      <c r="B93">
        <v>0</v>
      </c>
      <c r="J93">
        <f t="shared" si="2"/>
        <v>6.4719033460613917E-2</v>
      </c>
      <c r="K93">
        <f t="shared" si="3"/>
        <v>0.69290754940669541</v>
      </c>
    </row>
    <row r="94" spans="1:11" x14ac:dyDescent="0.3">
      <c r="A94" s="1">
        <v>44501</v>
      </c>
      <c r="B94">
        <v>0</v>
      </c>
      <c r="J94">
        <f t="shared" si="2"/>
        <v>1.9415710038184174E-2</v>
      </c>
      <c r="K94">
        <f t="shared" si="3"/>
        <v>0.43506067738339366</v>
      </c>
    </row>
    <row r="95" spans="1:11" x14ac:dyDescent="0.3">
      <c r="A95" s="1">
        <v>44531</v>
      </c>
      <c r="B95">
        <v>1</v>
      </c>
      <c r="J95">
        <f t="shared" si="2"/>
        <v>5.8247130114552521E-3</v>
      </c>
      <c r="K95">
        <f t="shared" si="3"/>
        <v>0.13051820321501811</v>
      </c>
    </row>
    <row r="96" spans="1:11" x14ac:dyDescent="0.3">
      <c r="A96" s="1">
        <v>44562</v>
      </c>
      <c r="B96">
        <v>1</v>
      </c>
      <c r="J96">
        <f t="shared" si="2"/>
        <v>1.7474139034365755E-3</v>
      </c>
      <c r="K96">
        <f t="shared" si="3"/>
        <v>3.915546096450543E-2</v>
      </c>
    </row>
    <row r="97" spans="1:11" x14ac:dyDescent="0.3">
      <c r="A97" s="1">
        <v>44593</v>
      </c>
      <c r="B97">
        <v>1</v>
      </c>
      <c r="J97">
        <f t="shared" si="2"/>
        <v>5.2422417103097259E-4</v>
      </c>
      <c r="K97">
        <f t="shared" si="3"/>
        <v>1.1746638289351628E-2</v>
      </c>
    </row>
    <row r="98" spans="1:11" x14ac:dyDescent="0.3">
      <c r="A98" s="1">
        <v>44621</v>
      </c>
      <c r="B98">
        <v>0</v>
      </c>
      <c r="J98">
        <f t="shared" ref="J98:J129" si="4">0.7*B68+0.3*J97</f>
        <v>1.5726725130929176E-4</v>
      </c>
      <c r="K98">
        <f t="shared" si="3"/>
        <v>3.5239914868054889E-3</v>
      </c>
    </row>
    <row r="99" spans="1:11" x14ac:dyDescent="0.3">
      <c r="A99" s="1">
        <v>44652</v>
      </c>
      <c r="B99">
        <v>1</v>
      </c>
      <c r="J99">
        <f t="shared" si="4"/>
        <v>4.7180175392787525E-5</v>
      </c>
      <c r="K99">
        <f t="shared" si="3"/>
        <v>1.0571974460416465E-3</v>
      </c>
    </row>
    <row r="100" spans="1:11" x14ac:dyDescent="0.3">
      <c r="A100" s="1">
        <v>44682</v>
      </c>
      <c r="B100">
        <v>0</v>
      </c>
      <c r="J100">
        <f t="shared" si="4"/>
        <v>0.7000141540526178</v>
      </c>
      <c r="K100">
        <f t="shared" ref="K100:K131" si="5">SQRT(SUMXMY2(B68:B70,J97:J99)/3)</f>
        <v>0.57732311617763155</v>
      </c>
    </row>
    <row r="101" spans="1:11" x14ac:dyDescent="0.3">
      <c r="A101" s="1">
        <v>44713</v>
      </c>
      <c r="B101">
        <v>0</v>
      </c>
      <c r="J101">
        <f t="shared" si="4"/>
        <v>0.21000424621578534</v>
      </c>
      <c r="K101">
        <f t="shared" si="5"/>
        <v>0.70472819405360676</v>
      </c>
    </row>
    <row r="102" spans="1:11" x14ac:dyDescent="0.3">
      <c r="A102" s="1">
        <v>44743</v>
      </c>
      <c r="B102">
        <v>1</v>
      </c>
      <c r="J102">
        <f t="shared" si="4"/>
        <v>0.7630012738647356</v>
      </c>
      <c r="K102">
        <f t="shared" si="5"/>
        <v>0.83944798305121815</v>
      </c>
    </row>
    <row r="103" spans="1:11" x14ac:dyDescent="0.3">
      <c r="A103" s="1">
        <v>44774</v>
      </c>
      <c r="B103">
        <v>2</v>
      </c>
      <c r="J103">
        <f t="shared" si="4"/>
        <v>0.22890038215942066</v>
      </c>
      <c r="K103">
        <f t="shared" si="5"/>
        <v>0.75194947764467546</v>
      </c>
    </row>
    <row r="104" spans="1:11" x14ac:dyDescent="0.3">
      <c r="A104" s="1">
        <v>44805</v>
      </c>
      <c r="B104">
        <v>0</v>
      </c>
      <c r="J104">
        <f t="shared" si="4"/>
        <v>6.86701146478262E-2</v>
      </c>
      <c r="K104">
        <f t="shared" si="5"/>
        <v>0.64772926954323218</v>
      </c>
    </row>
    <row r="105" spans="1:11" x14ac:dyDescent="0.3">
      <c r="A105" s="1">
        <v>44835</v>
      </c>
      <c r="B105">
        <v>3</v>
      </c>
      <c r="J105">
        <f t="shared" si="4"/>
        <v>2.0601034394347861E-2</v>
      </c>
      <c r="K105">
        <f t="shared" si="5"/>
        <v>0.46162102548796585</v>
      </c>
    </row>
    <row r="106" spans="1:11" x14ac:dyDescent="0.3">
      <c r="A106" s="1">
        <v>44866</v>
      </c>
      <c r="B106">
        <v>0</v>
      </c>
      <c r="J106">
        <f t="shared" si="4"/>
        <v>6.1803103183043582E-3</v>
      </c>
      <c r="K106">
        <f t="shared" si="5"/>
        <v>0.13848630764638975</v>
      </c>
    </row>
    <row r="107" spans="1:11" x14ac:dyDescent="0.3">
      <c r="A107" s="1">
        <v>44896</v>
      </c>
      <c r="B107">
        <v>1</v>
      </c>
      <c r="J107">
        <f t="shared" si="4"/>
        <v>0.70185409309549129</v>
      </c>
      <c r="K107">
        <f t="shared" si="5"/>
        <v>0.57527314175177813</v>
      </c>
    </row>
    <row r="108" spans="1:11" x14ac:dyDescent="0.3">
      <c r="A108" s="1">
        <v>44927</v>
      </c>
      <c r="B108">
        <v>0</v>
      </c>
      <c r="J108">
        <f t="shared" si="4"/>
        <v>0.21055622792864739</v>
      </c>
      <c r="K108">
        <f t="shared" si="5"/>
        <v>0.70254327178996201</v>
      </c>
    </row>
    <row r="109" spans="1:11" x14ac:dyDescent="0.3">
      <c r="A109" s="1">
        <v>44958</v>
      </c>
      <c r="B109">
        <v>2</v>
      </c>
      <c r="C109">
        <v>2</v>
      </c>
      <c r="D109" s="4">
        <v>2</v>
      </c>
      <c r="E109" s="4">
        <v>2</v>
      </c>
      <c r="J109">
        <f t="shared" si="4"/>
        <v>2.1631668683785938</v>
      </c>
      <c r="K109">
        <f t="shared" si="5"/>
        <v>1.7570119807162741</v>
      </c>
    </row>
    <row r="110" spans="1:11" x14ac:dyDescent="0.3">
      <c r="A110" s="1">
        <v>44986</v>
      </c>
      <c r="B110">
        <v>1</v>
      </c>
      <c r="C110">
        <f t="shared" ref="C110:C140" si="6">_xlfn.FORECAST.ETS(A110,$B$2:$B$109,$A$2:$A$109,10,1)</f>
        <v>0.73729665552363044</v>
      </c>
      <c r="D110" s="4">
        <f t="shared" ref="D110:D140" si="7">C110-_xlfn.FORECAST.ETS.CONFINT(A110,$B$2:$B$109,$A$2:$A$109,0.95,10,1)</f>
        <v>-1.2828883540146501</v>
      </c>
      <c r="E110" s="4">
        <f t="shared" ref="E110:E140" si="8">C110+_xlfn.FORECAST.ETS.CONFINT(A110,$B$2:$B$109,$A$2:$A$109,0.95,10,1)</f>
        <v>2.7574816650619107</v>
      </c>
      <c r="J110">
        <f t="shared" si="4"/>
        <v>1.348950060513578</v>
      </c>
      <c r="K110">
        <f t="shared" si="5"/>
        <v>1.7913265930808762</v>
      </c>
    </row>
    <row r="111" spans="1:11" x14ac:dyDescent="0.3">
      <c r="A111" s="1">
        <v>45017</v>
      </c>
      <c r="B111">
        <v>1</v>
      </c>
      <c r="C111">
        <f t="shared" si="6"/>
        <v>0.73618046934271808</v>
      </c>
      <c r="D111" s="4">
        <f t="shared" si="7"/>
        <v>-1.3471621961526954</v>
      </c>
      <c r="E111" s="4">
        <f t="shared" si="8"/>
        <v>2.8195231348381316</v>
      </c>
      <c r="J111">
        <f t="shared" si="4"/>
        <v>0.40468501815407337</v>
      </c>
      <c r="K111">
        <f t="shared" si="5"/>
        <v>1.9108130893244466</v>
      </c>
    </row>
    <row r="112" spans="1:11" x14ac:dyDescent="0.3">
      <c r="A112" s="1">
        <v>45047</v>
      </c>
      <c r="B112">
        <v>1</v>
      </c>
      <c r="C112">
        <f t="shared" si="6"/>
        <v>0.76135756046307512</v>
      </c>
      <c r="D112" s="4">
        <f t="shared" si="7"/>
        <v>-1.3837640748894831</v>
      </c>
      <c r="E112" s="4">
        <f t="shared" si="8"/>
        <v>2.9064791958156331</v>
      </c>
      <c r="J112">
        <f t="shared" si="4"/>
        <v>0.121405505446222</v>
      </c>
      <c r="K112">
        <f t="shared" si="5"/>
        <v>1.0545762803722978</v>
      </c>
    </row>
    <row r="113" spans="1:11" x14ac:dyDescent="0.3">
      <c r="A113" s="1">
        <v>45078</v>
      </c>
      <c r="C113">
        <f t="shared" si="6"/>
        <v>0.94462316272644586</v>
      </c>
      <c r="D113" s="4">
        <f t="shared" si="7"/>
        <v>-1.2610164589729884</v>
      </c>
      <c r="E113" s="4">
        <f t="shared" si="8"/>
        <v>3.1502627844258804</v>
      </c>
      <c r="J113">
        <f t="shared" si="4"/>
        <v>3.6421651633866597E-2</v>
      </c>
      <c r="K113">
        <f t="shared" si="5"/>
        <v>0.81612407684750998</v>
      </c>
    </row>
    <row r="114" spans="1:11" x14ac:dyDescent="0.3">
      <c r="A114" s="1">
        <v>45108</v>
      </c>
      <c r="C114">
        <f t="shared" si="6"/>
        <v>0.26251370596649481</v>
      </c>
      <c r="D114" s="4">
        <f t="shared" si="7"/>
        <v>-2.0024857984985394</v>
      </c>
      <c r="E114" s="4">
        <f t="shared" si="8"/>
        <v>2.527513210431529</v>
      </c>
      <c r="J114">
        <f t="shared" si="4"/>
        <v>1.0926495490159978E-2</v>
      </c>
      <c r="K114">
        <f t="shared" si="5"/>
        <v>0.24483722305425298</v>
      </c>
    </row>
    <row r="115" spans="1:11" x14ac:dyDescent="0.3">
      <c r="A115" s="1">
        <v>45139</v>
      </c>
      <c r="C115">
        <f t="shared" si="6"/>
        <v>1.6719435714784967</v>
      </c>
      <c r="D115" s="4">
        <f t="shared" si="7"/>
        <v>-0.65134823886342774</v>
      </c>
      <c r="E115" s="4">
        <f t="shared" si="8"/>
        <v>3.9952353818204211</v>
      </c>
      <c r="J115">
        <f t="shared" si="4"/>
        <v>1.4032779486470479</v>
      </c>
      <c r="K115">
        <f t="shared" si="5"/>
        <v>1.1507214026866579</v>
      </c>
    </row>
    <row r="116" spans="1:11" x14ac:dyDescent="0.3">
      <c r="A116" s="1">
        <v>45170</v>
      </c>
      <c r="C116">
        <f t="shared" si="6"/>
        <v>0.39690410614324156</v>
      </c>
      <c r="D116" s="4">
        <f t="shared" si="7"/>
        <v>-1.9836925723032341</v>
      </c>
      <c r="E116" s="4">
        <f t="shared" si="8"/>
        <v>2.7775007845897171</v>
      </c>
      <c r="J116">
        <f t="shared" si="4"/>
        <v>1.1209833845941144</v>
      </c>
      <c r="K116">
        <f t="shared" si="5"/>
        <v>1.1719461089594758</v>
      </c>
    </row>
    <row r="117" spans="1:11" x14ac:dyDescent="0.3">
      <c r="A117" s="1">
        <v>45200</v>
      </c>
      <c r="C117">
        <f t="shared" si="6"/>
        <v>0.96983611687186444</v>
      </c>
      <c r="D117" s="4">
        <f t="shared" si="7"/>
        <v>-1.4671493253922869</v>
      </c>
      <c r="E117" s="4">
        <f t="shared" si="8"/>
        <v>3.406821559136016</v>
      </c>
      <c r="J117">
        <f t="shared" si="4"/>
        <v>1.0362950153782342</v>
      </c>
      <c r="K117">
        <f t="shared" si="5"/>
        <v>1.1738375085669333</v>
      </c>
    </row>
    <row r="118" spans="1:11" x14ac:dyDescent="0.3">
      <c r="A118" s="1">
        <v>45231</v>
      </c>
      <c r="C118">
        <f t="shared" si="6"/>
        <v>0.28761852172628355</v>
      </c>
      <c r="D118" s="4">
        <f t="shared" si="7"/>
        <v>-2.2049033938098317</v>
      </c>
      <c r="E118" s="4">
        <f t="shared" si="8"/>
        <v>2.780140437262399</v>
      </c>
      <c r="J118">
        <f t="shared" si="4"/>
        <v>0.31088850461347023</v>
      </c>
      <c r="K118">
        <f t="shared" si="5"/>
        <v>0.64580116705546275</v>
      </c>
    </row>
    <row r="119" spans="1:11" x14ac:dyDescent="0.3">
      <c r="A119" s="1">
        <v>45261</v>
      </c>
      <c r="C119">
        <f t="shared" si="6"/>
        <v>1.7028822802735337</v>
      </c>
      <c r="D119" s="4">
        <f t="shared" si="7"/>
        <v>-0.84438116675871577</v>
      </c>
      <c r="E119" s="4">
        <f t="shared" si="8"/>
        <v>4.2501457273057834</v>
      </c>
      <c r="J119">
        <f t="shared" si="4"/>
        <v>1.4932665513840411</v>
      </c>
      <c r="K119">
        <f t="shared" si="5"/>
        <v>1.1462463350857501</v>
      </c>
    </row>
    <row r="120" spans="1:11" x14ac:dyDescent="0.3">
      <c r="A120" s="1">
        <v>45292</v>
      </c>
      <c r="C120">
        <f t="shared" si="6"/>
        <v>0.64871864784653066</v>
      </c>
      <c r="D120" s="4">
        <f t="shared" si="7"/>
        <v>-2.0997762817143761</v>
      </c>
      <c r="E120" s="4">
        <f t="shared" si="8"/>
        <v>3.3972135774074377</v>
      </c>
      <c r="J120">
        <f t="shared" si="4"/>
        <v>0.44797996541521229</v>
      </c>
      <c r="K120">
        <f t="shared" si="5"/>
        <v>1.432579258566762</v>
      </c>
    </row>
    <row r="121" spans="1:11" x14ac:dyDescent="0.3">
      <c r="A121" s="1">
        <v>45323</v>
      </c>
      <c r="C121">
        <f t="shared" si="6"/>
        <v>0.64760246166561841</v>
      </c>
      <c r="D121" s="4">
        <f t="shared" si="7"/>
        <v>-2.1513921194192349</v>
      </c>
      <c r="E121" s="4">
        <f t="shared" si="8"/>
        <v>3.4465970427504713</v>
      </c>
      <c r="J121">
        <f t="shared" si="4"/>
        <v>0.83439398962456357</v>
      </c>
      <c r="K121">
        <f t="shared" si="5"/>
        <v>1.3401080498616889</v>
      </c>
    </row>
    <row r="122" spans="1:11" x14ac:dyDescent="0.3">
      <c r="A122" s="1">
        <v>45352</v>
      </c>
      <c r="C122">
        <f t="shared" si="6"/>
        <v>0.67277955278597545</v>
      </c>
      <c r="D122" s="4">
        <f t="shared" si="7"/>
        <v>-2.1761956233933333</v>
      </c>
      <c r="E122" s="4">
        <f t="shared" si="8"/>
        <v>3.5217547289652842</v>
      </c>
      <c r="J122">
        <f t="shared" si="4"/>
        <v>0.25031819688736906</v>
      </c>
      <c r="K122">
        <f t="shared" si="5"/>
        <v>1.0377514863053636</v>
      </c>
    </row>
    <row r="123" spans="1:11" x14ac:dyDescent="0.3">
      <c r="A123" s="1">
        <v>45383</v>
      </c>
      <c r="C123">
        <f t="shared" si="6"/>
        <v>0.8560451550493462</v>
      </c>
      <c r="D123" s="4">
        <f t="shared" si="7"/>
        <v>-2.0424198195100551</v>
      </c>
      <c r="E123" s="4">
        <f t="shared" si="8"/>
        <v>3.7545101296087475</v>
      </c>
      <c r="J123">
        <f t="shared" si="4"/>
        <v>7.5095459066210721E-2</v>
      </c>
      <c r="K123">
        <f t="shared" si="5"/>
        <v>0.59542663925332573</v>
      </c>
    </row>
    <row r="124" spans="1:11" x14ac:dyDescent="0.3">
      <c r="A124" s="1">
        <v>45413</v>
      </c>
      <c r="C124">
        <f t="shared" si="6"/>
        <v>0.17393569828939515</v>
      </c>
      <c r="D124" s="4">
        <f t="shared" si="7"/>
        <v>-2.7735543848190156</v>
      </c>
      <c r="E124" s="4">
        <f t="shared" si="8"/>
        <v>3.1214257813978055</v>
      </c>
      <c r="J124">
        <f t="shared" si="4"/>
        <v>2.2528637719863215E-2</v>
      </c>
      <c r="K124">
        <f t="shared" si="5"/>
        <v>0.50481411020523348</v>
      </c>
    </row>
    <row r="125" spans="1:11" x14ac:dyDescent="0.3">
      <c r="A125" s="1">
        <v>45444</v>
      </c>
      <c r="C125">
        <f t="shared" si="6"/>
        <v>1.5833655638013968</v>
      </c>
      <c r="D125" s="4">
        <f t="shared" si="7"/>
        <v>-1.4127091116039501</v>
      </c>
      <c r="E125" s="4">
        <f t="shared" si="8"/>
        <v>4.5794402392067433</v>
      </c>
      <c r="J125">
        <f t="shared" si="4"/>
        <v>0.70675859131595897</v>
      </c>
      <c r="K125">
        <f t="shared" si="5"/>
        <v>0.58416572755314766</v>
      </c>
    </row>
    <row r="126" spans="1:11" x14ac:dyDescent="0.3">
      <c r="A126" s="1">
        <v>45474</v>
      </c>
      <c r="C126">
        <f t="shared" si="6"/>
        <v>0.3083260984661419</v>
      </c>
      <c r="D126" s="4">
        <f t="shared" si="7"/>
        <v>-2.7359150849473979</v>
      </c>
      <c r="E126" s="4">
        <f t="shared" si="8"/>
        <v>3.3525672818796819</v>
      </c>
      <c r="J126">
        <f t="shared" si="4"/>
        <v>0.91202757739478768</v>
      </c>
      <c r="K126">
        <f t="shared" si="5"/>
        <v>0.59078482146411304</v>
      </c>
    </row>
    <row r="127" spans="1:11" x14ac:dyDescent="0.3">
      <c r="A127" s="1">
        <v>45505</v>
      </c>
      <c r="C127">
        <f t="shared" si="6"/>
        <v>0.88125810919476466</v>
      </c>
      <c r="D127" s="4">
        <f t="shared" si="7"/>
        <v>-2.210752356323554</v>
      </c>
      <c r="E127" s="4">
        <f t="shared" si="8"/>
        <v>3.9732685747130834</v>
      </c>
      <c r="J127">
        <f t="shared" si="4"/>
        <v>0.97360827321843624</v>
      </c>
      <c r="K127">
        <f t="shared" si="5"/>
        <v>0.59137690603760107</v>
      </c>
    </row>
    <row r="128" spans="1:11" x14ac:dyDescent="0.3">
      <c r="A128" s="1">
        <v>45536</v>
      </c>
      <c r="C128">
        <f t="shared" si="6"/>
        <v>0.19904051404918388</v>
      </c>
      <c r="D128" s="4">
        <f t="shared" si="7"/>
        <v>-2.9403614403286609</v>
      </c>
      <c r="E128" s="4">
        <f t="shared" si="8"/>
        <v>3.3384424684270284</v>
      </c>
      <c r="J128">
        <f t="shared" si="4"/>
        <v>0.29208248196553088</v>
      </c>
      <c r="K128">
        <f t="shared" si="5"/>
        <v>0.58924888363220962</v>
      </c>
    </row>
    <row r="129" spans="1:11" x14ac:dyDescent="0.3">
      <c r="A129" s="1">
        <v>45566</v>
      </c>
      <c r="C129">
        <f t="shared" si="6"/>
        <v>1.6143042725964341</v>
      </c>
      <c r="D129" s="4">
        <f t="shared" si="7"/>
        <v>-1.5721295148712837</v>
      </c>
      <c r="E129" s="4">
        <f t="shared" si="8"/>
        <v>4.8007380600641518</v>
      </c>
      <c r="J129">
        <f t="shared" si="4"/>
        <v>0.78762474458965925</v>
      </c>
      <c r="K129">
        <f t="shared" si="5"/>
        <v>0.69684991907834748</v>
      </c>
    </row>
    <row r="130" spans="1:11" x14ac:dyDescent="0.3">
      <c r="A130" s="1">
        <v>45597</v>
      </c>
      <c r="C130">
        <f t="shared" si="6"/>
        <v>0.56014064016943099</v>
      </c>
      <c r="D130" s="4">
        <f t="shared" si="7"/>
        <v>-2.7956232122299265</v>
      </c>
      <c r="E130" s="4">
        <f t="shared" si="8"/>
        <v>3.9159044925687883</v>
      </c>
      <c r="J130">
        <f t="shared" ref="J130:J141" si="9">0.7*B100+0.3*J129</f>
        <v>0.23628742337689776</v>
      </c>
      <c r="K130">
        <f t="shared" si="5"/>
        <v>0.83054460452352075</v>
      </c>
    </row>
    <row r="131" spans="1:11" x14ac:dyDescent="0.3">
      <c r="A131" s="1">
        <v>45627</v>
      </c>
      <c r="C131">
        <f t="shared" si="6"/>
        <v>0.55902445398851874</v>
      </c>
      <c r="D131" s="4">
        <f t="shared" si="7"/>
        <v>-2.8414300226506093</v>
      </c>
      <c r="E131" s="4">
        <f t="shared" si="8"/>
        <v>3.9594789306276468</v>
      </c>
      <c r="J131">
        <f t="shared" si="9"/>
        <v>7.088622701306932E-2</v>
      </c>
      <c r="K131">
        <f t="shared" si="5"/>
        <v>0.62645342925501446</v>
      </c>
    </row>
    <row r="132" spans="1:11" x14ac:dyDescent="0.3">
      <c r="A132" s="1">
        <v>45658</v>
      </c>
      <c r="C132">
        <f t="shared" si="6"/>
        <v>0.58420154510887568</v>
      </c>
      <c r="D132" s="4">
        <f t="shared" si="7"/>
        <v>-2.8606866225523988</v>
      </c>
      <c r="E132" s="4">
        <f t="shared" si="8"/>
        <v>4.0290897127701504</v>
      </c>
      <c r="J132">
        <f t="shared" si="9"/>
        <v>0.72126586810392079</v>
      </c>
      <c r="K132">
        <f t="shared" ref="K132:K141" si="10">SQRT(SUMXMY2(B100:B102,J129:J131)/3)</f>
        <v>0.71634183829836184</v>
      </c>
    </row>
    <row r="133" spans="1:11" x14ac:dyDescent="0.3">
      <c r="A133" s="1">
        <v>45689</v>
      </c>
      <c r="C133">
        <f t="shared" si="6"/>
        <v>0.76746714737224653</v>
      </c>
      <c r="D133" s="4">
        <f t="shared" si="7"/>
        <v>-2.7216087640056958</v>
      </c>
      <c r="E133" s="4">
        <f t="shared" si="8"/>
        <v>4.2565430587501893</v>
      </c>
      <c r="J133">
        <f t="shared" si="9"/>
        <v>1.616379760431176</v>
      </c>
      <c r="K133">
        <f t="shared" si="10"/>
        <v>0.92272154154185337</v>
      </c>
    </row>
    <row r="134" spans="1:11" x14ac:dyDescent="0.3">
      <c r="A134" s="1">
        <v>45717</v>
      </c>
      <c r="C134">
        <f t="shared" si="6"/>
        <v>8.5357690612295367E-2</v>
      </c>
      <c r="D134" s="4">
        <f t="shared" si="7"/>
        <v>-3.4476704005561767</v>
      </c>
      <c r="E134" s="4">
        <f t="shared" si="8"/>
        <v>3.6183857817807676</v>
      </c>
      <c r="J134">
        <f t="shared" si="9"/>
        <v>0.4849139281293528</v>
      </c>
      <c r="K134">
        <f t="shared" si="10"/>
        <v>1.3052582009142322</v>
      </c>
    </row>
    <row r="135" spans="1:11" x14ac:dyDescent="0.3">
      <c r="A135" s="1">
        <v>45748</v>
      </c>
      <c r="C135">
        <f t="shared" si="6"/>
        <v>1.4947875561242971</v>
      </c>
      <c r="D135" s="4">
        <f t="shared" si="7"/>
        <v>-2.0819669759719082</v>
      </c>
      <c r="E135" s="4">
        <f t="shared" si="8"/>
        <v>5.0715420882205029</v>
      </c>
      <c r="J135">
        <f t="shared" si="9"/>
        <v>2.2454741784388057</v>
      </c>
      <c r="K135">
        <f t="shared" si="10"/>
        <v>1.8773653932151204</v>
      </c>
    </row>
    <row r="136" spans="1:11" x14ac:dyDescent="0.3">
      <c r="A136" s="1">
        <v>45778</v>
      </c>
      <c r="C136">
        <f t="shared" si="6"/>
        <v>0.21974809078904223</v>
      </c>
      <c r="D136" s="4">
        <f t="shared" si="7"/>
        <v>-3.4005164502781424</v>
      </c>
      <c r="E136" s="4">
        <f t="shared" si="8"/>
        <v>3.8400126318562267</v>
      </c>
      <c r="J136">
        <f t="shared" si="9"/>
        <v>0.67364225353164164</v>
      </c>
      <c r="K136">
        <f t="shared" si="10"/>
        <v>2.1587415905942899</v>
      </c>
    </row>
    <row r="137" spans="1:11" x14ac:dyDescent="0.3">
      <c r="A137" s="1">
        <v>45809</v>
      </c>
      <c r="C137">
        <f t="shared" si="6"/>
        <v>0.79268010151766499</v>
      </c>
      <c r="D137" s="4">
        <f t="shared" si="7"/>
        <v>-2.8708868418577964</v>
      </c>
      <c r="E137" s="4">
        <f t="shared" si="8"/>
        <v>4.4562470448931268</v>
      </c>
      <c r="J137">
        <f t="shared" si="9"/>
        <v>0.9020926760594925</v>
      </c>
      <c r="K137">
        <f t="shared" si="10"/>
        <v>1.955702909751637</v>
      </c>
    </row>
    <row r="138" spans="1:11" x14ac:dyDescent="0.3">
      <c r="A138" s="1">
        <v>45839</v>
      </c>
      <c r="C138">
        <f t="shared" si="6"/>
        <v>0.11046250637208421</v>
      </c>
      <c r="D138" s="4">
        <f t="shared" si="7"/>
        <v>-3.5962076096512963</v>
      </c>
      <c r="E138" s="4">
        <f t="shared" si="8"/>
        <v>3.8171326223954649</v>
      </c>
      <c r="J138">
        <f t="shared" si="9"/>
        <v>0.27062780281784776</v>
      </c>
      <c r="K138">
        <f t="shared" si="10"/>
        <v>1.4097795171486345</v>
      </c>
    </row>
    <row r="139" spans="1:11" x14ac:dyDescent="0.3">
      <c r="A139" s="1">
        <v>45870</v>
      </c>
      <c r="C139">
        <f t="shared" si="6"/>
        <v>1.5257262649193344</v>
      </c>
      <c r="D139" s="4">
        <f t="shared" si="7"/>
        <v>-2.2238557532375447</v>
      </c>
      <c r="E139" s="4">
        <f t="shared" si="8"/>
        <v>5.2753082830762139</v>
      </c>
      <c r="J139">
        <f t="shared" si="9"/>
        <v>1.4811883408453543</v>
      </c>
      <c r="K139">
        <f t="shared" si="10"/>
        <v>1.1417835129402751</v>
      </c>
    </row>
    <row r="140" spans="1:11" x14ac:dyDescent="0.3">
      <c r="A140" s="1">
        <v>45901</v>
      </c>
      <c r="C140">
        <f t="shared" si="6"/>
        <v>0.47156263249233132</v>
      </c>
      <c r="D140" s="4">
        <f t="shared" si="7"/>
        <v>-3.428448871779572</v>
      </c>
      <c r="E140" s="4">
        <f t="shared" si="8"/>
        <v>4.3715741367642345</v>
      </c>
      <c r="J140">
        <f t="shared" si="9"/>
        <v>1.1443565022536062</v>
      </c>
      <c r="K140">
        <f t="shared" si="10"/>
        <v>1.1598910310818435</v>
      </c>
    </row>
    <row r="141" spans="1:11" x14ac:dyDescent="0.3">
      <c r="J141">
        <f t="shared" si="9"/>
        <v>1.0433069506760817</v>
      </c>
      <c r="K141">
        <f t="shared" si="10"/>
        <v>1.0397290056380117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52F7-C224-4B29-9D11-F97940276E21}">
  <dimension ref="A1:H140"/>
  <sheetViews>
    <sheetView topLeftCell="A13" workbookViewId="0">
      <selection activeCell="H2" sqref="H2:H8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11</v>
      </c>
      <c r="C1" t="s">
        <v>102</v>
      </c>
      <c r="D1" t="s">
        <v>103</v>
      </c>
      <c r="E1" t="s">
        <v>104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_xlfn.FORECAST.ETS.STAT($B$2:$B$106,$A$2:$A$106,1,2,1)</f>
        <v>0.251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_xlfn.FORECAST.ETS.STAT($B$2:$B$106,$A$2:$A$106,2,2,1)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_xlfn.FORECAST.ETS.STAT($B$2:$B$106,$A$2:$A$106,3,2,1)</f>
        <v>0.25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_xlfn.FORECAST.ETS.STAT($B$2:$B$106,$A$2:$A$106,4,2,1)</f>
        <v>0.74968153091303991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_xlfn.FORECAST.ETS.STAT($B$2:$B$106,$A$2:$A$106,5,2,1)</f>
        <v>1.5047636277850986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_xlfn.FORECAST.ETS.STAT($B$2:$B$106,$A$2:$A$106,6,2,1)</f>
        <v>0.51484153327762983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_xlfn.FORECAST.ETS.STAT($B$2:$B$106,$A$2:$A$106,7,2,1)</f>
        <v>0.7408763096298977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3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2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1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1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1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3</v>
      </c>
    </row>
    <row r="80" spans="1:2" x14ac:dyDescent="0.3">
      <c r="A80" s="1">
        <v>44075</v>
      </c>
      <c r="B80">
        <v>2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3</v>
      </c>
    </row>
    <row r="104" spans="1:5" x14ac:dyDescent="0.3">
      <c r="A104" s="1">
        <v>44805</v>
      </c>
      <c r="B104">
        <v>0</v>
      </c>
    </row>
    <row r="105" spans="1:5" x14ac:dyDescent="0.3">
      <c r="A105" s="1">
        <v>44835</v>
      </c>
      <c r="B105">
        <v>2</v>
      </c>
    </row>
    <row r="106" spans="1:5" x14ac:dyDescent="0.3">
      <c r="A106" s="1">
        <v>44866</v>
      </c>
      <c r="B106">
        <v>0</v>
      </c>
      <c r="C106">
        <v>0</v>
      </c>
      <c r="D106" s="4">
        <v>0</v>
      </c>
      <c r="E106" s="4">
        <v>0</v>
      </c>
    </row>
    <row r="107" spans="1:5" x14ac:dyDescent="0.3">
      <c r="A107" s="1">
        <v>44896</v>
      </c>
      <c r="B107">
        <v>1</v>
      </c>
      <c r="C107">
        <f t="shared" ref="C107:C140" si="0">_xlfn.FORECAST.ETS(A107,$B$2:$B$106,$A$2:$A$106,2,1)</f>
        <v>1.6458899653751984</v>
      </c>
      <c r="D107" s="4">
        <f t="shared" ref="D107:D140" si="1">C107-_xlfn.FORECAST.ETS.CONFINT(A107,$B$2:$B$106,$A$2:$A$106,0.95,2,1)</f>
        <v>5.183712091416437E-2</v>
      </c>
      <c r="E107" s="4">
        <f t="shared" ref="E107:E140" si="2">C107+_xlfn.FORECAST.ETS.CONFINT(A107,$B$2:$B$106,$A$2:$A$106,0.95,2,1)</f>
        <v>3.2399428098362324</v>
      </c>
    </row>
    <row r="108" spans="1:5" x14ac:dyDescent="0.3">
      <c r="A108" s="1">
        <v>44927</v>
      </c>
      <c r="B108">
        <v>0</v>
      </c>
      <c r="C108">
        <f t="shared" si="0"/>
        <v>0.19154748448553471</v>
      </c>
      <c r="D108" s="4">
        <f t="shared" si="1"/>
        <v>-1.4523407169614269</v>
      </c>
      <c r="E108" s="4">
        <f t="shared" si="2"/>
        <v>1.8354356859324963</v>
      </c>
    </row>
    <row r="109" spans="1:5" x14ac:dyDescent="0.3">
      <c r="A109" s="1">
        <v>44958</v>
      </c>
      <c r="B109">
        <v>1</v>
      </c>
      <c r="C109">
        <f t="shared" si="0"/>
        <v>1.6353065833781621</v>
      </c>
      <c r="D109" s="4">
        <f t="shared" si="1"/>
        <v>-0.19370009212719141</v>
      </c>
      <c r="E109" s="4">
        <f t="shared" si="2"/>
        <v>3.4643132588835157</v>
      </c>
    </row>
    <row r="110" spans="1:5" x14ac:dyDescent="0.3">
      <c r="A110" s="1">
        <v>44986</v>
      </c>
      <c r="B110">
        <v>0</v>
      </c>
      <c r="C110">
        <f t="shared" si="0"/>
        <v>0.1809641024884987</v>
      </c>
      <c r="D110" s="4">
        <f t="shared" si="1"/>
        <v>-1.6923220111337487</v>
      </c>
      <c r="E110" s="4">
        <f t="shared" si="2"/>
        <v>2.0542502161107459</v>
      </c>
    </row>
    <row r="111" spans="1:5" x14ac:dyDescent="0.3">
      <c r="A111" s="1">
        <v>45017</v>
      </c>
      <c r="B111">
        <v>1</v>
      </c>
      <c r="C111">
        <f t="shared" si="0"/>
        <v>1.6247232013811264</v>
      </c>
      <c r="D111" s="4">
        <f t="shared" si="1"/>
        <v>-0.41420311624047113</v>
      </c>
      <c r="E111" s="4">
        <f t="shared" si="2"/>
        <v>3.6636495190027238</v>
      </c>
    </row>
    <row r="112" spans="1:5" x14ac:dyDescent="0.3">
      <c r="A112" s="1">
        <v>45047</v>
      </c>
      <c r="B112">
        <v>1</v>
      </c>
      <c r="C112">
        <f t="shared" si="0"/>
        <v>0.17038072049146269</v>
      </c>
      <c r="D112" s="4">
        <f t="shared" si="1"/>
        <v>-1.9089816331393608</v>
      </c>
      <c r="E112" s="4">
        <f t="shared" si="2"/>
        <v>2.2497430741222861</v>
      </c>
    </row>
    <row r="113" spans="1:5" x14ac:dyDescent="0.3">
      <c r="A113" s="1">
        <v>45078</v>
      </c>
      <c r="C113">
        <f t="shared" si="0"/>
        <v>1.6141398193840901</v>
      </c>
      <c r="D113" s="4">
        <f t="shared" si="1"/>
        <v>-0.61675920476431623</v>
      </c>
      <c r="E113" s="4">
        <f t="shared" si="2"/>
        <v>3.8450388435324965</v>
      </c>
    </row>
    <row r="114" spans="1:5" x14ac:dyDescent="0.3">
      <c r="A114" s="1">
        <v>45108</v>
      </c>
      <c r="C114">
        <f t="shared" si="0"/>
        <v>0.15979733849442668</v>
      </c>
      <c r="D114" s="4">
        <f t="shared" si="1"/>
        <v>-2.1086933221761406</v>
      </c>
      <c r="E114" s="4">
        <f t="shared" si="2"/>
        <v>2.4282879991649935</v>
      </c>
    </row>
    <row r="115" spans="1:5" x14ac:dyDescent="0.3">
      <c r="A115" s="1">
        <v>45139</v>
      </c>
      <c r="C115">
        <f t="shared" si="0"/>
        <v>1.6035564373870543</v>
      </c>
      <c r="D115" s="4">
        <f t="shared" si="1"/>
        <v>-0.80567079491871496</v>
      </c>
      <c r="E115" s="4">
        <f t="shared" si="2"/>
        <v>4.0127836696928236</v>
      </c>
    </row>
    <row r="116" spans="1:5" x14ac:dyDescent="0.3">
      <c r="A116" s="1">
        <v>45170</v>
      </c>
      <c r="C116">
        <f t="shared" si="0"/>
        <v>0.14921395649739067</v>
      </c>
      <c r="D116" s="4">
        <f t="shared" si="1"/>
        <v>-2.2954021195192253</v>
      </c>
      <c r="E116" s="4">
        <f t="shared" si="2"/>
        <v>2.5938300325140067</v>
      </c>
    </row>
    <row r="117" spans="1:5" x14ac:dyDescent="0.3">
      <c r="A117" s="1">
        <v>45200</v>
      </c>
      <c r="C117">
        <f t="shared" si="0"/>
        <v>1.5929730553900181</v>
      </c>
      <c r="D117" s="4">
        <f t="shared" si="1"/>
        <v>-0.98378020939373201</v>
      </c>
      <c r="E117" s="4">
        <f t="shared" si="2"/>
        <v>4.1697263201737682</v>
      </c>
    </row>
    <row r="118" spans="1:5" x14ac:dyDescent="0.3">
      <c r="A118" s="1">
        <v>45231</v>
      </c>
      <c r="C118">
        <f t="shared" si="0"/>
        <v>0.13863057450035465</v>
      </c>
      <c r="D118" s="4">
        <f t="shared" si="1"/>
        <v>-2.4717491102345175</v>
      </c>
      <c r="E118" s="4">
        <f t="shared" si="2"/>
        <v>2.7490102592352263</v>
      </c>
    </row>
    <row r="119" spans="1:5" x14ac:dyDescent="0.3">
      <c r="A119" s="1">
        <v>45261</v>
      </c>
      <c r="C119">
        <f t="shared" si="0"/>
        <v>1.5823896733929823</v>
      </c>
      <c r="D119" s="4">
        <f t="shared" si="1"/>
        <v>-1.1530802504204458</v>
      </c>
      <c r="E119" s="4">
        <f t="shared" si="2"/>
        <v>4.3178595972064109</v>
      </c>
    </row>
    <row r="120" spans="1:5" x14ac:dyDescent="0.3">
      <c r="A120" s="1">
        <v>45292</v>
      </c>
      <c r="C120">
        <f t="shared" si="0"/>
        <v>0.12804719250331864</v>
      </c>
      <c r="D120" s="4">
        <f t="shared" si="1"/>
        <v>-2.6396040773813247</v>
      </c>
      <c r="E120" s="4">
        <f t="shared" si="2"/>
        <v>2.895698462387962</v>
      </c>
    </row>
    <row r="121" spans="1:5" x14ac:dyDescent="0.3">
      <c r="A121" s="1">
        <v>45323</v>
      </c>
      <c r="C121">
        <f t="shared" si="0"/>
        <v>1.5718062913959463</v>
      </c>
      <c r="D121" s="4">
        <f t="shared" si="1"/>
        <v>-1.315031331765016</v>
      </c>
      <c r="E121" s="4">
        <f t="shared" si="2"/>
        <v>4.4586439145569088</v>
      </c>
    </row>
    <row r="122" spans="1:5" x14ac:dyDescent="0.3">
      <c r="A122" s="1">
        <v>45352</v>
      </c>
      <c r="C122">
        <f t="shared" si="0"/>
        <v>0.11746381050628263</v>
      </c>
      <c r="D122" s="4">
        <f t="shared" si="1"/>
        <v>-2.8003474881974331</v>
      </c>
      <c r="E122" s="4">
        <f t="shared" si="2"/>
        <v>3.0352751092099988</v>
      </c>
    </row>
    <row r="123" spans="1:5" x14ac:dyDescent="0.3">
      <c r="A123" s="1">
        <v>45383</v>
      </c>
      <c r="C123">
        <f t="shared" si="0"/>
        <v>1.5612229093989103</v>
      </c>
      <c r="D123" s="4">
        <f t="shared" si="1"/>
        <v>-1.4707410281957678</v>
      </c>
      <c r="E123" s="4">
        <f t="shared" si="2"/>
        <v>4.5931868469935884</v>
      </c>
    </row>
    <row r="124" spans="1:5" x14ac:dyDescent="0.3">
      <c r="A124" s="1">
        <v>45413</v>
      </c>
      <c r="C124">
        <f t="shared" si="0"/>
        <v>0.10688042850924662</v>
      </c>
      <c r="D124" s="4">
        <f t="shared" si="1"/>
        <v>-2.9550324415762184</v>
      </c>
      <c r="E124" s="4">
        <f t="shared" si="2"/>
        <v>3.1687932985947116</v>
      </c>
    </row>
    <row r="125" spans="1:5" x14ac:dyDescent="0.3">
      <c r="A125" s="1">
        <v>45444</v>
      </c>
      <c r="C125">
        <f t="shared" si="0"/>
        <v>1.5506395274018743</v>
      </c>
      <c r="D125" s="4">
        <f t="shared" si="1"/>
        <v>-1.6210726173695187</v>
      </c>
      <c r="E125" s="4">
        <f t="shared" si="2"/>
        <v>4.722351672173267</v>
      </c>
    </row>
    <row r="126" spans="1:5" x14ac:dyDescent="0.3">
      <c r="A126" s="1">
        <v>45474</v>
      </c>
      <c r="C126">
        <f t="shared" si="0"/>
        <v>9.6297046512210716E-2</v>
      </c>
      <c r="D126" s="4">
        <f t="shared" si="1"/>
        <v>-3.1044836637554356</v>
      </c>
      <c r="E126" s="4">
        <f t="shared" si="2"/>
        <v>3.2970777567798573</v>
      </c>
    </row>
    <row r="127" spans="1:5" x14ac:dyDescent="0.3">
      <c r="A127" s="1">
        <v>45505</v>
      </c>
      <c r="C127">
        <f t="shared" si="0"/>
        <v>1.5400561454048383</v>
      </c>
      <c r="D127" s="4">
        <f t="shared" si="1"/>
        <v>-1.7667141746833801</v>
      </c>
      <c r="E127" s="4">
        <f t="shared" si="2"/>
        <v>4.8468264654930566</v>
      </c>
    </row>
    <row r="128" spans="1:5" x14ac:dyDescent="0.3">
      <c r="A128" s="1">
        <v>45536</v>
      </c>
      <c r="C128">
        <f t="shared" si="0"/>
        <v>8.5713664515174703E-2</v>
      </c>
      <c r="D128" s="4">
        <f t="shared" si="1"/>
        <v>-3.2493610909579234</v>
      </c>
      <c r="E128" s="4">
        <f t="shared" si="2"/>
        <v>3.4207884199882725</v>
      </c>
    </row>
    <row r="129" spans="1:5" x14ac:dyDescent="0.3">
      <c r="A129" s="1">
        <v>45566</v>
      </c>
      <c r="C129">
        <f t="shared" si="0"/>
        <v>1.5294727634078022</v>
      </c>
      <c r="D129" s="4">
        <f t="shared" si="1"/>
        <v>-1.9082244362484058</v>
      </c>
      <c r="E129" s="4">
        <f t="shared" si="2"/>
        <v>4.96716996306401</v>
      </c>
    </row>
    <row r="130" spans="1:5" x14ac:dyDescent="0.3">
      <c r="A130" s="1">
        <v>45597</v>
      </c>
      <c r="C130">
        <f t="shared" si="0"/>
        <v>7.5130282518138691E-2</v>
      </c>
      <c r="D130" s="4">
        <f t="shared" si="1"/>
        <v>-3.3902023837902493</v>
      </c>
      <c r="E130" s="4">
        <f t="shared" si="2"/>
        <v>3.5404629488265269</v>
      </c>
    </row>
    <row r="131" spans="1:5" x14ac:dyDescent="0.3">
      <c r="A131" s="1">
        <v>45627</v>
      </c>
      <c r="C131">
        <f t="shared" si="0"/>
        <v>1.5188893814107662</v>
      </c>
      <c r="D131" s="4">
        <f t="shared" si="1"/>
        <v>-2.0460643133074794</v>
      </c>
      <c r="E131" s="4">
        <f t="shared" si="2"/>
        <v>5.0838430761290123</v>
      </c>
    </row>
    <row r="132" spans="1:5" x14ac:dyDescent="0.3">
      <c r="A132" s="1">
        <v>45658</v>
      </c>
      <c r="C132">
        <f t="shared" si="0"/>
        <v>6.4546900521102679E-2</v>
      </c>
      <c r="D132" s="4">
        <f t="shared" si="1"/>
        <v>-3.5274523202559793</v>
      </c>
      <c r="E132" s="4">
        <f t="shared" si="2"/>
        <v>3.6565461212981845</v>
      </c>
    </row>
    <row r="133" spans="1:5" x14ac:dyDescent="0.3">
      <c r="A133" s="1">
        <v>45689</v>
      </c>
      <c r="C133">
        <f t="shared" si="0"/>
        <v>1.5083059994137302</v>
      </c>
      <c r="D133" s="4">
        <f t="shared" si="1"/>
        <v>-2.1806191872458314</v>
      </c>
      <c r="E133" s="4">
        <f t="shared" si="2"/>
        <v>5.1972311860732914</v>
      </c>
    </row>
    <row r="134" spans="1:5" x14ac:dyDescent="0.3">
      <c r="A134" s="1">
        <v>45717</v>
      </c>
      <c r="C134">
        <f t="shared" si="0"/>
        <v>5.3963518524066667E-2</v>
      </c>
      <c r="D134" s="4">
        <f t="shared" si="1"/>
        <v>-3.6614836984745769</v>
      </c>
      <c r="E134" s="4">
        <f t="shared" si="2"/>
        <v>3.7694107355227104</v>
      </c>
    </row>
    <row r="135" spans="1:5" x14ac:dyDescent="0.3">
      <c r="A135" s="1">
        <v>45748</v>
      </c>
      <c r="C135">
        <f t="shared" si="0"/>
        <v>1.4977226174166942</v>
      </c>
      <c r="D135" s="4">
        <f t="shared" si="1"/>
        <v>-2.3122150795087686</v>
      </c>
      <c r="E135" s="4">
        <f t="shared" si="2"/>
        <v>5.307660314342157</v>
      </c>
    </row>
    <row r="136" spans="1:5" x14ac:dyDescent="0.3">
      <c r="A136" s="1">
        <v>45778</v>
      </c>
      <c r="C136">
        <f t="shared" si="0"/>
        <v>4.3380136527030655E-2</v>
      </c>
      <c r="D136" s="4">
        <f t="shared" si="1"/>
        <v>-3.7926125648444082</v>
      </c>
      <c r="E136" s="4">
        <f t="shared" si="2"/>
        <v>3.8793728378984693</v>
      </c>
    </row>
    <row r="137" spans="1:5" x14ac:dyDescent="0.3">
      <c r="A137" s="1">
        <v>45809</v>
      </c>
      <c r="C137">
        <f t="shared" si="0"/>
        <v>1.4871392354196582</v>
      </c>
      <c r="D137" s="4">
        <f t="shared" si="1"/>
        <v>-2.4411306339508325</v>
      </c>
      <c r="E137" s="4">
        <f t="shared" si="2"/>
        <v>5.4154091047901494</v>
      </c>
    </row>
    <row r="138" spans="1:5" x14ac:dyDescent="0.3">
      <c r="A138" s="1">
        <v>45839</v>
      </c>
      <c r="C138">
        <f t="shared" si="0"/>
        <v>3.2796754529994643E-2</v>
      </c>
      <c r="D138" s="4">
        <f t="shared" si="1"/>
        <v>-3.9211095425578151</v>
      </c>
      <c r="E138" s="4">
        <f t="shared" si="2"/>
        <v>3.9867030516178046</v>
      </c>
    </row>
    <row r="139" spans="1:5" x14ac:dyDescent="0.3">
      <c r="A139" s="1">
        <v>45870</v>
      </c>
      <c r="C139">
        <f t="shared" si="0"/>
        <v>1.4765558534226222</v>
      </c>
      <c r="D139" s="4">
        <f t="shared" si="1"/>
        <v>-2.5676061642633523</v>
      </c>
      <c r="E139" s="4">
        <f t="shared" si="2"/>
        <v>5.5207178711085962</v>
      </c>
    </row>
    <row r="140" spans="1:5" x14ac:dyDescent="0.3">
      <c r="A140" s="1">
        <v>45901</v>
      </c>
      <c r="C140">
        <f t="shared" si="0"/>
        <v>2.2213372532958631E-2</v>
      </c>
      <c r="D140" s="4">
        <f t="shared" si="1"/>
        <v>-4.0472084146379865</v>
      </c>
      <c r="E140" s="4">
        <f t="shared" si="2"/>
        <v>4.0916351597039045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CA3A-7C5F-402A-BBA9-E8662AA0C078}">
  <dimension ref="A1:H140"/>
  <sheetViews>
    <sheetView workbookViewId="0">
      <selection activeCell="L7" sqref="L7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10</v>
      </c>
      <c r="C1" t="s">
        <v>99</v>
      </c>
      <c r="D1" t="s">
        <v>100</v>
      </c>
      <c r="E1" t="s">
        <v>101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_xlfn.FORECAST.ETS.STAT($B$2:$B$112,$A$2:$A$112,1,4,1)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_xlfn.FORECAST.ETS.STAT($B$2:$B$112,$A$2:$A$112,3,4,1)</f>
        <v>0.25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_xlfn.FORECAST.ETS.STAT($B$2:$B$112,$A$2:$A$112,4,4,1)</f>
        <v>0.83434903963057372</v>
      </c>
    </row>
    <row r="6" spans="1:8" x14ac:dyDescent="0.3">
      <c r="A6" s="1">
        <v>41821</v>
      </c>
      <c r="B6">
        <v>1</v>
      </c>
      <c r="G6" t="s">
        <v>34</v>
      </c>
      <c r="H6" s="5">
        <f>_xlfn.FORECAST.ETS.STAT($B$2:$B$112,$A$2:$A$112,5,4,1)</f>
        <v>1.4478648696572227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_xlfn.FORECAST.ETS.STAT($B$2:$B$112,$A$2:$A$112,6,4,1)</f>
        <v>0.74803707001361786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_xlfn.FORECAST.ETS.STAT($B$2:$B$112,$A$2:$A$112,7,4,1)</f>
        <v>1.0713663974062084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1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1</v>
      </c>
    </row>
    <row r="27" spans="1:2" x14ac:dyDescent="0.3">
      <c r="A27" s="1">
        <v>42461</v>
      </c>
      <c r="B27">
        <v>2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2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1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1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1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3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5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1</v>
      </c>
    </row>
    <row r="112" spans="1:5" x14ac:dyDescent="0.3">
      <c r="A112" s="1">
        <v>45047</v>
      </c>
      <c r="B112">
        <v>1</v>
      </c>
      <c r="C112">
        <v>1</v>
      </c>
      <c r="D112" s="4">
        <v>1</v>
      </c>
      <c r="E112" s="4">
        <v>1</v>
      </c>
    </row>
    <row r="113" spans="1:5" x14ac:dyDescent="0.3">
      <c r="A113" s="1">
        <v>45078</v>
      </c>
      <c r="C113">
        <f t="shared" ref="C113:C140" si="0">_xlfn.FORECAST.ETS(A113,$B$2:$B$112,$A$2:$A$112,4,1)</f>
        <v>2.7302815088969896</v>
      </c>
      <c r="D113" s="4">
        <f t="shared" ref="D113:D140" si="1">C113-_xlfn.FORECAST.ETS.CONFINT(A113,$B$2:$B$112,$A$2:$A$112,0.95,4,1)</f>
        <v>1.1257933920159406</v>
      </c>
      <c r="E113" s="4">
        <f t="shared" ref="E113:E140" si="2">C113+_xlfn.FORECAST.ETS.CONFINT(A113,$B$2:$B$112,$A$2:$A$112,0.95,4,1)</f>
        <v>4.3347696257780388</v>
      </c>
    </row>
    <row r="114" spans="1:5" x14ac:dyDescent="0.3">
      <c r="A114" s="1">
        <v>45108</v>
      </c>
      <c r="C114">
        <f t="shared" si="0"/>
        <v>0.89510404465900562</v>
      </c>
      <c r="D114" s="4">
        <f t="shared" si="1"/>
        <v>-0.7093912924023239</v>
      </c>
      <c r="E114" s="4">
        <f t="shared" si="2"/>
        <v>2.4995993817203352</v>
      </c>
    </row>
    <row r="115" spans="1:5" x14ac:dyDescent="0.3">
      <c r="A115" s="1">
        <v>45139</v>
      </c>
      <c r="C115">
        <f t="shared" si="0"/>
        <v>1.2312821212659033</v>
      </c>
      <c r="D115" s="4">
        <f t="shared" si="1"/>
        <v>-0.37322605159125755</v>
      </c>
      <c r="E115" s="4">
        <f t="shared" si="2"/>
        <v>2.8357902941230639</v>
      </c>
    </row>
    <row r="116" spans="1:5" x14ac:dyDescent="0.3">
      <c r="A116" s="1">
        <v>45170</v>
      </c>
      <c r="C116">
        <f t="shared" si="0"/>
        <v>1.0023634023634025</v>
      </c>
      <c r="D116" s="4">
        <f t="shared" si="1"/>
        <v>-0.60216482621917877</v>
      </c>
      <c r="E116" s="4">
        <f t="shared" si="2"/>
        <v>2.6068916309459835</v>
      </c>
    </row>
    <row r="117" spans="1:5" x14ac:dyDescent="0.3">
      <c r="A117" s="1">
        <v>45200</v>
      </c>
      <c r="C117">
        <f t="shared" si="0"/>
        <v>2.7326449112603921</v>
      </c>
      <c r="D117" s="4">
        <f t="shared" si="1"/>
        <v>1.07637635128831</v>
      </c>
      <c r="E117" s="4">
        <f t="shared" si="2"/>
        <v>4.388913471232474</v>
      </c>
    </row>
    <row r="118" spans="1:5" x14ac:dyDescent="0.3">
      <c r="A118" s="1">
        <v>45231</v>
      </c>
      <c r="C118">
        <f t="shared" si="0"/>
        <v>0.8974674470224081</v>
      </c>
      <c r="D118" s="4">
        <f t="shared" si="1"/>
        <v>-0.75883919351120299</v>
      </c>
      <c r="E118" s="4">
        <f t="shared" si="2"/>
        <v>2.5537740875560191</v>
      </c>
    </row>
    <row r="119" spans="1:5" x14ac:dyDescent="0.3">
      <c r="A119" s="1">
        <v>45261</v>
      </c>
      <c r="C119">
        <f t="shared" si="0"/>
        <v>1.2336455236293058</v>
      </c>
      <c r="D119" s="4">
        <f t="shared" si="1"/>
        <v>-0.42271085346206116</v>
      </c>
      <c r="E119" s="4">
        <f t="shared" si="2"/>
        <v>2.890001900720673</v>
      </c>
    </row>
    <row r="120" spans="1:5" x14ac:dyDescent="0.3">
      <c r="A120" s="1">
        <v>45292</v>
      </c>
      <c r="C120">
        <f t="shared" si="0"/>
        <v>1.0047268047268054</v>
      </c>
      <c r="D120" s="4">
        <f t="shared" si="1"/>
        <v>-0.65169251805433559</v>
      </c>
      <c r="E120" s="4">
        <f t="shared" si="2"/>
        <v>2.6611461275079464</v>
      </c>
    </row>
    <row r="121" spans="1:5" x14ac:dyDescent="0.3">
      <c r="A121" s="1">
        <v>45323</v>
      </c>
      <c r="C121">
        <f t="shared" si="0"/>
        <v>2.7350083136237946</v>
      </c>
      <c r="D121" s="4">
        <f t="shared" si="1"/>
        <v>1.0268651100233772</v>
      </c>
      <c r="E121" s="4">
        <f t="shared" si="2"/>
        <v>4.4431515172242122</v>
      </c>
    </row>
    <row r="122" spans="1:5" x14ac:dyDescent="0.3">
      <c r="A122" s="1">
        <v>45352</v>
      </c>
      <c r="C122">
        <f t="shared" si="0"/>
        <v>0.89983084938581082</v>
      </c>
      <c r="D122" s="4">
        <f t="shared" si="1"/>
        <v>-0.80840353272996912</v>
      </c>
      <c r="E122" s="4">
        <f t="shared" si="2"/>
        <v>2.6080652315015906</v>
      </c>
    </row>
    <row r="123" spans="1:5" x14ac:dyDescent="0.3">
      <c r="A123" s="1">
        <v>45383</v>
      </c>
      <c r="C123">
        <f t="shared" si="0"/>
        <v>1.2360089259927083</v>
      </c>
      <c r="D123" s="4">
        <f t="shared" si="1"/>
        <v>-0.47233395974989301</v>
      </c>
      <c r="E123" s="4">
        <f t="shared" si="2"/>
        <v>2.9443518117353094</v>
      </c>
    </row>
    <row r="124" spans="1:5" x14ac:dyDescent="0.3">
      <c r="A124" s="1">
        <v>45413</v>
      </c>
      <c r="C124">
        <f t="shared" si="0"/>
        <v>1.0070902070902079</v>
      </c>
      <c r="D124" s="4">
        <f t="shared" si="1"/>
        <v>-0.70138001092506896</v>
      </c>
      <c r="E124" s="4">
        <f t="shared" si="2"/>
        <v>2.715560425105485</v>
      </c>
    </row>
    <row r="125" spans="1:5" x14ac:dyDescent="0.3">
      <c r="A125" s="1">
        <v>45444</v>
      </c>
      <c r="C125">
        <f t="shared" si="0"/>
        <v>2.7373717159871971</v>
      </c>
      <c r="D125" s="4">
        <f t="shared" si="1"/>
        <v>0.97717439128567096</v>
      </c>
      <c r="E125" s="4">
        <f t="shared" si="2"/>
        <v>4.497569040688723</v>
      </c>
    </row>
    <row r="126" spans="1:5" x14ac:dyDescent="0.3">
      <c r="A126" s="1">
        <v>45474</v>
      </c>
      <c r="C126">
        <f t="shared" si="0"/>
        <v>0.90219425174921331</v>
      </c>
      <c r="D126" s="4">
        <f t="shared" si="1"/>
        <v>-0.85816760249064228</v>
      </c>
      <c r="E126" s="4">
        <f t="shared" si="2"/>
        <v>2.662556105989069</v>
      </c>
    </row>
    <row r="127" spans="1:5" x14ac:dyDescent="0.3">
      <c r="A127" s="1">
        <v>45505</v>
      </c>
      <c r="C127">
        <f t="shared" si="0"/>
        <v>1.2383723283561108</v>
      </c>
      <c r="D127" s="4">
        <f t="shared" si="1"/>
        <v>-0.52217670523675919</v>
      </c>
      <c r="E127" s="4">
        <f t="shared" si="2"/>
        <v>2.9989213619489807</v>
      </c>
    </row>
    <row r="128" spans="1:5" x14ac:dyDescent="0.3">
      <c r="A128" s="1">
        <v>45536</v>
      </c>
      <c r="C128">
        <f t="shared" si="0"/>
        <v>1.0094536094536104</v>
      </c>
      <c r="D128" s="4">
        <f t="shared" si="1"/>
        <v>-0.75130670816962097</v>
      </c>
      <c r="E128" s="4">
        <f t="shared" si="2"/>
        <v>2.770213927076842</v>
      </c>
    </row>
    <row r="129" spans="1:5" x14ac:dyDescent="0.3">
      <c r="A129" s="1">
        <v>45566</v>
      </c>
      <c r="C129">
        <f t="shared" si="0"/>
        <v>2.7397351183506</v>
      </c>
      <c r="D129" s="4">
        <f t="shared" si="1"/>
        <v>0.92722875496774737</v>
      </c>
      <c r="E129" s="4">
        <f t="shared" si="2"/>
        <v>4.5522414817334527</v>
      </c>
    </row>
    <row r="130" spans="1:5" x14ac:dyDescent="0.3">
      <c r="A130" s="1">
        <v>45597</v>
      </c>
      <c r="C130">
        <f t="shared" si="0"/>
        <v>0.90455765411261579</v>
      </c>
      <c r="D130" s="4">
        <f t="shared" si="1"/>
        <v>-0.90820506319145744</v>
      </c>
      <c r="E130" s="4">
        <f t="shared" si="2"/>
        <v>2.7173203714166889</v>
      </c>
    </row>
    <row r="131" spans="1:5" x14ac:dyDescent="0.3">
      <c r="A131" s="1">
        <v>45627</v>
      </c>
      <c r="C131">
        <f t="shared" si="0"/>
        <v>1.2407357307195135</v>
      </c>
      <c r="D131" s="4">
        <f t="shared" si="1"/>
        <v>-0.57231099291849907</v>
      </c>
      <c r="E131" s="4">
        <f t="shared" si="2"/>
        <v>3.0537824543575258</v>
      </c>
    </row>
    <row r="132" spans="1:5" x14ac:dyDescent="0.3">
      <c r="A132" s="1">
        <v>45658</v>
      </c>
      <c r="C132">
        <f t="shared" si="0"/>
        <v>1.0118170118170129</v>
      </c>
      <c r="D132" s="4">
        <f t="shared" si="1"/>
        <v>-0.80154277725084411</v>
      </c>
      <c r="E132" s="4">
        <f t="shared" si="2"/>
        <v>2.8251768008848699</v>
      </c>
    </row>
    <row r="133" spans="1:5" x14ac:dyDescent="0.3">
      <c r="A133" s="1">
        <v>45689</v>
      </c>
      <c r="C133">
        <f t="shared" si="0"/>
        <v>2.7420985207140021</v>
      </c>
      <c r="D133" s="4">
        <f t="shared" si="1"/>
        <v>0.87696131097095686</v>
      </c>
      <c r="E133" s="4">
        <f t="shared" si="2"/>
        <v>4.607235730457047</v>
      </c>
    </row>
    <row r="134" spans="1:5" x14ac:dyDescent="0.3">
      <c r="A134" s="1">
        <v>45717</v>
      </c>
      <c r="C134">
        <f t="shared" si="0"/>
        <v>0.90692105647601828</v>
      </c>
      <c r="D134" s="4">
        <f t="shared" si="1"/>
        <v>-0.95858119742454384</v>
      </c>
      <c r="E134" s="4">
        <f t="shared" si="2"/>
        <v>2.7724233103765803</v>
      </c>
    </row>
    <row r="135" spans="1:5" x14ac:dyDescent="0.3">
      <c r="A135" s="1">
        <v>45748</v>
      </c>
      <c r="C135">
        <f t="shared" si="0"/>
        <v>1.243099133082916</v>
      </c>
      <c r="D135" s="4">
        <f t="shared" si="1"/>
        <v>-0.62280051679314119</v>
      </c>
      <c r="E135" s="4">
        <f t="shared" si="2"/>
        <v>3.1089987829589729</v>
      </c>
    </row>
    <row r="136" spans="1:5" x14ac:dyDescent="0.3">
      <c r="A136" s="1">
        <v>45778</v>
      </c>
      <c r="C136">
        <f t="shared" si="0"/>
        <v>1.0141804141804154</v>
      </c>
      <c r="D136" s="4">
        <f t="shared" si="1"/>
        <v>-0.85215034220518571</v>
      </c>
      <c r="E136" s="4">
        <f t="shared" si="2"/>
        <v>2.8805111705660167</v>
      </c>
    </row>
    <row r="137" spans="1:5" x14ac:dyDescent="0.3">
      <c r="A137" s="1">
        <v>45809</v>
      </c>
      <c r="C137">
        <f t="shared" si="0"/>
        <v>2.744461923077405</v>
      </c>
      <c r="D137" s="4">
        <f t="shared" si="1"/>
        <v>0.82631265245438357</v>
      </c>
      <c r="E137" s="4">
        <f t="shared" si="2"/>
        <v>4.6626111937004264</v>
      </c>
    </row>
    <row r="138" spans="1:5" x14ac:dyDescent="0.3">
      <c r="A138" s="1">
        <v>45839</v>
      </c>
      <c r="C138">
        <f t="shared" si="0"/>
        <v>0.90928445883942099</v>
      </c>
      <c r="D138" s="4">
        <f t="shared" si="1"/>
        <v>-1.0093539513241714</v>
      </c>
      <c r="E138" s="4">
        <f t="shared" si="2"/>
        <v>2.8279228690030132</v>
      </c>
    </row>
    <row r="139" spans="1:5" x14ac:dyDescent="0.3">
      <c r="A139" s="1">
        <v>45870</v>
      </c>
      <c r="C139">
        <f t="shared" si="0"/>
        <v>1.2454625354463185</v>
      </c>
      <c r="D139" s="4">
        <f t="shared" si="1"/>
        <v>-0.67370177865890457</v>
      </c>
      <c r="E139" s="4">
        <f t="shared" si="2"/>
        <v>3.1646268495515413</v>
      </c>
    </row>
    <row r="140" spans="1:5" x14ac:dyDescent="0.3">
      <c r="A140" s="1">
        <v>45901</v>
      </c>
      <c r="C140">
        <f t="shared" si="0"/>
        <v>1.0165438165438179</v>
      </c>
      <c r="D140" s="4">
        <f t="shared" si="1"/>
        <v>-0.9031844767038355</v>
      </c>
      <c r="E140" s="4">
        <f t="shared" si="2"/>
        <v>2.9362721097914712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F I P z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S D 8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/ N W K I p H u A 4 A A A A R A A A A E w A c A E Z v c m 1 1 b G F z L 1 N l Y 3 R p b 2 4 x L m 0 g o h g A K K A U A A A A A A A A A A A A A A A A A A A A A A A A A A A A K 0 5 N L s n M z 1 M I h t C G 1 g B Q S w E C L Q A U A A I A C A A U g / N W Q 2 f p 9 a I A A A D 2 A A A A E g A A A A A A A A A A A A A A A A A A A A A A Q 2 9 u Z m l n L 1 B h Y 2 t h Z 2 U u e G 1 s U E s B A i 0 A F A A C A A g A F I P z V g / K 6 a u k A A A A 6 Q A A A B M A A A A A A A A A A A A A A A A A 7 g A A A F t D b 2 5 0 Z W 5 0 X 1 R 5 c G V z X S 5 4 b W x Q S w E C L Q A U A A I A C A A U g / N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6 A u q 1 5 f W U C R 8 A e b H h O P Q g A A A A A C A A A A A A A Q Z g A A A A E A A C A A A A D f 0 + 5 a b m d L Q Z E p T s I h J F e L j z M O / h M N Y 5 p Z 2 v C h F C C L D g A A A A A O g A A A A A I A A C A A A A B 7 M z U h r r F H 3 d 2 i H + U u F V z F r Q W + f 4 c n Q 8 i 8 s p Y h 4 H 1 x Q l A A A A B V 6 m 8 v t e H Y I J n u k / 4 2 J r S t i P 1 y 5 3 8 Y / X 0 f O F M q a C N Y W b W X 2 t P 5 K b T l w G 8 V r I 7 8 0 y l r D f F V c k j n I D q o K I z A K o R x M E b 5 m v 1 w 3 J + n 1 W 8 2 O 9 G w y E A A A A C i Z 7 8 2 f Q m u O I F g N J L B f g 2 H 1 J O 9 L i w P D h F I r 8 N k + V H e a s l i x i l g D Z c t V A c a 9 V + J b e 8 6 V S n b t w + 4 f e g 8 L o m 8 c N H v < / D a t a M a s h u p > 
</file>

<file path=customXml/itemProps1.xml><?xml version="1.0" encoding="utf-8"?>
<ds:datastoreItem xmlns:ds="http://schemas.openxmlformats.org/officeDocument/2006/customXml" ds:itemID="{C0549044-03BB-456F-8AAE-B006A7EEC5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Dashboard</vt:lpstr>
      <vt:lpstr>Sell</vt:lpstr>
      <vt:lpstr>Forecast4A16</vt:lpstr>
      <vt:lpstr>Forecast4A15</vt:lpstr>
      <vt:lpstr>Forecast4A14</vt:lpstr>
      <vt:lpstr>Forecast4A13</vt:lpstr>
      <vt:lpstr>Forecast4A12</vt:lpstr>
      <vt:lpstr>Forecast4A11</vt:lpstr>
      <vt:lpstr>Forecast4A10</vt:lpstr>
      <vt:lpstr>Forecast4A9</vt:lpstr>
      <vt:lpstr>Forecast4A8</vt:lpstr>
      <vt:lpstr>Forecast4A7</vt:lpstr>
      <vt:lpstr>Forecast4A1</vt:lpstr>
      <vt:lpstr>Forecast4A1-old</vt:lpstr>
      <vt:lpstr>Forecast4A2</vt:lpstr>
      <vt:lpstr>Forecast4A2-old</vt:lpstr>
      <vt:lpstr>Forecast4A3</vt:lpstr>
      <vt:lpstr>Forecast4A4</vt:lpstr>
      <vt:lpstr>Forecast4A5</vt:lpstr>
      <vt:lpstr>Forecast4A6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Debugger</dc:creator>
  <cp:lastModifiedBy>Mr Debugger</cp:lastModifiedBy>
  <dcterms:created xsi:type="dcterms:W3CDTF">2015-06-05T18:17:20Z</dcterms:created>
  <dcterms:modified xsi:type="dcterms:W3CDTF">2023-07-25T15:39:37Z</dcterms:modified>
</cp:coreProperties>
</file>