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nkyu\Desktop\Git\Idea\Lotto\"/>
    </mc:Choice>
  </mc:AlternateContent>
  <xr:revisionPtr revIDLastSave="0" documentId="13_ncr:1_{309BED1B-396C-4D9C-A64D-235030678977}" xr6:coauthVersionLast="46" xr6:coauthVersionMax="47" xr10:uidLastSave="{00000000-0000-0000-0000-000000000000}"/>
  <bookViews>
    <workbookView xWindow="-2280" yWindow="5865" windowWidth="17310" windowHeight="14175" tabRatio="744" activeTab="7" xr2:uid="{28AF4D6A-79B6-4A32-920C-87AF5D4B5EE8}"/>
  </bookViews>
  <sheets>
    <sheet name="FAQ" sheetId="13" r:id="rId1"/>
    <sheet name="5 Tier" sheetId="11" r:id="rId2"/>
    <sheet name="7 Tier" sheetId="5" r:id="rId3"/>
    <sheet name="13 Tier" sheetId="9" r:id="rId4"/>
    <sheet name="Poten 13 Tier" sheetId="12" r:id="rId5"/>
    <sheet name="17 Tier" sheetId="16" r:id="rId6"/>
    <sheet name="20 Tier" sheetId="14" r:id="rId7"/>
    <sheet name="TQ 20 Tier" sheetId="15" r:id="rId8"/>
    <sheet name="50 Tier" sheetId="8" r:id="rId9"/>
    <sheet name="70 Tier" sheetId="10" r:id="rId10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F23" i="16" l="1"/>
  <c r="F22" i="16"/>
  <c r="F21" i="16"/>
  <c r="F20" i="16"/>
  <c r="F19" i="16"/>
  <c r="F18" i="16"/>
  <c r="F17" i="16"/>
  <c r="F16" i="16"/>
  <c r="F15" i="16"/>
  <c r="F14" i="16"/>
  <c r="F13" i="16"/>
  <c r="F12" i="16"/>
  <c r="F11" i="16"/>
  <c r="F10" i="16"/>
  <c r="F9" i="16"/>
  <c r="F8" i="16"/>
  <c r="F7" i="16"/>
  <c r="F23" i="15"/>
  <c r="F24" i="15"/>
  <c r="F25" i="15"/>
  <c r="F26" i="15"/>
  <c r="F13" i="15"/>
  <c r="F12" i="15"/>
  <c r="F11" i="15"/>
  <c r="F10" i="15"/>
  <c r="F9" i="15"/>
  <c r="F7" i="15"/>
  <c r="F7" i="14"/>
  <c r="F9" i="14"/>
  <c r="F10" i="14"/>
  <c r="F11" i="14"/>
  <c r="F12" i="14"/>
  <c r="F13" i="14"/>
  <c r="F26" i="14"/>
  <c r="F25" i="14"/>
  <c r="F24" i="14"/>
  <c r="F23" i="14"/>
  <c r="K6" i="16"/>
  <c r="L6" i="16" s="1"/>
  <c r="F22" i="15"/>
  <c r="F21" i="15"/>
  <c r="F20" i="15"/>
  <c r="F19" i="15"/>
  <c r="F18" i="15"/>
  <c r="F17" i="15"/>
  <c r="F16" i="15"/>
  <c r="F15" i="15"/>
  <c r="F14" i="15"/>
  <c r="F8" i="15"/>
  <c r="K6" i="15"/>
  <c r="H7" i="15" s="1"/>
  <c r="K7" i="15" s="1"/>
  <c r="F8" i="14"/>
  <c r="F14" i="14"/>
  <c r="F15" i="14"/>
  <c r="F16" i="14"/>
  <c r="F17" i="14"/>
  <c r="F18" i="14"/>
  <c r="F19" i="14"/>
  <c r="F20" i="14"/>
  <c r="F21" i="14"/>
  <c r="F22" i="14"/>
  <c r="K6" i="14"/>
  <c r="H7" i="14" s="1"/>
  <c r="F19" i="12"/>
  <c r="F18" i="12"/>
  <c r="F17" i="12"/>
  <c r="F16" i="12"/>
  <c r="F15" i="12"/>
  <c r="F14" i="12"/>
  <c r="F13" i="12"/>
  <c r="F12" i="12"/>
  <c r="F11" i="12"/>
  <c r="F10" i="12"/>
  <c r="F9" i="12"/>
  <c r="F8" i="12"/>
  <c r="F7" i="12"/>
  <c r="K6" i="12"/>
  <c r="H7" i="12" s="1"/>
  <c r="K7" i="12" s="1"/>
  <c r="H8" i="12" s="1"/>
  <c r="I8" i="12" s="1"/>
  <c r="F12" i="11"/>
  <c r="F11" i="11"/>
  <c r="F10" i="11"/>
  <c r="F9" i="11"/>
  <c r="F8" i="11"/>
  <c r="F7" i="11"/>
  <c r="K6" i="11"/>
  <c r="H7" i="11" s="1"/>
  <c r="I7" i="11" s="1"/>
  <c r="M5" i="10"/>
  <c r="M6" i="10"/>
  <c r="M7" i="10"/>
  <c r="M8" i="10"/>
  <c r="M9" i="10"/>
  <c r="M10" i="10"/>
  <c r="M11" i="10"/>
  <c r="M12" i="10"/>
  <c r="M13" i="10"/>
  <c r="M14" i="10"/>
  <c r="M15" i="10"/>
  <c r="M16" i="10"/>
  <c r="M17" i="10"/>
  <c r="M18" i="10"/>
  <c r="M19" i="10"/>
  <c r="M20" i="10"/>
  <c r="M21" i="10"/>
  <c r="M22" i="10"/>
  <c r="M23" i="10"/>
  <c r="M24" i="10"/>
  <c r="M25" i="10"/>
  <c r="M26" i="10"/>
  <c r="M27" i="10"/>
  <c r="M28" i="10"/>
  <c r="M29" i="10"/>
  <c r="M30" i="10"/>
  <c r="M31" i="10"/>
  <c r="M32" i="10"/>
  <c r="M33" i="10"/>
  <c r="M34" i="10"/>
  <c r="M35" i="10"/>
  <c r="M36" i="10"/>
  <c r="M37" i="10"/>
  <c r="M38" i="10"/>
  <c r="M39" i="10"/>
  <c r="M40" i="10"/>
  <c r="M41" i="10"/>
  <c r="M42" i="10"/>
  <c r="M43" i="10"/>
  <c r="M44" i="10"/>
  <c r="M45" i="10"/>
  <c r="M46" i="10"/>
  <c r="M47" i="10"/>
  <c r="M48" i="10"/>
  <c r="M49" i="10"/>
  <c r="M50" i="10"/>
  <c r="M51" i="10"/>
  <c r="M52" i="10"/>
  <c r="M53" i="10"/>
  <c r="M54" i="10"/>
  <c r="M55" i="10"/>
  <c r="M56" i="10"/>
  <c r="M57" i="10"/>
  <c r="M58" i="10"/>
  <c r="M59" i="10"/>
  <c r="M60" i="10"/>
  <c r="M61" i="10"/>
  <c r="M62" i="10"/>
  <c r="M63" i="10"/>
  <c r="M64" i="10"/>
  <c r="M65" i="10"/>
  <c r="M66" i="10"/>
  <c r="M67" i="10"/>
  <c r="M68" i="10"/>
  <c r="M69" i="10"/>
  <c r="M70" i="10"/>
  <c r="M71" i="10"/>
  <c r="M72" i="10"/>
  <c r="M73" i="10"/>
  <c r="M4" i="10"/>
  <c r="M49" i="8"/>
  <c r="M50" i="8"/>
  <c r="M51" i="8"/>
  <c r="M52" i="8"/>
  <c r="M53" i="8"/>
  <c r="Z53" i="10"/>
  <c r="Z52" i="10"/>
  <c r="Z51" i="10"/>
  <c r="Z50" i="10"/>
  <c r="Z49" i="10"/>
  <c r="Z48" i="10"/>
  <c r="Z47" i="10"/>
  <c r="Z46" i="10"/>
  <c r="Z45" i="10"/>
  <c r="Z44" i="10"/>
  <c r="Z43" i="10"/>
  <c r="Z42" i="10"/>
  <c r="Z41" i="10"/>
  <c r="Z40" i="10"/>
  <c r="Z39" i="10"/>
  <c r="Z38" i="10"/>
  <c r="Z37" i="10"/>
  <c r="Z36" i="10"/>
  <c r="Z35" i="10"/>
  <c r="Z34" i="10"/>
  <c r="Z33" i="10"/>
  <c r="Z32" i="10"/>
  <c r="Z31" i="10"/>
  <c r="Z30" i="10"/>
  <c r="Z29" i="10"/>
  <c r="Z28" i="10"/>
  <c r="Z27" i="10"/>
  <c r="Z26" i="10"/>
  <c r="Z25" i="10"/>
  <c r="Z24" i="10"/>
  <c r="Z23" i="10"/>
  <c r="Z22" i="10"/>
  <c r="Z21" i="10"/>
  <c r="Z20" i="10"/>
  <c r="Z19" i="10"/>
  <c r="Z18" i="10"/>
  <c r="Z17" i="10"/>
  <c r="Z16" i="10"/>
  <c r="Z15" i="10"/>
  <c r="Z14" i="10"/>
  <c r="Z13" i="10"/>
  <c r="Z12" i="10"/>
  <c r="Z11" i="10"/>
  <c r="Z10" i="10"/>
  <c r="Z9" i="10"/>
  <c r="Z8" i="10"/>
  <c r="V8" i="10"/>
  <c r="U8" i="10"/>
  <c r="Z7" i="10"/>
  <c r="V7" i="10"/>
  <c r="N5" i="10" s="1"/>
  <c r="N6" i="10" s="1"/>
  <c r="N7" i="10" s="1"/>
  <c r="N8" i="10" s="1"/>
  <c r="N9" i="10" s="1"/>
  <c r="N10" i="10" s="1"/>
  <c r="N11" i="10" s="1"/>
  <c r="N12" i="10" s="1"/>
  <c r="N13" i="10" s="1"/>
  <c r="N14" i="10" s="1"/>
  <c r="N15" i="10" s="1"/>
  <c r="N16" i="10" s="1"/>
  <c r="N17" i="10" s="1"/>
  <c r="N18" i="10" s="1"/>
  <c r="N19" i="10" s="1"/>
  <c r="N20" i="10" s="1"/>
  <c r="N21" i="10" s="1"/>
  <c r="N22" i="10" s="1"/>
  <c r="N23" i="10" s="1"/>
  <c r="N24" i="10" s="1"/>
  <c r="N25" i="10" s="1"/>
  <c r="N26" i="10" s="1"/>
  <c r="N27" i="10" s="1"/>
  <c r="N28" i="10" s="1"/>
  <c r="N29" i="10" s="1"/>
  <c r="N30" i="10" s="1"/>
  <c r="N31" i="10" s="1"/>
  <c r="N32" i="10" s="1"/>
  <c r="N33" i="10" s="1"/>
  <c r="N34" i="10" s="1"/>
  <c r="N35" i="10" s="1"/>
  <c r="N36" i="10" s="1"/>
  <c r="N37" i="10" s="1"/>
  <c r="N38" i="10" s="1"/>
  <c r="N39" i="10" s="1"/>
  <c r="N40" i="10" s="1"/>
  <c r="N41" i="10" s="1"/>
  <c r="N42" i="10" s="1"/>
  <c r="N43" i="10" s="1"/>
  <c r="N44" i="10" s="1"/>
  <c r="N45" i="10" s="1"/>
  <c r="N46" i="10" s="1"/>
  <c r="N47" i="10" s="1"/>
  <c r="N48" i="10" s="1"/>
  <c r="N49" i="10" s="1"/>
  <c r="N50" i="10" s="1"/>
  <c r="N51" i="10" s="1"/>
  <c r="N52" i="10" s="1"/>
  <c r="N53" i="10" s="1"/>
  <c r="N54" i="10" s="1"/>
  <c r="N55" i="10" s="1"/>
  <c r="N56" i="10" s="1"/>
  <c r="N57" i="10" s="1"/>
  <c r="N58" i="10" s="1"/>
  <c r="N59" i="10" s="1"/>
  <c r="N60" i="10" s="1"/>
  <c r="N61" i="10" s="1"/>
  <c r="N62" i="10" s="1"/>
  <c r="N63" i="10" s="1"/>
  <c r="N64" i="10" s="1"/>
  <c r="N65" i="10" s="1"/>
  <c r="N66" i="10" s="1"/>
  <c r="N67" i="10" s="1"/>
  <c r="N68" i="10" s="1"/>
  <c r="N69" i="10" s="1"/>
  <c r="N70" i="10" s="1"/>
  <c r="N71" i="10" s="1"/>
  <c r="N72" i="10" s="1"/>
  <c r="N73" i="10" s="1"/>
  <c r="U7" i="10"/>
  <c r="H7" i="10"/>
  <c r="F7" i="10"/>
  <c r="Z6" i="10"/>
  <c r="U6" i="10"/>
  <c r="AA5" i="10"/>
  <c r="AA6" i="10" s="1"/>
  <c r="AA7" i="10" s="1"/>
  <c r="AA8" i="10" s="1"/>
  <c r="AA9" i="10" s="1"/>
  <c r="AA10" i="10" s="1"/>
  <c r="AA11" i="10" s="1"/>
  <c r="AA12" i="10" s="1"/>
  <c r="AA13" i="10" s="1"/>
  <c r="AA14" i="10" s="1"/>
  <c r="AA15" i="10" s="1"/>
  <c r="AA16" i="10" s="1"/>
  <c r="AA17" i="10" s="1"/>
  <c r="AA18" i="10" s="1"/>
  <c r="AA19" i="10" s="1"/>
  <c r="AA20" i="10" s="1"/>
  <c r="AA21" i="10" s="1"/>
  <c r="AA22" i="10" s="1"/>
  <c r="AA23" i="10" s="1"/>
  <c r="AA24" i="10" s="1"/>
  <c r="AA25" i="10" s="1"/>
  <c r="AA26" i="10" s="1"/>
  <c r="AA27" i="10" s="1"/>
  <c r="AA28" i="10" s="1"/>
  <c r="AA29" i="10" s="1"/>
  <c r="AA30" i="10" s="1"/>
  <c r="AA31" i="10" s="1"/>
  <c r="AA32" i="10" s="1"/>
  <c r="AA33" i="10" s="1"/>
  <c r="AA34" i="10" s="1"/>
  <c r="AA35" i="10" s="1"/>
  <c r="AA36" i="10" s="1"/>
  <c r="AA37" i="10" s="1"/>
  <c r="AA38" i="10" s="1"/>
  <c r="AA39" i="10" s="1"/>
  <c r="AA40" i="10" s="1"/>
  <c r="AA41" i="10" s="1"/>
  <c r="AA42" i="10" s="1"/>
  <c r="AA43" i="10" s="1"/>
  <c r="AA44" i="10" s="1"/>
  <c r="AA45" i="10" s="1"/>
  <c r="AA46" i="10" s="1"/>
  <c r="AA47" i="10" s="1"/>
  <c r="AA48" i="10" s="1"/>
  <c r="AA49" i="10" s="1"/>
  <c r="AA50" i="10" s="1"/>
  <c r="AA51" i="10" s="1"/>
  <c r="AA52" i="10" s="1"/>
  <c r="AA53" i="10" s="1"/>
  <c r="Z5" i="10"/>
  <c r="V5" i="10"/>
  <c r="U5" i="10"/>
  <c r="Z4" i="10"/>
  <c r="AE3" i="10"/>
  <c r="AB4" i="10" s="1"/>
  <c r="F19" i="9"/>
  <c r="F18" i="9"/>
  <c r="F17" i="9"/>
  <c r="F16" i="9"/>
  <c r="F15" i="9"/>
  <c r="F14" i="9"/>
  <c r="F13" i="9"/>
  <c r="F12" i="9"/>
  <c r="F11" i="9"/>
  <c r="F10" i="9"/>
  <c r="F9" i="9"/>
  <c r="F8" i="9"/>
  <c r="F7" i="9"/>
  <c r="K6" i="9"/>
  <c r="M48" i="8"/>
  <c r="M47" i="8"/>
  <c r="M46" i="8"/>
  <c r="M45" i="8"/>
  <c r="M44" i="8"/>
  <c r="M43" i="8"/>
  <c r="M42" i="8"/>
  <c r="M41" i="8"/>
  <c r="M40" i="8"/>
  <c r="M39" i="8"/>
  <c r="M38" i="8"/>
  <c r="M37" i="8"/>
  <c r="M36" i="8"/>
  <c r="M35" i="8"/>
  <c r="M34" i="8"/>
  <c r="M33" i="8"/>
  <c r="M32" i="8"/>
  <c r="M31" i="8"/>
  <c r="M30" i="8"/>
  <c r="M29" i="8"/>
  <c r="M28" i="8"/>
  <c r="M27" i="8"/>
  <c r="M26" i="8"/>
  <c r="M25" i="8"/>
  <c r="M24" i="8"/>
  <c r="M23" i="8"/>
  <c r="M22" i="8"/>
  <c r="M21" i="8"/>
  <c r="M20" i="8"/>
  <c r="M19" i="8"/>
  <c r="M18" i="8"/>
  <c r="M17" i="8"/>
  <c r="M16" i="8"/>
  <c r="M15" i="8"/>
  <c r="M14" i="8"/>
  <c r="M13" i="8"/>
  <c r="M12" i="8"/>
  <c r="M11" i="8"/>
  <c r="M10" i="8"/>
  <c r="M9" i="8"/>
  <c r="M8" i="8"/>
  <c r="M7" i="8"/>
  <c r="M6" i="8"/>
  <c r="M5" i="8"/>
  <c r="M4" i="8"/>
  <c r="V8" i="8"/>
  <c r="V7" i="8"/>
  <c r="N5" i="8" s="1"/>
  <c r="N6" i="8" s="1"/>
  <c r="N7" i="8" s="1"/>
  <c r="N8" i="8" s="1"/>
  <c r="N9" i="8" s="1"/>
  <c r="N10" i="8" s="1"/>
  <c r="N11" i="8" s="1"/>
  <c r="N12" i="8" s="1"/>
  <c r="N13" i="8" s="1"/>
  <c r="N14" i="8" s="1"/>
  <c r="N15" i="8" s="1"/>
  <c r="N16" i="8" s="1"/>
  <c r="N17" i="8" s="1"/>
  <c r="N18" i="8" s="1"/>
  <c r="N19" i="8" s="1"/>
  <c r="N20" i="8" s="1"/>
  <c r="N21" i="8" s="1"/>
  <c r="N22" i="8" s="1"/>
  <c r="N23" i="8" s="1"/>
  <c r="N24" i="8" s="1"/>
  <c r="N25" i="8" s="1"/>
  <c r="N26" i="8" s="1"/>
  <c r="N27" i="8" s="1"/>
  <c r="N28" i="8" s="1"/>
  <c r="N29" i="8" s="1"/>
  <c r="N30" i="8" s="1"/>
  <c r="N31" i="8" s="1"/>
  <c r="N32" i="8" s="1"/>
  <c r="N33" i="8" s="1"/>
  <c r="N34" i="8" s="1"/>
  <c r="N35" i="8" s="1"/>
  <c r="N36" i="8" s="1"/>
  <c r="N37" i="8" s="1"/>
  <c r="N38" i="8" s="1"/>
  <c r="N39" i="8" s="1"/>
  <c r="N40" i="8" s="1"/>
  <c r="N41" i="8" s="1"/>
  <c r="N42" i="8" s="1"/>
  <c r="N43" i="8" s="1"/>
  <c r="N44" i="8" s="1"/>
  <c r="N45" i="8" s="1"/>
  <c r="N46" i="8" s="1"/>
  <c r="N47" i="8" s="1"/>
  <c r="N48" i="8" s="1"/>
  <c r="N49" i="8" s="1"/>
  <c r="N50" i="8" s="1"/>
  <c r="N51" i="8" s="1"/>
  <c r="N52" i="8" s="1"/>
  <c r="N53" i="8" s="1"/>
  <c r="Z53" i="8"/>
  <c r="Z52" i="8"/>
  <c r="Z51" i="8"/>
  <c r="Z50" i="8"/>
  <c r="Z49" i="8"/>
  <c r="Z48" i="8"/>
  <c r="Z47" i="8"/>
  <c r="Z46" i="8"/>
  <c r="Z45" i="8"/>
  <c r="Z44" i="8"/>
  <c r="Z43" i="8"/>
  <c r="Z42" i="8"/>
  <c r="Z41" i="8"/>
  <c r="Z40" i="8"/>
  <c r="Z39" i="8"/>
  <c r="Z38" i="8"/>
  <c r="Z37" i="8"/>
  <c r="Z36" i="8"/>
  <c r="Z35" i="8"/>
  <c r="Z34" i="8"/>
  <c r="Z33" i="8"/>
  <c r="Z32" i="8"/>
  <c r="Z31" i="8"/>
  <c r="Z30" i="8"/>
  <c r="Z29" i="8"/>
  <c r="Z28" i="8"/>
  <c r="Z27" i="8"/>
  <c r="Z26" i="8"/>
  <c r="Z25" i="8"/>
  <c r="Z24" i="8"/>
  <c r="Z23" i="8"/>
  <c r="Z22" i="8"/>
  <c r="Z21" i="8"/>
  <c r="Z20" i="8"/>
  <c r="Z19" i="8"/>
  <c r="Z18" i="8"/>
  <c r="Z17" i="8"/>
  <c r="Z16" i="8"/>
  <c r="Z15" i="8"/>
  <c r="Z14" i="8"/>
  <c r="Z13" i="8"/>
  <c r="Z12" i="8"/>
  <c r="Z11" i="8"/>
  <c r="Z10" i="8"/>
  <c r="Z9" i="8"/>
  <c r="Z8" i="8"/>
  <c r="U8" i="8"/>
  <c r="Z7" i="8"/>
  <c r="U7" i="8"/>
  <c r="H7" i="8"/>
  <c r="F7" i="8"/>
  <c r="Z6" i="8"/>
  <c r="U6" i="8"/>
  <c r="AA5" i="8"/>
  <c r="AA6" i="8" s="1"/>
  <c r="AA7" i="8" s="1"/>
  <c r="AA8" i="8" s="1"/>
  <c r="AA9" i="8" s="1"/>
  <c r="AA10" i="8" s="1"/>
  <c r="AA11" i="8" s="1"/>
  <c r="AA12" i="8" s="1"/>
  <c r="AA13" i="8" s="1"/>
  <c r="AA14" i="8" s="1"/>
  <c r="AA15" i="8" s="1"/>
  <c r="AA16" i="8" s="1"/>
  <c r="AA17" i="8" s="1"/>
  <c r="AA18" i="8" s="1"/>
  <c r="AA19" i="8" s="1"/>
  <c r="AA20" i="8" s="1"/>
  <c r="AA21" i="8" s="1"/>
  <c r="AA22" i="8" s="1"/>
  <c r="AA23" i="8" s="1"/>
  <c r="AA24" i="8" s="1"/>
  <c r="AA25" i="8" s="1"/>
  <c r="AA26" i="8" s="1"/>
  <c r="AA27" i="8" s="1"/>
  <c r="AA28" i="8" s="1"/>
  <c r="AA29" i="8" s="1"/>
  <c r="AA30" i="8" s="1"/>
  <c r="AA31" i="8" s="1"/>
  <c r="AA32" i="8" s="1"/>
  <c r="AA33" i="8" s="1"/>
  <c r="AA34" i="8" s="1"/>
  <c r="AA35" i="8" s="1"/>
  <c r="AA36" i="8" s="1"/>
  <c r="AA37" i="8" s="1"/>
  <c r="AA38" i="8" s="1"/>
  <c r="AA39" i="8" s="1"/>
  <c r="AA40" i="8" s="1"/>
  <c r="AA41" i="8" s="1"/>
  <c r="AA42" i="8" s="1"/>
  <c r="AA43" i="8" s="1"/>
  <c r="AA44" i="8" s="1"/>
  <c r="AA45" i="8" s="1"/>
  <c r="AA46" i="8" s="1"/>
  <c r="AA47" i="8" s="1"/>
  <c r="AA48" i="8" s="1"/>
  <c r="AA49" i="8" s="1"/>
  <c r="AA50" i="8" s="1"/>
  <c r="AA51" i="8" s="1"/>
  <c r="AA52" i="8" s="1"/>
  <c r="AA53" i="8" s="1"/>
  <c r="Z5" i="8"/>
  <c r="V5" i="8"/>
  <c r="U5" i="8"/>
  <c r="Z4" i="8"/>
  <c r="AE3" i="8"/>
  <c r="AB4" i="8" s="1"/>
  <c r="V2" i="8" s="1"/>
  <c r="L6" i="15" l="1"/>
  <c r="J7" i="15" s="1"/>
  <c r="H7" i="16"/>
  <c r="D7" i="16"/>
  <c r="J7" i="16"/>
  <c r="I7" i="15"/>
  <c r="H8" i="15"/>
  <c r="I8" i="15" s="1"/>
  <c r="L7" i="15"/>
  <c r="J8" i="15" s="1"/>
  <c r="K7" i="14"/>
  <c r="H8" i="14" s="1"/>
  <c r="I8" i="14" s="1"/>
  <c r="I7" i="14"/>
  <c r="L6" i="14"/>
  <c r="D7" i="14" s="1"/>
  <c r="L6" i="12"/>
  <c r="J7" i="12" s="1"/>
  <c r="L6" i="9"/>
  <c r="J7" i="9" s="1"/>
  <c r="K8" i="12"/>
  <c r="L7" i="12"/>
  <c r="J8" i="12" s="1"/>
  <c r="I7" i="12"/>
  <c r="K7" i="11"/>
  <c r="H8" i="11" s="1"/>
  <c r="L6" i="11"/>
  <c r="I8" i="11"/>
  <c r="AC4" i="10"/>
  <c r="V2" i="10"/>
  <c r="V6" i="10" s="1"/>
  <c r="R3" i="10" s="1"/>
  <c r="O4" i="10" s="1"/>
  <c r="AF3" i="10"/>
  <c r="AD4" i="10" s="1"/>
  <c r="AE4" i="10"/>
  <c r="AB5" i="10" s="1"/>
  <c r="AE5" i="10" s="1"/>
  <c r="AB6" i="10" s="1"/>
  <c r="H7" i="9"/>
  <c r="I7" i="9" s="1"/>
  <c r="AE4" i="8"/>
  <c r="AB5" i="8" s="1"/>
  <c r="AC5" i="8" s="1"/>
  <c r="AF3" i="8"/>
  <c r="AC4" i="8"/>
  <c r="F13" i="5"/>
  <c r="F12" i="5"/>
  <c r="F11" i="5"/>
  <c r="F10" i="5"/>
  <c r="F9" i="5"/>
  <c r="F8" i="5"/>
  <c r="F7" i="5"/>
  <c r="K6" i="5"/>
  <c r="H7" i="5" s="1"/>
  <c r="I7" i="5" s="1"/>
  <c r="D7" i="15" l="1"/>
  <c r="K7" i="16"/>
  <c r="H8" i="16" s="1"/>
  <c r="I7" i="16"/>
  <c r="K8" i="15"/>
  <c r="D8" i="15"/>
  <c r="D7" i="12"/>
  <c r="L7" i="14"/>
  <c r="J8" i="14" s="1"/>
  <c r="J7" i="14"/>
  <c r="K8" i="14"/>
  <c r="L8" i="14" s="1"/>
  <c r="J9" i="14" s="1"/>
  <c r="K7" i="9"/>
  <c r="H8" i="9" s="1"/>
  <c r="I8" i="9" s="1"/>
  <c r="D7" i="9"/>
  <c r="L8" i="12"/>
  <c r="J9" i="12" s="1"/>
  <c r="H9" i="12"/>
  <c r="I9" i="12" s="1"/>
  <c r="D8" i="12"/>
  <c r="D7" i="11"/>
  <c r="J7" i="11"/>
  <c r="L7" i="11"/>
  <c r="J8" i="11" s="1"/>
  <c r="K8" i="11"/>
  <c r="I9" i="11"/>
  <c r="X4" i="10"/>
  <c r="AG4" i="10"/>
  <c r="H10" i="10"/>
  <c r="S3" i="10"/>
  <c r="L4" i="10" s="1"/>
  <c r="AF4" i="10"/>
  <c r="AC5" i="10"/>
  <c r="AE6" i="10"/>
  <c r="AC6" i="10"/>
  <c r="P4" i="10"/>
  <c r="R4" i="10"/>
  <c r="AF5" i="10"/>
  <c r="AF4" i="8"/>
  <c r="AD5" i="8" s="1"/>
  <c r="AG5" i="8" s="1"/>
  <c r="AE5" i="8"/>
  <c r="AB6" i="8" s="1"/>
  <c r="AC6" i="8" s="1"/>
  <c r="X4" i="8"/>
  <c r="AD4" i="8"/>
  <c r="AG4" i="8" s="1"/>
  <c r="L6" i="5"/>
  <c r="J7" i="5" s="1"/>
  <c r="I8" i="5"/>
  <c r="K7" i="5"/>
  <c r="L7" i="16" l="1"/>
  <c r="J8" i="16" s="1"/>
  <c r="K8" i="16"/>
  <c r="I8" i="16"/>
  <c r="D8" i="16"/>
  <c r="D8" i="14"/>
  <c r="H9" i="15"/>
  <c r="I9" i="15" s="1"/>
  <c r="L8" i="15"/>
  <c r="L7" i="9"/>
  <c r="D8" i="9" s="1"/>
  <c r="K8" i="9"/>
  <c r="H9" i="9" s="1"/>
  <c r="I9" i="9" s="1"/>
  <c r="H9" i="14"/>
  <c r="I9" i="14" s="1"/>
  <c r="D9" i="14"/>
  <c r="K9" i="14"/>
  <c r="K9" i="9"/>
  <c r="H10" i="9" s="1"/>
  <c r="L8" i="9"/>
  <c r="J9" i="9" s="1"/>
  <c r="D9" i="12"/>
  <c r="K9" i="12"/>
  <c r="D8" i="11"/>
  <c r="H9" i="11"/>
  <c r="L8" i="11"/>
  <c r="Q4" i="10"/>
  <c r="AD5" i="10"/>
  <c r="AG5" i="10" s="1"/>
  <c r="X5" i="10"/>
  <c r="AD6" i="10"/>
  <c r="X7" i="10"/>
  <c r="X6" i="10"/>
  <c r="AG6" i="10"/>
  <c r="O5" i="10"/>
  <c r="S4" i="10"/>
  <c r="AF6" i="10"/>
  <c r="AB7" i="10"/>
  <c r="X5" i="8"/>
  <c r="AE6" i="8"/>
  <c r="AF6" i="8" s="1"/>
  <c r="AF5" i="8"/>
  <c r="AD6" i="8" s="1"/>
  <c r="AG6" i="8" s="1"/>
  <c r="D7" i="5"/>
  <c r="H8" i="5"/>
  <c r="L7" i="5"/>
  <c r="J8" i="9" l="1"/>
  <c r="H9" i="16"/>
  <c r="L8" i="16"/>
  <c r="J9" i="15"/>
  <c r="D9" i="15"/>
  <c r="K9" i="15"/>
  <c r="D9" i="9"/>
  <c r="H10" i="14"/>
  <c r="I10" i="14" s="1"/>
  <c r="L9" i="14"/>
  <c r="L9" i="9"/>
  <c r="J10" i="9" s="1"/>
  <c r="I12" i="9"/>
  <c r="I13" i="9" s="1"/>
  <c r="I14" i="9" s="1"/>
  <c r="I15" i="9" s="1"/>
  <c r="I16" i="9" s="1"/>
  <c r="I17" i="9" s="1"/>
  <c r="I18" i="9" s="1"/>
  <c r="I19" i="9" s="1"/>
  <c r="I10" i="9"/>
  <c r="H10" i="12"/>
  <c r="I10" i="12" s="1"/>
  <c r="L9" i="12"/>
  <c r="J9" i="11"/>
  <c r="D9" i="11"/>
  <c r="I10" i="11"/>
  <c r="K9" i="11"/>
  <c r="AE7" i="10"/>
  <c r="AC7" i="10"/>
  <c r="AD7" i="10"/>
  <c r="Q5" i="10"/>
  <c r="L5" i="10"/>
  <c r="R5" i="10"/>
  <c r="P5" i="10"/>
  <c r="X7" i="8"/>
  <c r="AB7" i="8"/>
  <c r="AE7" i="8" s="1"/>
  <c r="X6" i="8"/>
  <c r="D10" i="9"/>
  <c r="K10" i="9"/>
  <c r="AD7" i="8"/>
  <c r="J8" i="5"/>
  <c r="D8" i="5"/>
  <c r="I9" i="5"/>
  <c r="K8" i="5"/>
  <c r="J9" i="16" l="1"/>
  <c r="D9" i="16"/>
  <c r="I9" i="16"/>
  <c r="K9" i="16"/>
  <c r="L9" i="15"/>
  <c r="H10" i="15"/>
  <c r="I10" i="15" s="1"/>
  <c r="J10" i="14"/>
  <c r="D10" i="14"/>
  <c r="K10" i="14"/>
  <c r="J10" i="12"/>
  <c r="D10" i="12"/>
  <c r="K10" i="12"/>
  <c r="H10" i="11"/>
  <c r="L9" i="11"/>
  <c r="AG7" i="10"/>
  <c r="AB8" i="10"/>
  <c r="AF7" i="10"/>
  <c r="O6" i="10"/>
  <c r="S5" i="10"/>
  <c r="AC7" i="8"/>
  <c r="AG7" i="8" s="1"/>
  <c r="H11" i="9"/>
  <c r="L10" i="9"/>
  <c r="AB8" i="8"/>
  <c r="AF7" i="8"/>
  <c r="H9" i="5"/>
  <c r="L8" i="5"/>
  <c r="L9" i="16" l="1"/>
  <c r="H10" i="16"/>
  <c r="K10" i="15"/>
  <c r="J10" i="15"/>
  <c r="D10" i="15"/>
  <c r="L10" i="14"/>
  <c r="H11" i="14"/>
  <c r="I11" i="14" s="1"/>
  <c r="K11" i="9"/>
  <c r="H12" i="9" s="1"/>
  <c r="K12" i="9" s="1"/>
  <c r="I11" i="9"/>
  <c r="H11" i="12"/>
  <c r="I11" i="12" s="1"/>
  <c r="L10" i="12"/>
  <c r="J10" i="11"/>
  <c r="D10" i="11"/>
  <c r="I11" i="11"/>
  <c r="K10" i="11"/>
  <c r="Q6" i="10"/>
  <c r="L6" i="10"/>
  <c r="AD8" i="10"/>
  <c r="X8" i="10"/>
  <c r="AC8" i="10"/>
  <c r="AG8" i="10" s="1"/>
  <c r="AE8" i="10"/>
  <c r="R6" i="10"/>
  <c r="P6" i="10"/>
  <c r="J11" i="9"/>
  <c r="D11" i="9"/>
  <c r="AD8" i="8"/>
  <c r="X8" i="8"/>
  <c r="AC8" i="8"/>
  <c r="AE8" i="8"/>
  <c r="J9" i="5"/>
  <c r="D9" i="5"/>
  <c r="K9" i="5"/>
  <c r="I10" i="5"/>
  <c r="I10" i="16" l="1"/>
  <c r="K10" i="16"/>
  <c r="D10" i="16"/>
  <c r="J10" i="16"/>
  <c r="H11" i="15"/>
  <c r="I11" i="15" s="1"/>
  <c r="L10" i="15"/>
  <c r="K11" i="14"/>
  <c r="J11" i="14"/>
  <c r="D11" i="14"/>
  <c r="L11" i="9"/>
  <c r="J12" i="9" s="1"/>
  <c r="J11" i="12"/>
  <c r="D11" i="12"/>
  <c r="K11" i="12"/>
  <c r="H11" i="11"/>
  <c r="L10" i="11"/>
  <c r="O7" i="10"/>
  <c r="S6" i="10"/>
  <c r="AB9" i="10"/>
  <c r="AF8" i="10"/>
  <c r="H13" i="9"/>
  <c r="K13" i="9" s="1"/>
  <c r="L12" i="9"/>
  <c r="D12" i="9"/>
  <c r="AG8" i="8"/>
  <c r="AB9" i="8"/>
  <c r="AF8" i="8"/>
  <c r="L9" i="5"/>
  <c r="J10" i="5" s="1"/>
  <c r="H10" i="5"/>
  <c r="L10" i="16" l="1"/>
  <c r="H11" i="16"/>
  <c r="J11" i="15"/>
  <c r="D11" i="15"/>
  <c r="K11" i="15"/>
  <c r="D13" i="9"/>
  <c r="J13" i="9"/>
  <c r="H12" i="14"/>
  <c r="L11" i="14"/>
  <c r="H12" i="12"/>
  <c r="L11" i="12"/>
  <c r="J11" i="11"/>
  <c r="D11" i="11"/>
  <c r="AD9" i="10"/>
  <c r="X9" i="10"/>
  <c r="AC9" i="10"/>
  <c r="AG9" i="10" s="1"/>
  <c r="AE9" i="10"/>
  <c r="Q7" i="10"/>
  <c r="L7" i="10"/>
  <c r="P7" i="10"/>
  <c r="R7" i="10"/>
  <c r="L13" i="9"/>
  <c r="J14" i="9" s="1"/>
  <c r="H14" i="9"/>
  <c r="K14" i="9" s="1"/>
  <c r="AD9" i="8"/>
  <c r="X9" i="8"/>
  <c r="AE9" i="8"/>
  <c r="AC9" i="8"/>
  <c r="I11" i="5"/>
  <c r="K10" i="5"/>
  <c r="D10" i="5"/>
  <c r="I11" i="16" l="1"/>
  <c r="K11" i="16"/>
  <c r="J11" i="16"/>
  <c r="D11" i="16"/>
  <c r="H12" i="15"/>
  <c r="I12" i="15" s="1"/>
  <c r="L11" i="15"/>
  <c r="K12" i="14"/>
  <c r="L12" i="14" s="1"/>
  <c r="J13" i="14" s="1"/>
  <c r="I12" i="14"/>
  <c r="J12" i="14"/>
  <c r="D12" i="14"/>
  <c r="K12" i="12"/>
  <c r="L12" i="12" s="1"/>
  <c r="J13" i="12" s="1"/>
  <c r="I12" i="12"/>
  <c r="J12" i="12"/>
  <c r="D12" i="12"/>
  <c r="O8" i="10"/>
  <c r="S7" i="10"/>
  <c r="AB10" i="10"/>
  <c r="AF9" i="10"/>
  <c r="D14" i="9"/>
  <c r="H15" i="9"/>
  <c r="K15" i="9" s="1"/>
  <c r="L14" i="9"/>
  <c r="J15" i="9" s="1"/>
  <c r="AG9" i="8"/>
  <c r="AB10" i="8"/>
  <c r="AF9" i="8"/>
  <c r="I12" i="5"/>
  <c r="H11" i="5"/>
  <c r="K11" i="5" s="1"/>
  <c r="L10" i="5"/>
  <c r="J11" i="5" s="1"/>
  <c r="H12" i="16" l="1"/>
  <c r="L11" i="16"/>
  <c r="J12" i="15"/>
  <c r="D12" i="15"/>
  <c r="K12" i="15"/>
  <c r="H13" i="12"/>
  <c r="I13" i="12" s="1"/>
  <c r="H13" i="14"/>
  <c r="K13" i="14" s="1"/>
  <c r="D13" i="14"/>
  <c r="D13" i="12"/>
  <c r="AE10" i="10"/>
  <c r="AC10" i="10"/>
  <c r="AD10" i="10"/>
  <c r="X10" i="10"/>
  <c r="Q8" i="10"/>
  <c r="L8" i="10"/>
  <c r="R8" i="10"/>
  <c r="P8" i="10"/>
  <c r="H16" i="9"/>
  <c r="K16" i="9" s="1"/>
  <c r="L15" i="9"/>
  <c r="J16" i="9" s="1"/>
  <c r="D15" i="9"/>
  <c r="AD10" i="8"/>
  <c r="X10" i="8"/>
  <c r="AE10" i="8"/>
  <c r="AC10" i="8"/>
  <c r="AG10" i="8" s="1"/>
  <c r="V6" i="8"/>
  <c r="R3" i="8" s="1"/>
  <c r="I13" i="5"/>
  <c r="D11" i="5"/>
  <c r="H12" i="5"/>
  <c r="K12" i="5" s="1"/>
  <c r="L11" i="5"/>
  <c r="J12" i="5" s="1"/>
  <c r="I13" i="14" l="1"/>
  <c r="K13" i="12"/>
  <c r="J12" i="16"/>
  <c r="D12" i="16"/>
  <c r="I12" i="16"/>
  <c r="K12" i="16"/>
  <c r="L12" i="15"/>
  <c r="H13" i="15"/>
  <c r="I13" i="15" s="1"/>
  <c r="H14" i="14"/>
  <c r="K14" i="14" s="1"/>
  <c r="L14" i="14" s="1"/>
  <c r="J15" i="14" s="1"/>
  <c r="L13" i="14"/>
  <c r="J14" i="14" s="1"/>
  <c r="AG10" i="10"/>
  <c r="O9" i="10"/>
  <c r="S8" i="10"/>
  <c r="AB11" i="10"/>
  <c r="AF10" i="10"/>
  <c r="D16" i="9"/>
  <c r="L16" i="9"/>
  <c r="J17" i="9" s="1"/>
  <c r="H17" i="9"/>
  <c r="K17" i="9" s="1"/>
  <c r="H10" i="8"/>
  <c r="S3" i="8"/>
  <c r="O4" i="8"/>
  <c r="AB11" i="8"/>
  <c r="AF10" i="8"/>
  <c r="D12" i="5"/>
  <c r="H13" i="5"/>
  <c r="L12" i="5"/>
  <c r="J13" i="5" s="1"/>
  <c r="I14" i="14" l="1"/>
  <c r="H14" i="12"/>
  <c r="L13" i="12"/>
  <c r="L12" i="16"/>
  <c r="H13" i="16"/>
  <c r="D14" i="14"/>
  <c r="K13" i="15"/>
  <c r="J13" i="15"/>
  <c r="D13" i="15"/>
  <c r="H15" i="14"/>
  <c r="K15" i="14" s="1"/>
  <c r="D15" i="14"/>
  <c r="Q9" i="10"/>
  <c r="L9" i="10"/>
  <c r="AD11" i="10"/>
  <c r="X11" i="10"/>
  <c r="AC11" i="10"/>
  <c r="AG11" i="10" s="1"/>
  <c r="AE11" i="10"/>
  <c r="P9" i="10"/>
  <c r="R9" i="10"/>
  <c r="D17" i="9"/>
  <c r="H18" i="9"/>
  <c r="K18" i="9" s="1"/>
  <c r="L17" i="9"/>
  <c r="J18" i="9" s="1"/>
  <c r="AC11" i="8"/>
  <c r="AE11" i="8"/>
  <c r="R4" i="8"/>
  <c r="P4" i="8"/>
  <c r="AD11" i="8"/>
  <c r="X11" i="8"/>
  <c r="Q4" i="8"/>
  <c r="L4" i="8"/>
  <c r="D13" i="5"/>
  <c r="J14" i="12" l="1"/>
  <c r="D14" i="12"/>
  <c r="K14" i="12"/>
  <c r="I14" i="12"/>
  <c r="I13" i="16"/>
  <c r="K13" i="16"/>
  <c r="J13" i="16"/>
  <c r="D13" i="16"/>
  <c r="H14" i="15"/>
  <c r="I14" i="15" s="1"/>
  <c r="L13" i="15"/>
  <c r="H16" i="14"/>
  <c r="I16" i="14" s="1"/>
  <c r="L15" i="14"/>
  <c r="J16" i="14" s="1"/>
  <c r="I15" i="14"/>
  <c r="K16" i="14"/>
  <c r="L16" i="14" s="1"/>
  <c r="J17" i="14" s="1"/>
  <c r="O10" i="10"/>
  <c r="S9" i="10"/>
  <c r="AF11" i="10"/>
  <c r="AB12" i="10"/>
  <c r="L18" i="9"/>
  <c r="J19" i="9" s="1"/>
  <c r="H19" i="9"/>
  <c r="D18" i="9"/>
  <c r="O5" i="8"/>
  <c r="S4" i="8"/>
  <c r="AB12" i="8"/>
  <c r="AF11" i="8"/>
  <c r="AG11" i="8"/>
  <c r="H15" i="12" l="1"/>
  <c r="L14" i="12"/>
  <c r="H14" i="16"/>
  <c r="L13" i="16"/>
  <c r="D16" i="14"/>
  <c r="J14" i="15"/>
  <c r="D14" i="15"/>
  <c r="K14" i="15"/>
  <c r="H17" i="14"/>
  <c r="K17" i="14" s="1"/>
  <c r="D17" i="14"/>
  <c r="AE12" i="10"/>
  <c r="AC12" i="10"/>
  <c r="AD12" i="10"/>
  <c r="X12" i="10"/>
  <c r="Q10" i="10"/>
  <c r="L10" i="10"/>
  <c r="R10" i="10"/>
  <c r="P10" i="10"/>
  <c r="D19" i="9"/>
  <c r="AD12" i="8"/>
  <c r="X12" i="8"/>
  <c r="AE12" i="8"/>
  <c r="AC12" i="8"/>
  <c r="Q5" i="8"/>
  <c r="L5" i="8"/>
  <c r="R5" i="8"/>
  <c r="P5" i="8"/>
  <c r="J15" i="12" l="1"/>
  <c r="D15" i="12"/>
  <c r="K15" i="12"/>
  <c r="I15" i="12"/>
  <c r="I16" i="12" s="1"/>
  <c r="I17" i="12" s="1"/>
  <c r="I18" i="12" s="1"/>
  <c r="I19" i="12" s="1"/>
  <c r="D14" i="16"/>
  <c r="J14" i="16"/>
  <c r="I14" i="16"/>
  <c r="K14" i="16"/>
  <c r="I17" i="14"/>
  <c r="H18" i="14"/>
  <c r="I18" i="14" s="1"/>
  <c r="L17" i="14"/>
  <c r="J18" i="14" s="1"/>
  <c r="L14" i="15"/>
  <c r="H15" i="15"/>
  <c r="I15" i="15" s="1"/>
  <c r="O11" i="10"/>
  <c r="S10" i="10"/>
  <c r="AG12" i="10"/>
  <c r="AB13" i="10"/>
  <c r="AF12" i="10"/>
  <c r="AG12" i="8"/>
  <c r="O6" i="8"/>
  <c r="S5" i="8"/>
  <c r="AF12" i="8"/>
  <c r="AB13" i="8"/>
  <c r="K18" i="14" l="1"/>
  <c r="H19" i="14" s="1"/>
  <c r="K19" i="14" s="1"/>
  <c r="L19" i="14" s="1"/>
  <c r="J20" i="14" s="1"/>
  <c r="H16" i="12"/>
  <c r="K16" i="12" s="1"/>
  <c r="L15" i="12"/>
  <c r="H15" i="16"/>
  <c r="L14" i="16"/>
  <c r="D18" i="14"/>
  <c r="K15" i="15"/>
  <c r="J15" i="15"/>
  <c r="D15" i="15"/>
  <c r="AD13" i="10"/>
  <c r="X13" i="10"/>
  <c r="AE13" i="10"/>
  <c r="AC13" i="10"/>
  <c r="AG13" i="10" s="1"/>
  <c r="Q11" i="10"/>
  <c r="L11" i="10"/>
  <c r="R11" i="10"/>
  <c r="P11" i="10"/>
  <c r="AE13" i="8"/>
  <c r="AC13" i="8"/>
  <c r="AD13" i="8"/>
  <c r="X13" i="8"/>
  <c r="Q6" i="8"/>
  <c r="L6" i="8"/>
  <c r="R6" i="8"/>
  <c r="P6" i="8"/>
  <c r="I19" i="14" l="1"/>
  <c r="L18" i="14"/>
  <c r="J19" i="14" s="1"/>
  <c r="J16" i="12"/>
  <c r="D16" i="12"/>
  <c r="L16" i="12"/>
  <c r="H17" i="12"/>
  <c r="K17" i="12" s="1"/>
  <c r="J15" i="16"/>
  <c r="D15" i="16"/>
  <c r="I15" i="16"/>
  <c r="K15" i="16"/>
  <c r="H20" i="14"/>
  <c r="H16" i="15"/>
  <c r="I16" i="15" s="1"/>
  <c r="L15" i="15"/>
  <c r="K20" i="14"/>
  <c r="L20" i="14" s="1"/>
  <c r="J21" i="14" s="1"/>
  <c r="I20" i="14"/>
  <c r="O12" i="10"/>
  <c r="S11" i="10"/>
  <c r="AB14" i="10"/>
  <c r="AF13" i="10"/>
  <c r="AG13" i="8"/>
  <c r="O7" i="8"/>
  <c r="S6" i="8"/>
  <c r="AB14" i="8"/>
  <c r="AF13" i="8"/>
  <c r="D19" i="14" l="1"/>
  <c r="D20" i="14"/>
  <c r="L17" i="12"/>
  <c r="J18" i="12" s="1"/>
  <c r="H18" i="12"/>
  <c r="K18" i="12" s="1"/>
  <c r="J17" i="12"/>
  <c r="D17" i="12"/>
  <c r="L15" i="16"/>
  <c r="H16" i="16"/>
  <c r="H21" i="14"/>
  <c r="I21" i="14" s="1"/>
  <c r="J16" i="15"/>
  <c r="D16" i="15"/>
  <c r="K16" i="15"/>
  <c r="D21" i="14"/>
  <c r="AD14" i="10"/>
  <c r="X14" i="10"/>
  <c r="Q12" i="10"/>
  <c r="L12" i="10"/>
  <c r="AE14" i="10"/>
  <c r="AC14" i="10"/>
  <c r="AG14" i="10" s="1"/>
  <c r="R12" i="10"/>
  <c r="P12" i="10"/>
  <c r="Q7" i="8"/>
  <c r="L7" i="8"/>
  <c r="P7" i="8"/>
  <c r="R7" i="8"/>
  <c r="AD14" i="8"/>
  <c r="X14" i="8"/>
  <c r="AE14" i="8"/>
  <c r="AC14" i="8"/>
  <c r="K21" i="14" l="1"/>
  <c r="L21" i="14" s="1"/>
  <c r="J22" i="14" s="1"/>
  <c r="H19" i="12"/>
  <c r="L18" i="12"/>
  <c r="D18" i="12"/>
  <c r="I16" i="16"/>
  <c r="K16" i="16"/>
  <c r="D16" i="16"/>
  <c r="J16" i="16"/>
  <c r="H17" i="15"/>
  <c r="I17" i="15" s="1"/>
  <c r="L16" i="15"/>
  <c r="S12" i="10"/>
  <c r="O13" i="10"/>
  <c r="AF14" i="10"/>
  <c r="AB15" i="10"/>
  <c r="AG14" i="8"/>
  <c r="O8" i="8"/>
  <c r="S7" i="8"/>
  <c r="AB15" i="8"/>
  <c r="AF14" i="8"/>
  <c r="H22" i="14" l="1"/>
  <c r="I22" i="14" s="1"/>
  <c r="D22" i="14"/>
  <c r="J19" i="12"/>
  <c r="D19" i="12"/>
  <c r="H17" i="16"/>
  <c r="L16" i="16"/>
  <c r="J17" i="15"/>
  <c r="D17" i="15"/>
  <c r="K17" i="15"/>
  <c r="L17" i="15" s="1"/>
  <c r="AD15" i="10"/>
  <c r="X15" i="10"/>
  <c r="R13" i="10"/>
  <c r="P13" i="10"/>
  <c r="AC15" i="10"/>
  <c r="AG15" i="10" s="1"/>
  <c r="AE15" i="10"/>
  <c r="Q13" i="10"/>
  <c r="L13" i="10"/>
  <c r="AD15" i="8"/>
  <c r="X15" i="8"/>
  <c r="AC15" i="8"/>
  <c r="AE15" i="8"/>
  <c r="Q8" i="8"/>
  <c r="L8" i="8"/>
  <c r="P8" i="8"/>
  <c r="R8" i="8"/>
  <c r="K22" i="14" l="1"/>
  <c r="H23" i="14" s="1"/>
  <c r="K23" i="14" s="1"/>
  <c r="H24" i="14" s="1"/>
  <c r="K24" i="14" s="1"/>
  <c r="H25" i="14" s="1"/>
  <c r="J17" i="16"/>
  <c r="D17" i="16"/>
  <c r="I17" i="16"/>
  <c r="K17" i="16"/>
  <c r="H18" i="15"/>
  <c r="I18" i="15" s="1"/>
  <c r="AB16" i="10"/>
  <c r="AF15" i="10"/>
  <c r="S13" i="10"/>
  <c r="O14" i="10"/>
  <c r="AG15" i="8"/>
  <c r="AB16" i="8"/>
  <c r="AF15" i="8"/>
  <c r="O9" i="8"/>
  <c r="S8" i="8"/>
  <c r="L23" i="14" l="1"/>
  <c r="J24" i="14" s="1"/>
  <c r="I23" i="14"/>
  <c r="I24" i="14"/>
  <c r="L22" i="14"/>
  <c r="J23" i="14" s="1"/>
  <c r="H18" i="16"/>
  <c r="L17" i="16"/>
  <c r="L24" i="14"/>
  <c r="J25" i="14" s="1"/>
  <c r="J18" i="15"/>
  <c r="D18" i="15"/>
  <c r="K18" i="15"/>
  <c r="K25" i="14"/>
  <c r="H26" i="14" s="1"/>
  <c r="I26" i="14" s="1"/>
  <c r="I25" i="14"/>
  <c r="L25" i="14"/>
  <c r="J26" i="14" s="1"/>
  <c r="P14" i="10"/>
  <c r="R14" i="10"/>
  <c r="Q14" i="10"/>
  <c r="L14" i="10"/>
  <c r="AD16" i="10"/>
  <c r="X16" i="10"/>
  <c r="AE16" i="10"/>
  <c r="AC16" i="10"/>
  <c r="AG16" i="10" s="1"/>
  <c r="Q9" i="8"/>
  <c r="L9" i="8"/>
  <c r="P9" i="8"/>
  <c r="R9" i="8"/>
  <c r="AD16" i="8"/>
  <c r="X16" i="8"/>
  <c r="AE16" i="8"/>
  <c r="AC16" i="8"/>
  <c r="AG16" i="8" s="1"/>
  <c r="D23" i="14" l="1"/>
  <c r="D24" i="14"/>
  <c r="J18" i="16"/>
  <c r="D18" i="16"/>
  <c r="I18" i="16"/>
  <c r="K18" i="16"/>
  <c r="D25" i="14"/>
  <c r="H19" i="15"/>
  <c r="I19" i="15" s="1"/>
  <c r="L18" i="15"/>
  <c r="D26" i="14"/>
  <c r="AB17" i="10"/>
  <c r="AF16" i="10"/>
  <c r="O15" i="10"/>
  <c r="S14" i="10"/>
  <c r="AF16" i="8"/>
  <c r="AB17" i="8"/>
  <c r="O10" i="8"/>
  <c r="S9" i="8"/>
  <c r="L18" i="16" l="1"/>
  <c r="H19" i="16"/>
  <c r="J19" i="15"/>
  <c r="D19" i="15"/>
  <c r="K19" i="15"/>
  <c r="Q15" i="10"/>
  <c r="L15" i="10"/>
  <c r="R15" i="10"/>
  <c r="P15" i="10"/>
  <c r="AD17" i="10"/>
  <c r="X17" i="10"/>
  <c r="AC17" i="10"/>
  <c r="AG17" i="10" s="1"/>
  <c r="AE17" i="10"/>
  <c r="AE17" i="8"/>
  <c r="AC17" i="8"/>
  <c r="Q10" i="8"/>
  <c r="L10" i="8"/>
  <c r="R10" i="8"/>
  <c r="P10" i="8"/>
  <c r="AD17" i="8"/>
  <c r="X17" i="8"/>
  <c r="I19" i="16" l="1"/>
  <c r="K19" i="16"/>
  <c r="D19" i="16"/>
  <c r="J19" i="16"/>
  <c r="H20" i="15"/>
  <c r="I20" i="15" s="1"/>
  <c r="L19" i="15"/>
  <c r="AB18" i="10"/>
  <c r="AF17" i="10"/>
  <c r="O16" i="10"/>
  <c r="S15" i="10"/>
  <c r="AG17" i="8"/>
  <c r="O11" i="8"/>
  <c r="S10" i="8"/>
  <c r="AB18" i="8"/>
  <c r="AF17" i="8"/>
  <c r="L19" i="16" l="1"/>
  <c r="H20" i="16"/>
  <c r="J20" i="15"/>
  <c r="D20" i="15"/>
  <c r="K20" i="15"/>
  <c r="Q16" i="10"/>
  <c r="L16" i="10"/>
  <c r="R16" i="10"/>
  <c r="P16" i="10"/>
  <c r="AD18" i="10"/>
  <c r="X18" i="10"/>
  <c r="AE18" i="10"/>
  <c r="AC18" i="10"/>
  <c r="AD18" i="8"/>
  <c r="X18" i="8"/>
  <c r="AE18" i="8"/>
  <c r="AC18" i="8"/>
  <c r="R11" i="8"/>
  <c r="P11" i="8"/>
  <c r="Q11" i="8"/>
  <c r="L11" i="8"/>
  <c r="I20" i="16" l="1"/>
  <c r="K20" i="16"/>
  <c r="D20" i="16"/>
  <c r="J20" i="16"/>
  <c r="L20" i="15"/>
  <c r="H21" i="15"/>
  <c r="I21" i="15" s="1"/>
  <c r="AG18" i="10"/>
  <c r="AB19" i="10"/>
  <c r="AF18" i="10"/>
  <c r="S16" i="10"/>
  <c r="O17" i="10"/>
  <c r="AG18" i="8"/>
  <c r="O12" i="8"/>
  <c r="S11" i="8"/>
  <c r="AB19" i="8"/>
  <c r="AF18" i="8"/>
  <c r="L20" i="16" l="1"/>
  <c r="H21" i="16"/>
  <c r="K21" i="15"/>
  <c r="J21" i="15"/>
  <c r="D21" i="15"/>
  <c r="R17" i="10"/>
  <c r="P17" i="10"/>
  <c r="AD19" i="10"/>
  <c r="X19" i="10"/>
  <c r="Q17" i="10"/>
  <c r="L17" i="10"/>
  <c r="AC19" i="10"/>
  <c r="AG19" i="10" s="1"/>
  <c r="AE19" i="10"/>
  <c r="AC19" i="8"/>
  <c r="AE19" i="8"/>
  <c r="AD19" i="8"/>
  <c r="X19" i="8"/>
  <c r="Q12" i="8"/>
  <c r="L12" i="8"/>
  <c r="P12" i="8"/>
  <c r="R12" i="8"/>
  <c r="I21" i="16" l="1"/>
  <c r="K21" i="16"/>
  <c r="D21" i="16"/>
  <c r="J21" i="16"/>
  <c r="H22" i="15"/>
  <c r="I22" i="15" s="1"/>
  <c r="L21" i="15"/>
  <c r="AB20" i="10"/>
  <c r="AF19" i="10"/>
  <c r="O18" i="10"/>
  <c r="S17" i="10"/>
  <c r="AB20" i="8"/>
  <c r="AF19" i="8"/>
  <c r="S12" i="8"/>
  <c r="O13" i="8"/>
  <c r="AG19" i="8"/>
  <c r="H22" i="16" l="1"/>
  <c r="L21" i="16"/>
  <c r="J22" i="15"/>
  <c r="D22" i="15"/>
  <c r="K22" i="15"/>
  <c r="Q18" i="10"/>
  <c r="L18" i="10"/>
  <c r="P18" i="10"/>
  <c r="R18" i="10"/>
  <c r="AD20" i="10"/>
  <c r="X20" i="10"/>
  <c r="AE20" i="10"/>
  <c r="AC20" i="10"/>
  <c r="AG20" i="10" s="1"/>
  <c r="R13" i="8"/>
  <c r="P13" i="8"/>
  <c r="Q13" i="8"/>
  <c r="L13" i="8"/>
  <c r="AD20" i="8"/>
  <c r="X20" i="8"/>
  <c r="AE20" i="8"/>
  <c r="AC20" i="8"/>
  <c r="J22" i="16" l="1"/>
  <c r="D22" i="16"/>
  <c r="I22" i="16"/>
  <c r="K22" i="16"/>
  <c r="L22" i="15"/>
  <c r="H23" i="15"/>
  <c r="I23" i="15" s="1"/>
  <c r="AG20" i="8"/>
  <c r="AB21" i="10"/>
  <c r="AF20" i="10"/>
  <c r="O19" i="10"/>
  <c r="S18" i="10"/>
  <c r="AF20" i="8"/>
  <c r="AB21" i="8"/>
  <c r="O14" i="8"/>
  <c r="S13" i="8"/>
  <c r="H23" i="16" l="1"/>
  <c r="I23" i="16" s="1"/>
  <c r="L22" i="16"/>
  <c r="J23" i="15"/>
  <c r="D23" i="15"/>
  <c r="K23" i="15"/>
  <c r="L23" i="15" s="1"/>
  <c r="AD21" i="10"/>
  <c r="X21" i="10"/>
  <c r="Q19" i="10"/>
  <c r="L19" i="10"/>
  <c r="R19" i="10"/>
  <c r="P19" i="10"/>
  <c r="AC21" i="10"/>
  <c r="AG21" i="10" s="1"/>
  <c r="AE21" i="10"/>
  <c r="Q14" i="8"/>
  <c r="L14" i="8"/>
  <c r="R14" i="8"/>
  <c r="P14" i="8"/>
  <c r="AE21" i="8"/>
  <c r="AC21" i="8"/>
  <c r="AD21" i="8"/>
  <c r="X21" i="8"/>
  <c r="D23" i="16" l="1"/>
  <c r="J23" i="16"/>
  <c r="H24" i="15"/>
  <c r="I24" i="15" s="1"/>
  <c r="AF21" i="10"/>
  <c r="AB22" i="10"/>
  <c r="O20" i="10"/>
  <c r="S19" i="10"/>
  <c r="AB22" i="8"/>
  <c r="AF21" i="8"/>
  <c r="AG21" i="8"/>
  <c r="O15" i="8"/>
  <c r="S14" i="8"/>
  <c r="J24" i="15" l="1"/>
  <c r="D24" i="15"/>
  <c r="K24" i="15"/>
  <c r="R20" i="10"/>
  <c r="P20" i="10"/>
  <c r="Q20" i="10"/>
  <c r="L20" i="10"/>
  <c r="AE22" i="10"/>
  <c r="AC22" i="10"/>
  <c r="AD22" i="10"/>
  <c r="X22" i="10"/>
  <c r="Q15" i="8"/>
  <c r="L15" i="8"/>
  <c r="R15" i="8"/>
  <c r="P15" i="8"/>
  <c r="AD22" i="8"/>
  <c r="X22" i="8"/>
  <c r="AE22" i="8"/>
  <c r="AC22" i="8"/>
  <c r="H25" i="15" l="1"/>
  <c r="I25" i="15" s="1"/>
  <c r="L24" i="15"/>
  <c r="AG22" i="10"/>
  <c r="AB23" i="10"/>
  <c r="AF22" i="10"/>
  <c r="S20" i="10"/>
  <c r="O21" i="10"/>
  <c r="AG22" i="8"/>
  <c r="AB23" i="8"/>
  <c r="AF22" i="8"/>
  <c r="O16" i="8"/>
  <c r="S15" i="8"/>
  <c r="J25" i="15" l="1"/>
  <c r="D25" i="15"/>
  <c r="K25" i="15"/>
  <c r="R21" i="10"/>
  <c r="P21" i="10"/>
  <c r="AD23" i="10"/>
  <c r="X23" i="10"/>
  <c r="Q21" i="10"/>
  <c r="L21" i="10"/>
  <c r="AC23" i="10"/>
  <c r="AG23" i="10" s="1"/>
  <c r="AE23" i="10"/>
  <c r="Q16" i="8"/>
  <c r="L16" i="8"/>
  <c r="P16" i="8"/>
  <c r="R16" i="8"/>
  <c r="AD23" i="8"/>
  <c r="X23" i="8"/>
  <c r="AC23" i="8"/>
  <c r="AG23" i="8" s="1"/>
  <c r="AE23" i="8"/>
  <c r="H26" i="15" l="1"/>
  <c r="I26" i="15" s="1"/>
  <c r="L25" i="15"/>
  <c r="AB24" i="10"/>
  <c r="AF23" i="10"/>
  <c r="O22" i="10"/>
  <c r="S21" i="10"/>
  <c r="AB24" i="8"/>
  <c r="AF23" i="8"/>
  <c r="S16" i="8"/>
  <c r="O17" i="8"/>
  <c r="J26" i="15" l="1"/>
  <c r="D26" i="15"/>
  <c r="R22" i="10"/>
  <c r="P22" i="10"/>
  <c r="Q22" i="10"/>
  <c r="L22" i="10"/>
  <c r="AD24" i="10"/>
  <c r="X24" i="10"/>
  <c r="AE24" i="10"/>
  <c r="AC24" i="10"/>
  <c r="AG24" i="10" s="1"/>
  <c r="R17" i="8"/>
  <c r="P17" i="8"/>
  <c r="Q17" i="8"/>
  <c r="L17" i="8"/>
  <c r="AD24" i="8"/>
  <c r="X24" i="8"/>
  <c r="AC24" i="8"/>
  <c r="AE24" i="8"/>
  <c r="AB25" i="10" l="1"/>
  <c r="AF24" i="10"/>
  <c r="O23" i="10"/>
  <c r="S22" i="10"/>
  <c r="AG24" i="8"/>
  <c r="AB25" i="8"/>
  <c r="AF24" i="8"/>
  <c r="O18" i="8"/>
  <c r="S17" i="8"/>
  <c r="Q23" i="10" l="1"/>
  <c r="L23" i="10"/>
  <c r="P23" i="10"/>
  <c r="R23" i="10"/>
  <c r="AD25" i="10"/>
  <c r="X25" i="10"/>
  <c r="AE25" i="10"/>
  <c r="AC25" i="10"/>
  <c r="AG25" i="10" s="1"/>
  <c r="Q18" i="8"/>
  <c r="L18" i="8"/>
  <c r="R18" i="8"/>
  <c r="P18" i="8"/>
  <c r="AE25" i="8"/>
  <c r="AC25" i="8"/>
  <c r="AD25" i="8"/>
  <c r="X25" i="8"/>
  <c r="O24" i="10" l="1"/>
  <c r="S23" i="10"/>
  <c r="AF25" i="10"/>
  <c r="AB26" i="10"/>
  <c r="AB26" i="8"/>
  <c r="AF25" i="8"/>
  <c r="AG25" i="8"/>
  <c r="O19" i="8"/>
  <c r="S18" i="8"/>
  <c r="AE26" i="10" l="1"/>
  <c r="AC26" i="10"/>
  <c r="Q24" i="10"/>
  <c r="L24" i="10"/>
  <c r="AD26" i="10"/>
  <c r="X26" i="10"/>
  <c r="R24" i="10"/>
  <c r="P24" i="10"/>
  <c r="Q19" i="8"/>
  <c r="L19" i="8"/>
  <c r="R19" i="8"/>
  <c r="P19" i="8"/>
  <c r="AD26" i="8"/>
  <c r="X26" i="8"/>
  <c r="AC26" i="8"/>
  <c r="AE26" i="8"/>
  <c r="S24" i="10" l="1"/>
  <c r="O25" i="10"/>
  <c r="AG26" i="10"/>
  <c r="AB27" i="10"/>
  <c r="AF26" i="10"/>
  <c r="AG26" i="8"/>
  <c r="AB27" i="8"/>
  <c r="AF26" i="8"/>
  <c r="O20" i="8"/>
  <c r="S19" i="8"/>
  <c r="AC27" i="10" l="1"/>
  <c r="AE27" i="10"/>
  <c r="R25" i="10"/>
  <c r="P25" i="10"/>
  <c r="AD27" i="10"/>
  <c r="X27" i="10"/>
  <c r="Q25" i="10"/>
  <c r="L25" i="10"/>
  <c r="Q20" i="8"/>
  <c r="L20" i="8"/>
  <c r="P20" i="8"/>
  <c r="R20" i="8"/>
  <c r="AD27" i="8"/>
  <c r="X27" i="8"/>
  <c r="AC27" i="8"/>
  <c r="AE27" i="8"/>
  <c r="O26" i="10" l="1"/>
  <c r="S25" i="10"/>
  <c r="AB28" i="10"/>
  <c r="AF27" i="10"/>
  <c r="AG27" i="10"/>
  <c r="AG27" i="8"/>
  <c r="AB28" i="8"/>
  <c r="AF27" i="8"/>
  <c r="S20" i="8"/>
  <c r="O21" i="8"/>
  <c r="AD28" i="10" l="1"/>
  <c r="X28" i="10"/>
  <c r="AE28" i="10"/>
  <c r="AC28" i="10"/>
  <c r="AG28" i="10" s="1"/>
  <c r="Q26" i="10"/>
  <c r="L26" i="10"/>
  <c r="R26" i="10"/>
  <c r="P26" i="10"/>
  <c r="R21" i="8"/>
  <c r="P21" i="8"/>
  <c r="Q21" i="8"/>
  <c r="L21" i="8"/>
  <c r="AD28" i="8"/>
  <c r="X28" i="8"/>
  <c r="AC28" i="8"/>
  <c r="AE28" i="8"/>
  <c r="O27" i="10" l="1"/>
  <c r="S26" i="10"/>
  <c r="AB29" i="10"/>
  <c r="AF28" i="10"/>
  <c r="AG28" i="8"/>
  <c r="AB29" i="8"/>
  <c r="AF28" i="8"/>
  <c r="O22" i="8"/>
  <c r="S21" i="8"/>
  <c r="AD29" i="10" l="1"/>
  <c r="X29" i="10"/>
  <c r="Q27" i="10"/>
  <c r="L27" i="10"/>
  <c r="AE29" i="10"/>
  <c r="AC29" i="10"/>
  <c r="AG29" i="10" s="1"/>
  <c r="P27" i="10"/>
  <c r="R27" i="10"/>
  <c r="Q22" i="8"/>
  <c r="L22" i="8"/>
  <c r="R22" i="8"/>
  <c r="P22" i="8"/>
  <c r="AD29" i="8"/>
  <c r="X29" i="8"/>
  <c r="AE29" i="8"/>
  <c r="AC29" i="8"/>
  <c r="AG29" i="8" s="1"/>
  <c r="O28" i="10" l="1"/>
  <c r="S27" i="10"/>
  <c r="AF29" i="10"/>
  <c r="AB30" i="10"/>
  <c r="AB30" i="8"/>
  <c r="AF29" i="8"/>
  <c r="O23" i="8"/>
  <c r="S22" i="8"/>
  <c r="AE30" i="10" l="1"/>
  <c r="AC30" i="10"/>
  <c r="Q28" i="10"/>
  <c r="L28" i="10"/>
  <c r="AD30" i="10"/>
  <c r="X30" i="10"/>
  <c r="R28" i="10"/>
  <c r="P28" i="10"/>
  <c r="Q23" i="8"/>
  <c r="L23" i="8"/>
  <c r="R23" i="8"/>
  <c r="P23" i="8"/>
  <c r="AD30" i="8"/>
  <c r="X30" i="8"/>
  <c r="AC30" i="8"/>
  <c r="AE30" i="8"/>
  <c r="S28" i="10" l="1"/>
  <c r="O29" i="10"/>
  <c r="AG30" i="10"/>
  <c r="AB31" i="10"/>
  <c r="AF30" i="10"/>
  <c r="AG30" i="8"/>
  <c r="AF30" i="8"/>
  <c r="AB31" i="8"/>
  <c r="O24" i="8"/>
  <c r="S23" i="8"/>
  <c r="AC31" i="10" l="1"/>
  <c r="AE31" i="10"/>
  <c r="R29" i="10"/>
  <c r="P29" i="10"/>
  <c r="AD31" i="10"/>
  <c r="X31" i="10"/>
  <c r="Q29" i="10"/>
  <c r="L29" i="10"/>
  <c r="Q24" i="8"/>
  <c r="L24" i="8"/>
  <c r="P24" i="8"/>
  <c r="R24" i="8"/>
  <c r="AE31" i="8"/>
  <c r="AC31" i="8"/>
  <c r="AD31" i="8"/>
  <c r="X31" i="8"/>
  <c r="AB32" i="10" l="1"/>
  <c r="AF31" i="10"/>
  <c r="O30" i="10"/>
  <c r="S29" i="10"/>
  <c r="AG31" i="10"/>
  <c r="AG31" i="8"/>
  <c r="AF31" i="8"/>
  <c r="AB32" i="8"/>
  <c r="O25" i="8"/>
  <c r="S24" i="8"/>
  <c r="Q30" i="10" l="1"/>
  <c r="L30" i="10"/>
  <c r="R30" i="10"/>
  <c r="P30" i="10"/>
  <c r="AD32" i="10"/>
  <c r="X32" i="10"/>
  <c r="AE32" i="10"/>
  <c r="AC32" i="10"/>
  <c r="AG32" i="10" s="1"/>
  <c r="AE32" i="8"/>
  <c r="AC32" i="8"/>
  <c r="Q25" i="8"/>
  <c r="L25" i="8"/>
  <c r="P25" i="8"/>
  <c r="R25" i="8"/>
  <c r="AD32" i="8"/>
  <c r="X32" i="8"/>
  <c r="AB33" i="10" l="1"/>
  <c r="AF32" i="10"/>
  <c r="O31" i="10"/>
  <c r="S30" i="10"/>
  <c r="AG32" i="8"/>
  <c r="O26" i="8"/>
  <c r="S25" i="8"/>
  <c r="AB33" i="8"/>
  <c r="AF32" i="8"/>
  <c r="AD33" i="10" l="1"/>
  <c r="X33" i="10"/>
  <c r="Q31" i="10"/>
  <c r="L31" i="10"/>
  <c r="P31" i="10"/>
  <c r="R31" i="10"/>
  <c r="AE33" i="10"/>
  <c r="AC33" i="10"/>
  <c r="AG33" i="10" s="1"/>
  <c r="AD33" i="8"/>
  <c r="X33" i="8"/>
  <c r="AE33" i="8"/>
  <c r="AC33" i="8"/>
  <c r="AG33" i="8" s="1"/>
  <c r="P26" i="8"/>
  <c r="R26" i="8"/>
  <c r="Q26" i="8"/>
  <c r="L26" i="8"/>
  <c r="AF33" i="10" l="1"/>
  <c r="AB34" i="10"/>
  <c r="O32" i="10"/>
  <c r="S31" i="10"/>
  <c r="O27" i="8"/>
  <c r="S26" i="8"/>
  <c r="AB34" i="8"/>
  <c r="AF33" i="8"/>
  <c r="Q32" i="10" l="1"/>
  <c r="L32" i="10"/>
  <c r="R32" i="10"/>
  <c r="P32" i="10"/>
  <c r="AE34" i="10"/>
  <c r="AC34" i="10"/>
  <c r="AG34" i="10" s="1"/>
  <c r="AD34" i="10"/>
  <c r="X34" i="10"/>
  <c r="AD34" i="8"/>
  <c r="X34" i="8"/>
  <c r="AE34" i="8"/>
  <c r="AC34" i="8"/>
  <c r="AG34" i="8" s="1"/>
  <c r="P27" i="8"/>
  <c r="R27" i="8"/>
  <c r="Q27" i="8"/>
  <c r="L27" i="8"/>
  <c r="S32" i="10" l="1"/>
  <c r="O33" i="10"/>
  <c r="AB35" i="10"/>
  <c r="AF34" i="10"/>
  <c r="O28" i="8"/>
  <c r="S27" i="8"/>
  <c r="AB35" i="8"/>
  <c r="AF34" i="8"/>
  <c r="AD35" i="10" l="1"/>
  <c r="X35" i="10"/>
  <c r="AC35" i="10"/>
  <c r="AG35" i="10" s="1"/>
  <c r="AE35" i="10"/>
  <c r="R33" i="10"/>
  <c r="P33" i="10"/>
  <c r="Q33" i="10"/>
  <c r="L33" i="10"/>
  <c r="F10" i="10" s="1"/>
  <c r="AD35" i="8"/>
  <c r="X35" i="8"/>
  <c r="AE35" i="8"/>
  <c r="AC35" i="8"/>
  <c r="Q28" i="8"/>
  <c r="L28" i="8"/>
  <c r="P28" i="8"/>
  <c r="R28" i="8"/>
  <c r="AF35" i="10" l="1"/>
  <c r="AB36" i="10"/>
  <c r="O34" i="10"/>
  <c r="S33" i="10"/>
  <c r="AG35" i="8"/>
  <c r="O29" i="8"/>
  <c r="S28" i="8"/>
  <c r="AB36" i="8"/>
  <c r="AF35" i="8"/>
  <c r="Q34" i="10" l="1"/>
  <c r="L34" i="10"/>
  <c r="R34" i="10"/>
  <c r="P34" i="10"/>
  <c r="AE36" i="10"/>
  <c r="AC36" i="10"/>
  <c r="AD36" i="10"/>
  <c r="X36" i="10"/>
  <c r="AD36" i="8"/>
  <c r="X36" i="8"/>
  <c r="AE36" i="8"/>
  <c r="AC36" i="8"/>
  <c r="Q29" i="8"/>
  <c r="L29" i="8"/>
  <c r="P29" i="8"/>
  <c r="R29" i="8"/>
  <c r="AG36" i="10" l="1"/>
  <c r="AB37" i="10"/>
  <c r="AF36" i="10"/>
  <c r="O35" i="10"/>
  <c r="S34" i="10"/>
  <c r="AG36" i="8"/>
  <c r="O30" i="8"/>
  <c r="S29" i="8"/>
  <c r="AF36" i="8"/>
  <c r="AB37" i="8"/>
  <c r="AD37" i="10" l="1"/>
  <c r="X37" i="10"/>
  <c r="Q35" i="10"/>
  <c r="L35" i="10"/>
  <c r="P35" i="10"/>
  <c r="R35" i="10"/>
  <c r="AE37" i="10"/>
  <c r="AC37" i="10"/>
  <c r="AG37" i="10" s="1"/>
  <c r="AE37" i="8"/>
  <c r="AC37" i="8"/>
  <c r="AD37" i="8"/>
  <c r="X37" i="8"/>
  <c r="Q30" i="8"/>
  <c r="L30" i="8"/>
  <c r="P30" i="8"/>
  <c r="R30" i="8"/>
  <c r="AB38" i="10" l="1"/>
  <c r="AF37" i="10"/>
  <c r="O36" i="10"/>
  <c r="S35" i="10"/>
  <c r="AG37" i="8"/>
  <c r="O31" i="8"/>
  <c r="S30" i="8"/>
  <c r="AB38" i="8"/>
  <c r="AF37" i="8"/>
  <c r="AD38" i="10" l="1"/>
  <c r="X38" i="10"/>
  <c r="Q36" i="10"/>
  <c r="L36" i="10"/>
  <c r="R36" i="10"/>
  <c r="P36" i="10"/>
  <c r="AE38" i="10"/>
  <c r="AC38" i="10"/>
  <c r="AG38" i="10" s="1"/>
  <c r="AE38" i="8"/>
  <c r="AC38" i="8"/>
  <c r="AD38" i="8"/>
  <c r="X38" i="8"/>
  <c r="Q31" i="8"/>
  <c r="L31" i="8"/>
  <c r="R31" i="8"/>
  <c r="P31" i="8"/>
  <c r="AB39" i="10" l="1"/>
  <c r="AF38" i="10"/>
  <c r="S36" i="10"/>
  <c r="O37" i="10"/>
  <c r="AG38" i="8"/>
  <c r="S31" i="8"/>
  <c r="O32" i="8"/>
  <c r="AB39" i="8"/>
  <c r="AF38" i="8"/>
  <c r="R37" i="10" l="1"/>
  <c r="P37" i="10"/>
  <c r="Q37" i="10"/>
  <c r="L37" i="10"/>
  <c r="AD39" i="10"/>
  <c r="X39" i="10"/>
  <c r="AC39" i="10"/>
  <c r="AG39" i="10" s="1"/>
  <c r="AE39" i="10"/>
  <c r="AD39" i="8"/>
  <c r="X39" i="8"/>
  <c r="AE39" i="8"/>
  <c r="AC39" i="8"/>
  <c r="R32" i="8"/>
  <c r="P32" i="8"/>
  <c r="Q32" i="8"/>
  <c r="L32" i="8"/>
  <c r="AF39" i="10" l="1"/>
  <c r="AB40" i="10"/>
  <c r="O38" i="10"/>
  <c r="S37" i="10"/>
  <c r="AG39" i="8"/>
  <c r="O33" i="8"/>
  <c r="S32" i="8"/>
  <c r="AB40" i="8"/>
  <c r="AF39" i="8"/>
  <c r="R38" i="10" l="1"/>
  <c r="P38" i="10"/>
  <c r="Q38" i="10"/>
  <c r="L38" i="10"/>
  <c r="AE40" i="10"/>
  <c r="AC40" i="10"/>
  <c r="AG40" i="10" s="1"/>
  <c r="AD40" i="10"/>
  <c r="X40" i="10"/>
  <c r="Q33" i="8"/>
  <c r="L33" i="8"/>
  <c r="F10" i="8" s="1"/>
  <c r="AD40" i="8"/>
  <c r="X40" i="8"/>
  <c r="AE40" i="8"/>
  <c r="AC40" i="8"/>
  <c r="AG40" i="8" s="1"/>
  <c r="R33" i="8"/>
  <c r="P33" i="8"/>
  <c r="AB41" i="10" l="1"/>
  <c r="AF40" i="10"/>
  <c r="O39" i="10"/>
  <c r="S38" i="10"/>
  <c r="O34" i="8"/>
  <c r="S33" i="8"/>
  <c r="AF40" i="8"/>
  <c r="AB41" i="8"/>
  <c r="Q39" i="10" l="1"/>
  <c r="L39" i="10"/>
  <c r="P39" i="10"/>
  <c r="R39" i="10"/>
  <c r="AD41" i="10"/>
  <c r="X41" i="10"/>
  <c r="AE41" i="10"/>
  <c r="AC41" i="10"/>
  <c r="AG41" i="10" s="1"/>
  <c r="AE41" i="8"/>
  <c r="AC41" i="8"/>
  <c r="AD41" i="8"/>
  <c r="X41" i="8"/>
  <c r="Q34" i="8"/>
  <c r="L34" i="8"/>
  <c r="R34" i="8"/>
  <c r="P34" i="8"/>
  <c r="AB42" i="10" l="1"/>
  <c r="AF41" i="10"/>
  <c r="O40" i="10"/>
  <c r="S39" i="10"/>
  <c r="AG41" i="8"/>
  <c r="O35" i="8"/>
  <c r="S34" i="8"/>
  <c r="AB42" i="8"/>
  <c r="AF41" i="8"/>
  <c r="Q40" i="10" l="1"/>
  <c r="L40" i="10"/>
  <c r="R40" i="10"/>
  <c r="P40" i="10"/>
  <c r="AD42" i="10"/>
  <c r="X42" i="10"/>
  <c r="AE42" i="10"/>
  <c r="AC42" i="10"/>
  <c r="AD42" i="8"/>
  <c r="X42" i="8"/>
  <c r="AE42" i="8"/>
  <c r="AC42" i="8"/>
  <c r="Q35" i="8"/>
  <c r="L35" i="8"/>
  <c r="R35" i="8"/>
  <c r="P35" i="8"/>
  <c r="AG42" i="10" l="1"/>
  <c r="AB43" i="10"/>
  <c r="AF42" i="10"/>
  <c r="S40" i="10"/>
  <c r="O41" i="10"/>
  <c r="AG42" i="8"/>
  <c r="O36" i="8"/>
  <c r="S35" i="8"/>
  <c r="AB43" i="8"/>
  <c r="AF42" i="8"/>
  <c r="R41" i="10" l="1"/>
  <c r="P41" i="10"/>
  <c r="Q41" i="10"/>
  <c r="L41" i="10"/>
  <c r="AD43" i="10"/>
  <c r="X43" i="10"/>
  <c r="AC43" i="10"/>
  <c r="AG43" i="10" s="1"/>
  <c r="AE43" i="10"/>
  <c r="AD43" i="8"/>
  <c r="X43" i="8"/>
  <c r="AE43" i="8"/>
  <c r="AC43" i="8"/>
  <c r="Q36" i="8"/>
  <c r="L36" i="8"/>
  <c r="P36" i="8"/>
  <c r="R36" i="8"/>
  <c r="AF43" i="10" l="1"/>
  <c r="AB44" i="10"/>
  <c r="O42" i="10"/>
  <c r="S41" i="10"/>
  <c r="AG43" i="8"/>
  <c r="O37" i="8"/>
  <c r="S36" i="8"/>
  <c r="AB44" i="8"/>
  <c r="AF43" i="8"/>
  <c r="Q42" i="10" l="1"/>
  <c r="L42" i="10"/>
  <c r="R42" i="10"/>
  <c r="P42" i="10"/>
  <c r="AE44" i="10"/>
  <c r="AC44" i="10"/>
  <c r="AD44" i="10"/>
  <c r="X44" i="10"/>
  <c r="AE44" i="8"/>
  <c r="AC44" i="8"/>
  <c r="AD44" i="8"/>
  <c r="X44" i="8"/>
  <c r="Q37" i="8"/>
  <c r="L37" i="8"/>
  <c r="R37" i="8"/>
  <c r="P37" i="8"/>
  <c r="AG44" i="10" l="1"/>
  <c r="AB45" i="10"/>
  <c r="AF44" i="10"/>
  <c r="O43" i="10"/>
  <c r="S42" i="10"/>
  <c r="AG44" i="8"/>
  <c r="O38" i="8"/>
  <c r="S37" i="8"/>
  <c r="AF44" i="8"/>
  <c r="AB45" i="8"/>
  <c r="AD45" i="10" l="1"/>
  <c r="X45" i="10"/>
  <c r="Q43" i="10"/>
  <c r="L43" i="10"/>
  <c r="P43" i="10"/>
  <c r="R43" i="10"/>
  <c r="AE45" i="10"/>
  <c r="AC45" i="10"/>
  <c r="AG45" i="10" s="1"/>
  <c r="AD45" i="8"/>
  <c r="X45" i="8"/>
  <c r="AE45" i="8"/>
  <c r="AC45" i="8"/>
  <c r="Q38" i="8"/>
  <c r="L38" i="8"/>
  <c r="R38" i="8"/>
  <c r="P38" i="8"/>
  <c r="AB46" i="10" l="1"/>
  <c r="AF45" i="10"/>
  <c r="O44" i="10"/>
  <c r="S43" i="10"/>
  <c r="AG45" i="8"/>
  <c r="O39" i="8"/>
  <c r="S38" i="8"/>
  <c r="AB46" i="8"/>
  <c r="AF45" i="8"/>
  <c r="Q44" i="10" l="1"/>
  <c r="L44" i="10"/>
  <c r="R44" i="10"/>
  <c r="P44" i="10"/>
  <c r="AD46" i="10"/>
  <c r="X46" i="10"/>
  <c r="AE46" i="10"/>
  <c r="AC46" i="10"/>
  <c r="AG46" i="10" s="1"/>
  <c r="Q39" i="8"/>
  <c r="L39" i="8"/>
  <c r="AD46" i="8"/>
  <c r="X46" i="8"/>
  <c r="AE46" i="8"/>
  <c r="AC46" i="8"/>
  <c r="AG46" i="8" s="1"/>
  <c r="R39" i="8"/>
  <c r="P39" i="8"/>
  <c r="AB47" i="10" l="1"/>
  <c r="AF46" i="10"/>
  <c r="S44" i="10"/>
  <c r="O45" i="10"/>
  <c r="O40" i="8"/>
  <c r="S39" i="8"/>
  <c r="AB47" i="8"/>
  <c r="AF46" i="8"/>
  <c r="R45" i="10" l="1"/>
  <c r="P45" i="10"/>
  <c r="Q45" i="10"/>
  <c r="L45" i="10"/>
  <c r="AD47" i="10"/>
  <c r="X47" i="10"/>
  <c r="AC47" i="10"/>
  <c r="AG47" i="10" s="1"/>
  <c r="AE47" i="10"/>
  <c r="AD47" i="8"/>
  <c r="X47" i="8"/>
  <c r="AE47" i="8"/>
  <c r="AC47" i="8"/>
  <c r="Q40" i="8"/>
  <c r="L40" i="8"/>
  <c r="P40" i="8"/>
  <c r="R40" i="8"/>
  <c r="AF47" i="10" l="1"/>
  <c r="AB48" i="10"/>
  <c r="O46" i="10"/>
  <c r="S45" i="10"/>
  <c r="AG47" i="8"/>
  <c r="O41" i="8"/>
  <c r="S40" i="8"/>
  <c r="AB48" i="8"/>
  <c r="AF47" i="8"/>
  <c r="Q46" i="10" l="1"/>
  <c r="L46" i="10"/>
  <c r="R46" i="10"/>
  <c r="P46" i="10"/>
  <c r="AE48" i="10"/>
  <c r="AC48" i="10"/>
  <c r="AD48" i="10"/>
  <c r="X48" i="10"/>
  <c r="AD48" i="8"/>
  <c r="X48" i="8"/>
  <c r="AE48" i="8"/>
  <c r="AC48" i="8"/>
  <c r="AG48" i="8" s="1"/>
  <c r="Q41" i="8"/>
  <c r="L41" i="8"/>
  <c r="R41" i="8"/>
  <c r="P41" i="8"/>
  <c r="AG48" i="10" l="1"/>
  <c r="O47" i="10"/>
  <c r="S46" i="10"/>
  <c r="AB49" i="10"/>
  <c r="AF48" i="10"/>
  <c r="O42" i="8"/>
  <c r="S41" i="8"/>
  <c r="AF48" i="8"/>
  <c r="AB49" i="8"/>
  <c r="AE49" i="10" l="1"/>
  <c r="AC49" i="10"/>
  <c r="Q47" i="10"/>
  <c r="L47" i="10"/>
  <c r="P47" i="10"/>
  <c r="R47" i="10"/>
  <c r="AD49" i="10"/>
  <c r="X49" i="10"/>
  <c r="AE49" i="8"/>
  <c r="AC49" i="8"/>
  <c r="Q42" i="8"/>
  <c r="L42" i="8"/>
  <c r="AD49" i="8"/>
  <c r="X49" i="8"/>
  <c r="R42" i="8"/>
  <c r="P42" i="8"/>
  <c r="O48" i="10" l="1"/>
  <c r="S47" i="10"/>
  <c r="AG49" i="10"/>
  <c r="AB50" i="10"/>
  <c r="AF49" i="10"/>
  <c r="AG49" i="8"/>
  <c r="O43" i="8"/>
  <c r="S42" i="8"/>
  <c r="AB50" i="8"/>
  <c r="AF49" i="8"/>
  <c r="AE50" i="10" l="1"/>
  <c r="AC50" i="10"/>
  <c r="AD50" i="10"/>
  <c r="X50" i="10"/>
  <c r="Q48" i="10"/>
  <c r="L48" i="10"/>
  <c r="R48" i="10"/>
  <c r="P48" i="10"/>
  <c r="AE50" i="8"/>
  <c r="AC50" i="8"/>
  <c r="AD50" i="8"/>
  <c r="X50" i="8"/>
  <c r="Q43" i="8"/>
  <c r="L43" i="8"/>
  <c r="R43" i="8"/>
  <c r="P43" i="8"/>
  <c r="AG50" i="10" l="1"/>
  <c r="S48" i="10"/>
  <c r="O49" i="10"/>
  <c r="AB51" i="10"/>
  <c r="AF50" i="10"/>
  <c r="AG50" i="8"/>
  <c r="O44" i="8"/>
  <c r="S43" i="8"/>
  <c r="AB51" i="8"/>
  <c r="AF50" i="8"/>
  <c r="R49" i="10" l="1"/>
  <c r="P49" i="10"/>
  <c r="Q49" i="10"/>
  <c r="L49" i="10"/>
  <c r="AD51" i="10"/>
  <c r="X51" i="10"/>
  <c r="AC51" i="10"/>
  <c r="AG51" i="10" s="1"/>
  <c r="AE51" i="10"/>
  <c r="AD51" i="8"/>
  <c r="X51" i="8"/>
  <c r="AE51" i="8"/>
  <c r="AC51" i="8"/>
  <c r="AG51" i="8" s="1"/>
  <c r="Q44" i="8"/>
  <c r="L44" i="8"/>
  <c r="P44" i="8"/>
  <c r="R44" i="8"/>
  <c r="AF51" i="10" l="1"/>
  <c r="AB52" i="10"/>
  <c r="O50" i="10"/>
  <c r="S49" i="10"/>
  <c r="O45" i="8"/>
  <c r="S44" i="8"/>
  <c r="AB52" i="8"/>
  <c r="AF51" i="8"/>
  <c r="Q50" i="10" l="1"/>
  <c r="L50" i="10"/>
  <c r="R50" i="10"/>
  <c r="P50" i="10"/>
  <c r="AE52" i="10"/>
  <c r="AC52" i="10"/>
  <c r="AD52" i="10"/>
  <c r="X52" i="10"/>
  <c r="Q45" i="8"/>
  <c r="L45" i="8"/>
  <c r="AD52" i="8"/>
  <c r="X52" i="8"/>
  <c r="AE52" i="8"/>
  <c r="AC52" i="8"/>
  <c r="R45" i="8"/>
  <c r="P45" i="8"/>
  <c r="AG52" i="10" l="1"/>
  <c r="AB53" i="10"/>
  <c r="AF52" i="10"/>
  <c r="O51" i="10"/>
  <c r="S50" i="10"/>
  <c r="AG52" i="8"/>
  <c r="O46" i="8"/>
  <c r="S45" i="8"/>
  <c r="AF52" i="8"/>
  <c r="AB53" i="8"/>
  <c r="Q51" i="10" l="1"/>
  <c r="L51" i="10"/>
  <c r="P51" i="10"/>
  <c r="R51" i="10"/>
  <c r="AD53" i="10"/>
  <c r="X53" i="10"/>
  <c r="AE53" i="10"/>
  <c r="AF53" i="10" s="1"/>
  <c r="AC53" i="10"/>
  <c r="AG53" i="10" s="1"/>
  <c r="AD53" i="8"/>
  <c r="X53" i="8"/>
  <c r="AE53" i="8"/>
  <c r="AC53" i="8"/>
  <c r="Q46" i="8"/>
  <c r="L46" i="8"/>
  <c r="R46" i="8"/>
  <c r="P46" i="8"/>
  <c r="O52" i="10" l="1"/>
  <c r="S51" i="10"/>
  <c r="AG53" i="8"/>
  <c r="O47" i="8"/>
  <c r="S46" i="8"/>
  <c r="AF53" i="8"/>
  <c r="Q52" i="10" l="1"/>
  <c r="L52" i="10"/>
  <c r="R52" i="10"/>
  <c r="O53" i="10" s="1"/>
  <c r="P52" i="10"/>
  <c r="Q47" i="8"/>
  <c r="L47" i="8"/>
  <c r="R47" i="8"/>
  <c r="P47" i="8"/>
  <c r="P53" i="10" l="1"/>
  <c r="R53" i="10"/>
  <c r="S52" i="10"/>
  <c r="O48" i="8"/>
  <c r="S47" i="8"/>
  <c r="Q53" i="10" l="1"/>
  <c r="L53" i="10"/>
  <c r="O54" i="10"/>
  <c r="S53" i="10"/>
  <c r="Q54" i="10" s="1"/>
  <c r="Q48" i="8"/>
  <c r="L48" i="8"/>
  <c r="P48" i="8"/>
  <c r="R48" i="8"/>
  <c r="O49" i="8" s="1"/>
  <c r="P49" i="8" l="1"/>
  <c r="R49" i="8"/>
  <c r="R54" i="10"/>
  <c r="P54" i="10"/>
  <c r="L54" i="10"/>
  <c r="S48" i="8"/>
  <c r="L49" i="8" l="1"/>
  <c r="Q49" i="8"/>
  <c r="O50" i="8"/>
  <c r="S49" i="8"/>
  <c r="Q50" i="8" s="1"/>
  <c r="S54" i="10"/>
  <c r="O55" i="10"/>
  <c r="R50" i="8" l="1"/>
  <c r="P50" i="8"/>
  <c r="L50" i="8"/>
  <c r="R55" i="10"/>
  <c r="P55" i="10"/>
  <c r="Q55" i="10"/>
  <c r="L55" i="10"/>
  <c r="O51" i="8" l="1"/>
  <c r="S50" i="8"/>
  <c r="O56" i="10"/>
  <c r="S55" i="10"/>
  <c r="Q51" i="8" l="1"/>
  <c r="L51" i="8"/>
  <c r="R51" i="8"/>
  <c r="P51" i="8"/>
  <c r="Q56" i="10"/>
  <c r="L56" i="10"/>
  <c r="R56" i="10"/>
  <c r="P56" i="10"/>
  <c r="O52" i="8" l="1"/>
  <c r="S51" i="8"/>
  <c r="O57" i="10"/>
  <c r="S56" i="10"/>
  <c r="Q52" i="8" l="1"/>
  <c r="L52" i="8"/>
  <c r="R52" i="8"/>
  <c r="P52" i="8"/>
  <c r="Q57" i="10"/>
  <c r="L57" i="10"/>
  <c r="R57" i="10"/>
  <c r="P57" i="10"/>
  <c r="O53" i="8" l="1"/>
  <c r="S52" i="8"/>
  <c r="O58" i="10"/>
  <c r="S57" i="10"/>
  <c r="Q53" i="8" l="1"/>
  <c r="L53" i="8"/>
  <c r="P53" i="8"/>
  <c r="R53" i="8"/>
  <c r="S53" i="8" s="1"/>
  <c r="Q58" i="10"/>
  <c r="L58" i="10"/>
  <c r="R58" i="10"/>
  <c r="P58" i="10"/>
  <c r="S58" i="10" l="1"/>
  <c r="O59" i="10"/>
  <c r="R59" i="10" l="1"/>
  <c r="P59" i="10"/>
  <c r="Q59" i="10"/>
  <c r="L59" i="10"/>
  <c r="O60" i="10" l="1"/>
  <c r="S59" i="10"/>
  <c r="P60" i="10" l="1"/>
  <c r="R60" i="10"/>
  <c r="Q60" i="10"/>
  <c r="L60" i="10"/>
  <c r="O61" i="10" l="1"/>
  <c r="S60" i="10"/>
  <c r="Q61" i="10" l="1"/>
  <c r="L61" i="10"/>
  <c r="P61" i="10"/>
  <c r="R61" i="10"/>
  <c r="O62" i="10" l="1"/>
  <c r="S61" i="10"/>
  <c r="Q62" i="10" l="1"/>
  <c r="L62" i="10"/>
  <c r="R62" i="10"/>
  <c r="P62" i="10"/>
  <c r="O63" i="10" l="1"/>
  <c r="S62" i="10"/>
  <c r="Q63" i="10" l="1"/>
  <c r="L63" i="10"/>
  <c r="R63" i="10"/>
  <c r="P63" i="10"/>
  <c r="O64" i="10" l="1"/>
  <c r="S63" i="10"/>
  <c r="Q64" i="10" l="1"/>
  <c r="L64" i="10"/>
  <c r="R64" i="10"/>
  <c r="P64" i="10"/>
  <c r="O65" i="10" l="1"/>
  <c r="S64" i="10"/>
  <c r="Q65" i="10" l="1"/>
  <c r="L65" i="10"/>
  <c r="R65" i="10"/>
  <c r="P65" i="10"/>
  <c r="O66" i="10" l="1"/>
  <c r="S65" i="10"/>
  <c r="Q66" i="10" l="1"/>
  <c r="L66" i="10"/>
  <c r="R66" i="10"/>
  <c r="P66" i="10"/>
  <c r="S66" i="10" l="1"/>
  <c r="O67" i="10"/>
  <c r="R67" i="10" l="1"/>
  <c r="O68" i="10" s="1"/>
  <c r="P67" i="10"/>
  <c r="Q67" i="10"/>
  <c r="L67" i="10"/>
  <c r="P68" i="10" l="1"/>
  <c r="R68" i="10"/>
  <c r="S67" i="10"/>
  <c r="L68" i="10" l="1"/>
  <c r="Q68" i="10"/>
  <c r="O69" i="10"/>
  <c r="S68" i="10"/>
  <c r="Q69" i="10" s="1"/>
  <c r="R69" i="10" l="1"/>
  <c r="P69" i="10"/>
  <c r="L69" i="10"/>
  <c r="S69" i="10" l="1"/>
  <c r="O70" i="10"/>
  <c r="R70" i="10" l="1"/>
  <c r="P70" i="10"/>
  <c r="Q70" i="10"/>
  <c r="L70" i="10"/>
  <c r="S70" i="10" l="1"/>
  <c r="O71" i="10"/>
  <c r="R71" i="10" l="1"/>
  <c r="P71" i="10"/>
  <c r="Q71" i="10"/>
  <c r="L71" i="10"/>
  <c r="O72" i="10" l="1"/>
  <c r="S71" i="10"/>
  <c r="Q72" i="10" l="1"/>
  <c r="L72" i="10"/>
  <c r="P72" i="10"/>
  <c r="R72" i="10"/>
  <c r="O73" i="10" l="1"/>
  <c r="S72" i="10"/>
  <c r="Q73" i="10" l="1"/>
  <c r="L73" i="10"/>
  <c r="P73" i="10"/>
  <c r="R73" i="10"/>
  <c r="S73" i="10" s="1"/>
</calcChain>
</file>

<file path=xl/sharedStrings.xml><?xml version="1.0" encoding="utf-8"?>
<sst xmlns="http://schemas.openxmlformats.org/spreadsheetml/2006/main" count="544" uniqueCount="124">
  <si>
    <t>매수 기준</t>
    <phoneticPr fontId="1" type="noConversion"/>
  </si>
  <si>
    <t>Tier</t>
    <phoneticPr fontId="1" type="noConversion"/>
  </si>
  <si>
    <t>투자금 할당</t>
    <phoneticPr fontId="1" type="noConversion"/>
  </si>
  <si>
    <t>매수 주문 (수량)</t>
    <phoneticPr fontId="1" type="noConversion"/>
  </si>
  <si>
    <t>매수 주문 (가격)</t>
    <phoneticPr fontId="1" type="noConversion"/>
  </si>
  <si>
    <t>매도 주문 (수량)</t>
    <phoneticPr fontId="1" type="noConversion"/>
  </si>
  <si>
    <t>매도 주문 (가격)</t>
    <phoneticPr fontId="1" type="noConversion"/>
  </si>
  <si>
    <t>투자금 (설정)</t>
    <phoneticPr fontId="1" type="noConversion"/>
  </si>
  <si>
    <t>초기 매입가 (기록)</t>
    <phoneticPr fontId="1" type="noConversion"/>
  </si>
  <si>
    <t>계좌잔고량</t>
    <phoneticPr fontId="1" type="noConversion"/>
  </si>
  <si>
    <t>License</t>
    <phoneticPr fontId="9" type="noConversion"/>
  </si>
  <si>
    <t>Copyright (c) 2021 MKdays</t>
    <phoneticPr fontId="9" type="noConversion"/>
  </si>
  <si>
    <t>https://blog.naver.com/eliase</t>
    <phoneticPr fontId="9" type="noConversion"/>
  </si>
  <si>
    <t>평단</t>
    <phoneticPr fontId="1" type="noConversion"/>
  </si>
  <si>
    <t>진입</t>
    <phoneticPr fontId="1" type="noConversion"/>
  </si>
  <si>
    <t>1티어</t>
    <phoneticPr fontId="1" type="noConversion"/>
  </si>
  <si>
    <t>2티어</t>
    <phoneticPr fontId="1" type="noConversion"/>
  </si>
  <si>
    <t>3티어</t>
  </si>
  <si>
    <t>4티어</t>
  </si>
  <si>
    <t>5티어</t>
  </si>
  <si>
    <t>6티어</t>
  </si>
  <si>
    <t>7티어</t>
  </si>
  <si>
    <t>8티어</t>
  </si>
  <si>
    <t>9티어</t>
  </si>
  <si>
    <t>10티어</t>
  </si>
  <si>
    <t>11티어</t>
  </si>
  <si>
    <t>12티어</t>
  </si>
  <si>
    <t>13티어</t>
  </si>
  <si>
    <t>14티어</t>
  </si>
  <si>
    <t>15티어</t>
  </si>
  <si>
    <t>16티어</t>
  </si>
  <si>
    <t>17티어</t>
  </si>
  <si>
    <t>18티어</t>
  </si>
  <si>
    <t>19티어</t>
  </si>
  <si>
    <t>20티어</t>
  </si>
  <si>
    <t>21티어</t>
  </si>
  <si>
    <t>22티어</t>
  </si>
  <si>
    <t>23티어</t>
  </si>
  <si>
    <t>24티어</t>
  </si>
  <si>
    <t>25티어</t>
  </si>
  <si>
    <t>26티어</t>
  </si>
  <si>
    <t>27티어</t>
  </si>
  <si>
    <t>28티어</t>
  </si>
  <si>
    <t>29티어</t>
  </si>
  <si>
    <t>30티어</t>
  </si>
  <si>
    <t>31티어</t>
  </si>
  <si>
    <t>32티어</t>
  </si>
  <si>
    <t>33티어</t>
  </si>
  <si>
    <t>34티어</t>
  </si>
  <si>
    <t>35티어</t>
  </si>
  <si>
    <t>36티어</t>
  </si>
  <si>
    <t>37티어</t>
  </si>
  <si>
    <t>38티어</t>
  </si>
  <si>
    <t>39티어</t>
  </si>
  <si>
    <t>40티어</t>
  </si>
  <si>
    <t>41티어</t>
  </si>
  <si>
    <t>42티어</t>
  </si>
  <si>
    <t>43티어</t>
  </si>
  <si>
    <t>44티어</t>
  </si>
  <si>
    <t>45티어</t>
  </si>
  <si>
    <t>46티어</t>
  </si>
  <si>
    <t>47티어</t>
  </si>
  <si>
    <t>48티어</t>
  </si>
  <si>
    <t>49티어</t>
  </si>
  <si>
    <t>50티어</t>
  </si>
  <si>
    <t>직접 진입</t>
    <phoneticPr fontId="1" type="noConversion"/>
  </si>
  <si>
    <t>현재가</t>
    <phoneticPr fontId="1" type="noConversion"/>
  </si>
  <si>
    <t>투자금</t>
    <phoneticPr fontId="1" type="noConversion"/>
  </si>
  <si>
    <t>진입 목표티어</t>
    <phoneticPr fontId="1" type="noConversion"/>
  </si>
  <si>
    <t>매수가격</t>
    <phoneticPr fontId="1" type="noConversion"/>
  </si>
  <si>
    <t>매수수량</t>
    <phoneticPr fontId="1" type="noConversion"/>
  </si>
  <si>
    <t>티어보정</t>
    <phoneticPr fontId="1" type="noConversion"/>
  </si>
  <si>
    <t>매수목표</t>
    <phoneticPr fontId="1" type="noConversion"/>
  </si>
  <si>
    <t>매도목표</t>
    <phoneticPr fontId="1" type="noConversion"/>
  </si>
  <si>
    <t>1티어 매입가</t>
    <phoneticPr fontId="1" type="noConversion"/>
  </si>
  <si>
    <t>티어 수익</t>
    <phoneticPr fontId="1" type="noConversion"/>
  </si>
  <si>
    <t>투자금(달러)</t>
    <phoneticPr fontId="1" type="noConversion"/>
  </si>
  <si>
    <t>1. Setting</t>
    <phoneticPr fontId="1" type="noConversion"/>
  </si>
  <si>
    <t>2. Buy</t>
    <phoneticPr fontId="1" type="noConversion"/>
  </si>
  <si>
    <t>License</t>
    <phoneticPr fontId="1" type="noConversion"/>
  </si>
  <si>
    <t>3. Program</t>
    <phoneticPr fontId="1" type="noConversion"/>
  </si>
  <si>
    <t>잔고량</t>
    <phoneticPr fontId="1" type="noConversion"/>
  </si>
  <si>
    <t>매도 (가격)</t>
    <phoneticPr fontId="1" type="noConversion"/>
  </si>
  <si>
    <t>매도 (수량)</t>
    <phoneticPr fontId="1" type="noConversion"/>
  </si>
  <si>
    <t>매수 (가격)</t>
    <phoneticPr fontId="1" type="noConversion"/>
  </si>
  <si>
    <t>매수 (수량)</t>
    <phoneticPr fontId="1" type="noConversion"/>
  </si>
  <si>
    <t>1티어</t>
  </si>
  <si>
    <t>원작자 저작권 반드시 표기바랍니다.</t>
  </si>
  <si>
    <t>원작자 저작권 반드시 표기바랍니다.</t>
    <phoneticPr fontId="1" type="noConversion"/>
  </si>
  <si>
    <t>51티어</t>
  </si>
  <si>
    <t>52티어</t>
  </si>
  <si>
    <t>53티어</t>
  </si>
  <si>
    <t>54티어</t>
  </si>
  <si>
    <t>55티어</t>
  </si>
  <si>
    <t>56티어</t>
  </si>
  <si>
    <t>57티어</t>
  </si>
  <si>
    <t>58티어</t>
  </si>
  <si>
    <t>59티어</t>
  </si>
  <si>
    <t>60티어</t>
  </si>
  <si>
    <t>61티어</t>
  </si>
  <si>
    <t>62티어</t>
  </si>
  <si>
    <t>63티어</t>
  </si>
  <si>
    <t>64티어</t>
  </si>
  <si>
    <t>65티어</t>
  </si>
  <si>
    <t>66티어</t>
  </si>
  <si>
    <t>67티어</t>
  </si>
  <si>
    <t>68티어</t>
  </si>
  <si>
    <t>69티어</t>
  </si>
  <si>
    <t>70티어</t>
  </si>
  <si>
    <r>
      <rPr>
        <sz val="10"/>
        <color theme="1"/>
        <rFont val="맑은 고딕"/>
        <family val="3"/>
        <charset val="129"/>
      </rPr>
      <t>현금 15</t>
    </r>
    <r>
      <rPr>
        <sz val="10"/>
        <color theme="1"/>
        <rFont val="Arial"/>
        <family val="2"/>
      </rPr>
      <t>%</t>
    </r>
    <phoneticPr fontId="1" type="noConversion"/>
  </si>
  <si>
    <t>FAQ</t>
  </si>
  <si>
    <t>현재가로 낮추는 효과로 수익에 도움이 됨</t>
  </si>
  <si>
    <t>중간티어로 진입하는 효과로 상위티어의 수익이 증가하게 됨</t>
  </si>
  <si>
    <t>하방 커버가 줄어듦</t>
  </si>
  <si>
    <t>* 변동 적은 종목 전략은? (TQQQ)</t>
  </si>
  <si>
    <t>투자금을 늘리면 티어당 매수했어야 하는 양이 추가되기 때문에,</t>
    <phoneticPr fontId="1" type="noConversion"/>
  </si>
  <si>
    <t>지표 참조하여 일괄 진입</t>
    <phoneticPr fontId="1" type="noConversion"/>
  </si>
  <si>
    <t>* 프로그램에서 투자금을 증가시키면 어떻게 되나?</t>
    <phoneticPr fontId="1" type="noConversion"/>
  </si>
  <si>
    <t>* 프로그램에서 1티어 매입가를 올리면 어떻게 되나?</t>
    <phoneticPr fontId="1" type="noConversion"/>
  </si>
  <si>
    <t>방법론 : 포텐</t>
    <phoneticPr fontId="1" type="noConversion"/>
  </si>
  <si>
    <t>티어설계 : Lotto</t>
    <phoneticPr fontId="1" type="noConversion"/>
  </si>
  <si>
    <t>티어설계 : 포텐</t>
    <phoneticPr fontId="1" type="noConversion"/>
  </si>
  <si>
    <t>티어설계 : 삭제하세요</t>
    <phoneticPr fontId="1" type="noConversion"/>
  </si>
  <si>
    <t>티어설계 : 주린이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</si>
</sst>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76" formatCode="0.0"/>
    <numFmt numFmtId="177" formatCode="0.0%"/>
    <numFmt numFmtId="178" formatCode="0.0_ "/>
    <numFmt numFmtId="179" formatCode="0.0000%"/>
  </numFmts>
  <fonts count="25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0"/>
      <color theme="1"/>
      <name val="맑은 고딕"/>
      <family val="2"/>
      <charset val="129"/>
      <scheme val="minor"/>
    </font>
    <font>
      <sz val="10"/>
      <color theme="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inor"/>
    </font>
    <font>
      <sz val="10"/>
      <color theme="1"/>
      <name val="Arial"/>
      <family val="2"/>
    </font>
    <font>
      <sz val="10"/>
      <color theme="1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color theme="0"/>
      <name val="맑은 고딕"/>
      <family val="3"/>
      <charset val="129"/>
      <scheme val="major"/>
    </font>
    <font>
      <sz val="8"/>
      <name val="맑은 고딕"/>
      <family val="3"/>
      <charset val="129"/>
      <scheme val="minor"/>
    </font>
    <font>
      <sz val="10"/>
      <color theme="3" tint="-0.249977111117893"/>
      <name val="맑은 고딕"/>
      <family val="3"/>
      <charset val="129"/>
      <scheme val="major"/>
    </font>
    <font>
      <u/>
      <sz val="10"/>
      <color theme="3" tint="-0.249977111117893"/>
      <name val="맑은 고딕"/>
      <family val="3"/>
      <charset val="129"/>
      <scheme val="major"/>
    </font>
    <font>
      <sz val="11"/>
      <color theme="1"/>
      <name val="맑은 고딕"/>
      <family val="2"/>
      <charset val="129"/>
      <scheme val="minor"/>
    </font>
    <font>
      <sz val="10"/>
      <name val="맑은 고딕"/>
      <family val="3"/>
      <charset val="129"/>
      <scheme val="minor"/>
    </font>
    <font>
      <sz val="10"/>
      <color theme="0" tint="-0.499984740745262"/>
      <name val="맑은 고딕"/>
      <family val="3"/>
      <charset val="129"/>
      <scheme val="minor"/>
    </font>
    <font>
      <sz val="10"/>
      <color theme="0" tint="-0.499984740745262"/>
      <name val="맑은 고딕"/>
      <family val="2"/>
      <charset val="129"/>
      <scheme val="minor"/>
    </font>
    <font>
      <sz val="10"/>
      <color theme="0" tint="-0.499984740745262"/>
      <name val="Arial"/>
      <family val="2"/>
    </font>
    <font>
      <sz val="14"/>
      <name val="맑은 고딕"/>
      <family val="3"/>
      <charset val="129"/>
      <scheme val="minor"/>
    </font>
    <font>
      <sz val="16"/>
      <color theme="0"/>
      <name val="맑은 고딕"/>
      <family val="3"/>
      <charset val="129"/>
      <scheme val="minor"/>
    </font>
    <font>
      <sz val="10"/>
      <color theme="1" tint="0.34998626667073579"/>
      <name val="맑은 고딕"/>
      <family val="3"/>
      <charset val="129"/>
      <scheme val="minor"/>
    </font>
    <font>
      <sz val="14"/>
      <color theme="3" tint="-0.249977111117893"/>
      <name val="맑은 고딕"/>
      <family val="3"/>
      <charset val="129"/>
      <scheme val="minor"/>
    </font>
    <font>
      <sz val="10"/>
      <color rgb="FF0070C0"/>
      <name val="맑은 고딕"/>
      <family val="2"/>
      <charset val="129"/>
      <scheme val="minor"/>
    </font>
    <font>
      <sz val="10"/>
      <color rgb="FFC00000"/>
      <name val="맑은 고딕"/>
      <family val="3"/>
      <charset val="129"/>
      <scheme val="minor"/>
    </font>
    <font>
      <sz val="10"/>
      <color theme="1"/>
      <name val="맑은 고딕"/>
      <family val="3"/>
      <charset val="129"/>
    </font>
    <font>
      <sz val="10"/>
      <color theme="1"/>
      <name val="Arial"/>
      <family val="3"/>
      <charset val="129"/>
    </font>
  </fonts>
  <fills count="10">
    <fill>
      <patternFill patternType="none"/>
    </fill>
    <fill>
      <patternFill patternType="gray125"/>
    </fill>
    <fill>
      <patternFill patternType="solid">
        <fgColor theme="3" tint="-0.24997711111789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14999847407452621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7" fillId="0" borderId="0" applyNumberFormat="0" applyFill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</cellStyleXfs>
  <cellXfs count="95">
    <xf numFmtId="0" fontId="0" fillId="0" borderId="0" xfId="0">
      <alignment vertical="center"/>
    </xf>
    <xf numFmtId="0" fontId="3" fillId="2" borderId="0" xfId="0" applyFont="1" applyFill="1" applyAlignment="1">
      <alignment horizontal="center" vertical="center"/>
    </xf>
    <xf numFmtId="0" fontId="4" fillId="2" borderId="0" xfId="0" applyFont="1" applyFill="1" applyAlignment="1">
      <alignment horizontal="center" vertical="center"/>
    </xf>
    <xf numFmtId="0" fontId="2" fillId="3" borderId="0" xfId="0" applyFont="1" applyFill="1" applyAlignment="1">
      <alignment horizontal="center" vertical="center"/>
    </xf>
    <xf numFmtId="0" fontId="2" fillId="4" borderId="0" xfId="0" applyFont="1" applyFill="1" applyAlignment="1">
      <alignment horizontal="center" vertical="center"/>
    </xf>
    <xf numFmtId="1" fontId="2" fillId="4" borderId="0" xfId="0" applyNumberFormat="1" applyFont="1" applyFill="1" applyAlignment="1">
      <alignment horizontal="center" vertical="center"/>
    </xf>
    <xf numFmtId="0" fontId="5" fillId="4" borderId="0" xfId="0" applyFont="1" applyFill="1" applyAlignment="1">
      <alignment horizontal="center" vertical="center"/>
    </xf>
    <xf numFmtId="2" fontId="2" fillId="4" borderId="0" xfId="0" applyNumberFormat="1" applyFont="1" applyFill="1" applyAlignment="1">
      <alignment horizontal="center" vertical="center"/>
    </xf>
    <xf numFmtId="0" fontId="2" fillId="5" borderId="0" xfId="0" applyFont="1" applyFill="1" applyAlignment="1">
      <alignment horizontal="center" vertical="center"/>
    </xf>
    <xf numFmtId="0" fontId="4" fillId="6" borderId="0" xfId="0" applyFont="1" applyFill="1" applyAlignment="1">
      <alignment horizontal="center" vertical="center"/>
    </xf>
    <xf numFmtId="0" fontId="8" fillId="2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2" fontId="2" fillId="5" borderId="0" xfId="0" applyNumberFormat="1" applyFont="1" applyFill="1" applyAlignment="1">
      <alignment horizontal="center" vertical="center"/>
    </xf>
    <xf numFmtId="2" fontId="2" fillId="3" borderId="0" xfId="0" applyNumberFormat="1" applyFont="1" applyFill="1" applyAlignment="1">
      <alignment horizontal="center" vertical="center"/>
    </xf>
    <xf numFmtId="176" fontId="5" fillId="4" borderId="0" xfId="0" applyNumberFormat="1" applyFont="1" applyFill="1" applyAlignment="1">
      <alignment horizontal="center" vertical="center"/>
    </xf>
    <xf numFmtId="1" fontId="2" fillId="7" borderId="0" xfId="0" applyNumberFormat="1" applyFont="1" applyFill="1" applyAlignment="1">
      <alignment horizontal="center" vertical="center"/>
    </xf>
    <xf numFmtId="0" fontId="2" fillId="7" borderId="0" xfId="0" applyFont="1" applyFill="1" applyAlignment="1">
      <alignment horizontal="center" vertical="center"/>
    </xf>
    <xf numFmtId="2" fontId="6" fillId="7" borderId="0" xfId="0" applyNumberFormat="1" applyFont="1" applyFill="1" applyAlignment="1">
      <alignment horizontal="center" vertical="center"/>
    </xf>
    <xf numFmtId="177" fontId="2" fillId="4" borderId="0" xfId="0" applyNumberFormat="1" applyFont="1" applyFill="1" applyAlignment="1">
      <alignment horizontal="center" vertical="center"/>
    </xf>
    <xf numFmtId="10" fontId="2" fillId="4" borderId="0" xfId="0" applyNumberFormat="1" applyFont="1" applyFill="1" applyAlignment="1">
      <alignment horizontal="center" vertical="center"/>
    </xf>
    <xf numFmtId="0" fontId="2" fillId="8" borderId="0" xfId="0" applyFont="1" applyFill="1" applyAlignment="1">
      <alignment horizontal="center" vertical="center"/>
    </xf>
    <xf numFmtId="2" fontId="2" fillId="8" borderId="0" xfId="0" applyNumberFormat="1" applyFont="1" applyFill="1" applyAlignment="1">
      <alignment horizontal="center" vertical="center"/>
    </xf>
    <xf numFmtId="1" fontId="2" fillId="8" borderId="0" xfId="0" applyNumberFormat="1" applyFont="1" applyFill="1" applyAlignment="1">
      <alignment horizontal="center" vertical="center"/>
    </xf>
    <xf numFmtId="0" fontId="14" fillId="4" borderId="0" xfId="0" applyFont="1" applyFill="1" applyAlignment="1">
      <alignment horizontal="left" vertical="center"/>
    </xf>
    <xf numFmtId="0" fontId="17" fillId="4" borderId="0" xfId="0" applyFont="1" applyFill="1" applyAlignment="1">
      <alignment horizontal="left" vertical="center"/>
    </xf>
    <xf numFmtId="0" fontId="13" fillId="4" borderId="0" xfId="0" applyFont="1" applyFill="1" applyAlignment="1">
      <alignment horizontal="left" vertical="center"/>
    </xf>
    <xf numFmtId="0" fontId="2" fillId="4" borderId="0" xfId="0" applyFont="1" applyFill="1" applyAlignment="1">
      <alignment horizontal="left" vertical="center"/>
    </xf>
    <xf numFmtId="0" fontId="18" fillId="2" borderId="0" xfId="0" applyFont="1" applyFill="1" applyAlignment="1">
      <alignment horizontal="left" vertical="center"/>
    </xf>
    <xf numFmtId="0" fontId="19" fillId="4" borderId="0" xfId="0" applyFont="1" applyFill="1" applyAlignment="1">
      <alignment horizontal="left" vertical="center"/>
    </xf>
    <xf numFmtId="2" fontId="20" fillId="4" borderId="0" xfId="0" applyNumberFormat="1" applyFont="1" applyFill="1" applyAlignment="1">
      <alignment horizontal="left" vertical="center"/>
    </xf>
    <xf numFmtId="1" fontId="20" fillId="4" borderId="0" xfId="0" applyNumberFormat="1" applyFont="1" applyFill="1" applyAlignment="1">
      <alignment horizontal="left" vertical="center"/>
    </xf>
    <xf numFmtId="0" fontId="4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2" fillId="3" borderId="0" xfId="0" applyFont="1" applyFill="1" applyAlignment="1">
      <alignment horizontal="left" vertical="center"/>
    </xf>
    <xf numFmtId="0" fontId="15" fillId="9" borderId="0" xfId="0" applyFont="1" applyFill="1" applyAlignment="1">
      <alignment horizontal="left" vertical="center"/>
    </xf>
    <xf numFmtId="10" fontId="14" fillId="9" borderId="0" xfId="2" applyNumberFormat="1" applyFont="1" applyFill="1" applyAlignment="1">
      <alignment horizontal="left" vertical="center"/>
    </xf>
    <xf numFmtId="0" fontId="14" fillId="9" borderId="0" xfId="0" applyFont="1" applyFill="1" applyAlignment="1">
      <alignment horizontal="left" vertical="center"/>
    </xf>
    <xf numFmtId="10" fontId="14" fillId="9" borderId="0" xfId="0" applyNumberFormat="1" applyFont="1" applyFill="1" applyAlignment="1">
      <alignment horizontal="left" vertical="center"/>
    </xf>
    <xf numFmtId="1" fontId="15" fillId="9" borderId="0" xfId="0" applyNumberFormat="1" applyFont="1" applyFill="1" applyAlignment="1">
      <alignment horizontal="left" vertical="center"/>
    </xf>
    <xf numFmtId="178" fontId="15" fillId="9" borderId="0" xfId="0" applyNumberFormat="1" applyFont="1" applyFill="1" applyAlignment="1">
      <alignment horizontal="left" vertical="center"/>
    </xf>
    <xf numFmtId="177" fontId="14" fillId="9" borderId="0" xfId="0" applyNumberFormat="1" applyFont="1" applyFill="1" applyAlignment="1">
      <alignment horizontal="left" vertical="center"/>
    </xf>
    <xf numFmtId="0" fontId="16" fillId="9" borderId="0" xfId="0" applyFont="1" applyFill="1" applyAlignment="1">
      <alignment horizontal="left" vertical="center"/>
    </xf>
    <xf numFmtId="176" fontId="16" fillId="9" borderId="0" xfId="0" applyNumberFormat="1" applyFont="1" applyFill="1" applyAlignment="1">
      <alignment horizontal="left" vertical="center"/>
    </xf>
    <xf numFmtId="177" fontId="15" fillId="9" borderId="0" xfId="0" applyNumberFormat="1" applyFont="1" applyFill="1" applyAlignment="1">
      <alignment horizontal="left" vertical="center"/>
    </xf>
    <xf numFmtId="2" fontId="15" fillId="9" borderId="0" xfId="0" applyNumberFormat="1" applyFont="1" applyFill="1" applyAlignment="1">
      <alignment horizontal="left" vertical="center"/>
    </xf>
    <xf numFmtId="2" fontId="14" fillId="9" borderId="0" xfId="0" applyNumberFormat="1" applyFont="1" applyFill="1" applyAlignment="1">
      <alignment horizontal="left" vertical="center"/>
    </xf>
    <xf numFmtId="1" fontId="20" fillId="8" borderId="0" xfId="0" applyNumberFormat="1" applyFont="1" applyFill="1" applyAlignment="1">
      <alignment horizontal="left" vertical="center"/>
    </xf>
    <xf numFmtId="0" fontId="20" fillId="8" borderId="0" xfId="0" applyFont="1" applyFill="1" applyAlignment="1">
      <alignment horizontal="left" vertical="center"/>
    </xf>
    <xf numFmtId="2" fontId="20" fillId="8" borderId="0" xfId="0" applyNumberFormat="1" applyFont="1" applyFill="1" applyAlignment="1">
      <alignment horizontal="left" vertical="center"/>
    </xf>
    <xf numFmtId="2" fontId="21" fillId="8" borderId="0" xfId="0" applyNumberFormat="1" applyFont="1" applyFill="1" applyAlignment="1">
      <alignment horizontal="center" vertical="center"/>
    </xf>
    <xf numFmtId="1" fontId="21" fillId="8" borderId="0" xfId="0" applyNumberFormat="1" applyFont="1" applyFill="1" applyAlignment="1">
      <alignment horizontal="center" vertical="center"/>
    </xf>
    <xf numFmtId="0" fontId="22" fillId="7" borderId="0" xfId="0" applyFont="1" applyFill="1" applyAlignment="1">
      <alignment horizontal="center" vertical="center"/>
    </xf>
    <xf numFmtId="1" fontId="22" fillId="7" borderId="0" xfId="0" applyNumberFormat="1" applyFont="1" applyFill="1" applyAlignment="1">
      <alignment horizontal="center" vertical="center"/>
    </xf>
    <xf numFmtId="2" fontId="22" fillId="7" borderId="0" xfId="0" applyNumberFormat="1" applyFont="1" applyFill="1" applyAlignment="1">
      <alignment horizontal="center" vertical="center"/>
    </xf>
    <xf numFmtId="10" fontId="2" fillId="3" borderId="0" xfId="0" applyNumberFormat="1" applyFont="1" applyFill="1" applyAlignment="1">
      <alignment horizontal="left" vertical="center"/>
    </xf>
    <xf numFmtId="179" fontId="2" fillId="3" borderId="0" xfId="2" applyNumberFormat="1" applyFont="1" applyFill="1" applyAlignment="1">
      <alignment horizontal="left" vertical="center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1" fontId="2" fillId="3" borderId="0" xfId="0" applyNumberFormat="1" applyFont="1" applyFill="1" applyAlignment="1">
      <alignment horizontal="center" vertical="center"/>
    </xf>
    <xf numFmtId="0" fontId="5" fillId="3" borderId="0" xfId="0" applyFont="1" applyFill="1" applyAlignment="1">
      <alignment horizontal="center" vertical="center"/>
    </xf>
    <xf numFmtId="176" fontId="5" fillId="3" borderId="0" xfId="0" applyNumberFormat="1" applyFont="1" applyFill="1" applyAlignment="1">
      <alignment horizontal="center" vertical="center"/>
    </xf>
    <xf numFmtId="177" fontId="2" fillId="3" borderId="0" xfId="0" applyNumberFormat="1" applyFont="1" applyFill="1" applyAlignment="1">
      <alignment horizontal="center" vertical="center"/>
    </xf>
    <xf numFmtId="2" fontId="21" fillId="3" borderId="0" xfId="0" applyNumberFormat="1" applyFont="1" applyFill="1" applyAlignment="1">
      <alignment horizontal="center" vertical="center"/>
    </xf>
    <xf numFmtId="1" fontId="21" fillId="3" borderId="0" xfId="0" applyNumberFormat="1" applyFont="1" applyFill="1" applyAlignment="1">
      <alignment horizontal="center" vertical="center"/>
    </xf>
    <xf numFmtId="2" fontId="22" fillId="3" borderId="0" xfId="0" applyNumberFormat="1" applyFont="1" applyFill="1" applyAlignment="1">
      <alignment horizontal="center" vertical="center"/>
    </xf>
    <xf numFmtId="1" fontId="22" fillId="3" borderId="0" xfId="0" applyNumberFormat="1" applyFont="1" applyFill="1" applyAlignment="1">
      <alignment horizontal="center" vertical="center"/>
    </xf>
    <xf numFmtId="1" fontId="15" fillId="3" borderId="0" xfId="0" applyNumberFormat="1" applyFont="1" applyFill="1" applyAlignment="1">
      <alignment horizontal="left" vertical="center"/>
    </xf>
    <xf numFmtId="0" fontId="16" fillId="3" borderId="0" xfId="0" applyFont="1" applyFill="1" applyAlignment="1">
      <alignment horizontal="left" vertical="center"/>
    </xf>
    <xf numFmtId="176" fontId="16" fillId="3" borderId="0" xfId="0" applyNumberFormat="1" applyFont="1" applyFill="1" applyAlignment="1">
      <alignment horizontal="left" vertical="center"/>
    </xf>
    <xf numFmtId="177" fontId="15" fillId="3" borderId="0" xfId="0" applyNumberFormat="1" applyFont="1" applyFill="1" applyAlignment="1">
      <alignment horizontal="left" vertical="center"/>
    </xf>
    <xf numFmtId="2" fontId="15" fillId="3" borderId="0" xfId="0" applyNumberFormat="1" applyFont="1" applyFill="1" applyAlignment="1">
      <alignment horizontal="left" vertical="center"/>
    </xf>
    <xf numFmtId="2" fontId="14" fillId="3" borderId="0" xfId="0" applyNumberFormat="1" applyFont="1" applyFill="1" applyAlignment="1">
      <alignment horizontal="left" vertical="center"/>
    </xf>
    <xf numFmtId="178" fontId="15" fillId="3" borderId="0" xfId="0" applyNumberFormat="1" applyFont="1" applyFill="1" applyAlignment="1">
      <alignment horizontal="left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24" fillId="4" borderId="0" xfId="0" applyFont="1" applyFill="1" applyAlignment="1">
      <alignment horizontal="center" vertical="center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1" fillId="4" borderId="0" xfId="1" applyFont="1" applyFill="1" applyBorder="1" applyAlignment="1">
      <alignment horizontal="left"/>
    </xf>
    <xf numFmtId="0" fontId="10" fillId="4" borderId="0" xfId="0" applyFont="1" applyFill="1" applyAlignment="1">
      <alignment horizontal="left"/>
    </xf>
    <xf numFmtId="0" fontId="18" fillId="2" borderId="0" xfId="0" applyFont="1" applyFill="1" applyAlignment="1">
      <alignment horizontal="left" vertical="top"/>
    </xf>
    <xf numFmtId="0" fontId="3" fillId="2" borderId="0" xfId="0" applyFont="1" applyFill="1" applyAlignment="1">
      <alignment horizontal="left" vertical="center"/>
    </xf>
    <xf numFmtId="0" fontId="11" fillId="4" borderId="0" xfId="1" applyFont="1" applyFill="1" applyBorder="1" applyAlignment="1">
      <alignment horizontal="left"/>
    </xf>
  </cellXfs>
  <cellStyles count="3">
    <cellStyle name="백분율" xfId="2" builtinId="5"/>
    <cellStyle name="표준" xfId="0" builtinId="0"/>
    <cellStyle name="하이퍼링크" xfId="1" builtinId="8"/>
  </cellStyles>
  <dxfs count="0"/>
  <tableStyles count="0" defaultTableStyle="TableStyleMedium2" defaultPivotStyle="PivotStyleLight16"/>
  <colors>
    <mruColors>
      <color rgb="FFFFF7F7"/>
      <color rgb="FFFFCCCC"/>
      <color rgb="FFF3FAFF"/>
      <color rgb="FFCCEC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</xdr:colOff>
      <xdr:row>10</xdr:row>
      <xdr:rowOff>0</xdr:rowOff>
    </xdr:from>
    <xdr:to>
      <xdr:col>10</xdr:col>
      <xdr:colOff>1</xdr:colOff>
      <xdr:row>13</xdr:row>
      <xdr:rowOff>0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917003BF-C2B6-4470-980F-BE298CC6FB4E}"/>
            </a:ext>
          </a:extLst>
        </xdr:cNvPr>
        <xdr:cNvSpPr/>
      </xdr:nvSpPr>
      <xdr:spPr>
        <a:xfrm>
          <a:off x="6762751" y="2324100"/>
          <a:ext cx="2114550" cy="7429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11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247160E9-CBDF-4160-8CFA-C84DD270F815}"/>
            </a:ext>
          </a:extLst>
        </xdr:cNvPr>
        <xdr:cNvSpPr/>
      </xdr:nvSpPr>
      <xdr:spPr>
        <a:xfrm>
          <a:off x="6762750" y="2571750"/>
          <a:ext cx="2114550" cy="198120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0</xdr:colOff>
      <xdr:row>14</xdr:row>
      <xdr:rowOff>0</xdr:rowOff>
    </xdr:from>
    <xdr:to>
      <xdr:col>10</xdr:col>
      <xdr:colOff>0</xdr:colOff>
      <xdr:row>19</xdr:row>
      <xdr:rowOff>0</xdr:rowOff>
    </xdr:to>
    <xdr:sp macro="" textlink="">
      <xdr:nvSpPr>
        <xdr:cNvPr id="4" name="직사각형 3">
          <a:extLst>
            <a:ext uri="{FF2B5EF4-FFF2-40B4-BE49-F238E27FC236}">
              <a16:creationId xmlns:a16="http://schemas.microsoft.com/office/drawing/2014/main" id="{C0246BCA-4ACC-4256-9D8F-97F6E7221E3F}"/>
            </a:ext>
          </a:extLst>
        </xdr:cNvPr>
        <xdr:cNvSpPr/>
      </xdr:nvSpPr>
      <xdr:spPr>
        <a:xfrm>
          <a:off x="6762750" y="3314700"/>
          <a:ext cx="2114550" cy="1238250"/>
        </a:xfrm>
        <a:prstGeom prst="rect">
          <a:avLst/>
        </a:prstGeom>
        <a:noFill/>
        <a:ln w="28575">
          <a:solidFill>
            <a:srgbClr val="0070C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E41AF634-C731-419D-BB56-086B475BDC5A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0</xdr:colOff>
      <xdr:row>4</xdr:row>
      <xdr:rowOff>114300</xdr:rowOff>
    </xdr:from>
    <xdr:to>
      <xdr:col>7</xdr:col>
      <xdr:colOff>933450</xdr:colOff>
      <xdr:row>11</xdr:row>
      <xdr:rowOff>28575</xdr:rowOff>
    </xdr:to>
    <xdr:sp macro="" textlink="">
      <xdr:nvSpPr>
        <xdr:cNvPr id="2" name="직사각형 1">
          <a:extLst>
            <a:ext uri="{FF2B5EF4-FFF2-40B4-BE49-F238E27FC236}">
              <a16:creationId xmlns:a16="http://schemas.microsoft.com/office/drawing/2014/main" id="{76F21996-34CD-4C1E-B4A9-8EBB337D9CD3}"/>
            </a:ext>
          </a:extLst>
        </xdr:cNvPr>
        <xdr:cNvSpPr/>
      </xdr:nvSpPr>
      <xdr:spPr>
        <a:xfrm>
          <a:off x="2266950" y="914400"/>
          <a:ext cx="2047875" cy="1314450"/>
        </a:xfrm>
        <a:prstGeom prst="rect">
          <a:avLst/>
        </a:prstGeom>
        <a:solidFill>
          <a:schemeClr val="bg1">
            <a:alpha val="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ko-KR" altLang="en-US" sz="1100"/>
        </a:p>
      </xdr:txBody>
    </xdr:sp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5.xml"/><Relationship Id="rId2" Type="http://schemas.openxmlformats.org/officeDocument/2006/relationships/printerSettings" Target="../printerSettings/printerSettings9.bin"/><Relationship Id="rId1" Type="http://schemas.openxmlformats.org/officeDocument/2006/relationships/hyperlink" Target="https://blog.naver.com/eliase" TargetMode="Externa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blog.naver.com/eliase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blog.naver.com/eliase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2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s://blog.naver.com/eliase" TargetMode="Externa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3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blog.naver.com/eliase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blog.naver.com/eliase" TargetMode="External"/></Relationships>
</file>

<file path=xl/worksheets/_rels/sheet7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6.bin"/><Relationship Id="rId1" Type="http://schemas.openxmlformats.org/officeDocument/2006/relationships/hyperlink" Target="https://blog.naver.com/eliase" TargetMode="External"/></Relationships>
</file>

<file path=xl/worksheets/_rels/sheet8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7.bin"/><Relationship Id="rId1" Type="http://schemas.openxmlformats.org/officeDocument/2006/relationships/hyperlink" Target="https://blog.naver.com/eliase" TargetMode="External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4.xml"/><Relationship Id="rId2" Type="http://schemas.openxmlformats.org/officeDocument/2006/relationships/printerSettings" Target="../printerSettings/printerSettings8.bin"/><Relationship Id="rId1" Type="http://schemas.openxmlformats.org/officeDocument/2006/relationships/hyperlink" Target="https://blog.naver.com/eliase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8B9AFA-3C13-4A48-96DD-054D6211487C}">
  <dimension ref="A1:A11"/>
  <sheetViews>
    <sheetView workbookViewId="0"/>
  </sheetViews>
  <sheetFormatPr defaultRowHeight="16.5" x14ac:dyDescent="0.3"/>
  <cols>
    <col min="1" max="1" width="59.25" bestFit="1" customWidth="1"/>
  </cols>
  <sheetData>
    <row r="1" spans="1:1" x14ac:dyDescent="0.3">
      <c r="A1" t="s">
        <v>110</v>
      </c>
    </row>
    <row r="2" spans="1:1" x14ac:dyDescent="0.3">
      <c r="A2" t="s">
        <v>117</v>
      </c>
    </row>
    <row r="3" spans="1:1" x14ac:dyDescent="0.3">
      <c r="A3" t="s">
        <v>115</v>
      </c>
    </row>
    <row r="4" spans="1:1" x14ac:dyDescent="0.3">
      <c r="A4" t="s">
        <v>111</v>
      </c>
    </row>
    <row r="6" spans="1:1" x14ac:dyDescent="0.3">
      <c r="A6" t="s">
        <v>118</v>
      </c>
    </row>
    <row r="7" spans="1:1" x14ac:dyDescent="0.3">
      <c r="A7" t="s">
        <v>112</v>
      </c>
    </row>
    <row r="8" spans="1:1" x14ac:dyDescent="0.3">
      <c r="A8" t="s">
        <v>113</v>
      </c>
    </row>
    <row r="10" spans="1:1" x14ac:dyDescent="0.3">
      <c r="A10" t="s">
        <v>114</v>
      </c>
    </row>
    <row r="11" spans="1:1" x14ac:dyDescent="0.3">
      <c r="A11" t="s">
        <v>116</v>
      </c>
    </row>
  </sheetData>
  <phoneticPr fontId="1" type="noConversion"/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42BC51-A499-4296-93A8-A9628DAD2B88}">
  <dimension ref="C2:AG123"/>
  <sheetViews>
    <sheetView workbookViewId="0">
      <selection activeCell="D10" sqref="D10"/>
    </sheetView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79"/>
      <c r="F3" s="92" t="s">
        <v>78</v>
      </c>
      <c r="G3" s="79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52" si="0">ROUND(M4/R3,0)</f>
        <v>4</v>
      </c>
      <c r="U3" s="37" t="s">
        <v>72</v>
      </c>
      <c r="V3" s="38">
        <v>-0.01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79"/>
      <c r="F4" s="92"/>
      <c r="G4" s="79"/>
      <c r="H4" s="92"/>
      <c r="I4" s="28"/>
      <c r="K4" s="5" t="s">
        <v>15</v>
      </c>
      <c r="L4" s="6">
        <f>SUM(S$3:S3)</f>
        <v>4</v>
      </c>
      <c r="M4" s="15">
        <f>$D$7/70</f>
        <v>428.57142857142856</v>
      </c>
      <c r="N4" s="19" t="s">
        <v>65</v>
      </c>
      <c r="O4" s="7">
        <f>R3</f>
        <v>100</v>
      </c>
      <c r="P4" s="50">
        <f t="shared" ref="P4:P35" si="1">ROUND(O4*($V$4+1),2)</f>
        <v>103</v>
      </c>
      <c r="Q4" s="51">
        <f>S3</f>
        <v>4</v>
      </c>
      <c r="R4" s="54">
        <f t="shared" ref="R4:R52" si="2">ROUND(O4*(N5+1),2)</f>
        <v>99</v>
      </c>
      <c r="S4" s="53">
        <f t="shared" si="0"/>
        <v>4</v>
      </c>
      <c r="U4" s="37" t="s">
        <v>73</v>
      </c>
      <c r="V4" s="41">
        <v>0.03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103</v>
      </c>
      <c r="AD4" s="39">
        <f>AF3</f>
        <v>4</v>
      </c>
      <c r="AE4" s="46">
        <f>ROUND(AB4*(AA5+1),2)</f>
        <v>99</v>
      </c>
      <c r="AF4" s="39">
        <f>ROUND(Z5/AE4,0)</f>
        <v>4</v>
      </c>
      <c r="AG4" s="40">
        <f>(AC4-AB4)*AD4-(AB4*0.07%+AC4*0.07%)*AD4</f>
        <v>11.4316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8</v>
      </c>
      <c r="M5" s="15">
        <f t="shared" ref="M5:M68" si="4">$D$7/70</f>
        <v>428.57142857142856</v>
      </c>
      <c r="N5" s="19">
        <f>V7</f>
        <v>-0.01</v>
      </c>
      <c r="O5" s="7">
        <f t="shared" ref="O5:O52" si="5">R4</f>
        <v>99</v>
      </c>
      <c r="P5" s="50">
        <f t="shared" si="1"/>
        <v>101.97</v>
      </c>
      <c r="Q5" s="51">
        <f t="shared" ref="Q5:Q52" si="6">S4</f>
        <v>4</v>
      </c>
      <c r="R5" s="54">
        <f t="shared" si="2"/>
        <v>98.01</v>
      </c>
      <c r="S5" s="53">
        <f t="shared" si="0"/>
        <v>4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-0.01</v>
      </c>
      <c r="AB5" s="45">
        <f t="shared" ref="AB5:AB53" si="7">AE4</f>
        <v>99</v>
      </c>
      <c r="AC5" s="45">
        <f t="shared" ref="AC5:AC53" si="8">ROUND(AB5*($V$4+1),2)</f>
        <v>101.97</v>
      </c>
      <c r="AD5" s="39">
        <f t="shared" ref="AD5:AD53" si="9">AF4</f>
        <v>4</v>
      </c>
      <c r="AE5" s="46">
        <f t="shared" ref="AE5:AE52" si="10">ROUND(AB5*(AA6+1),2)</f>
        <v>98.01</v>
      </c>
      <c r="AF5" s="39">
        <f t="shared" ref="AF5:AF52" si="11">ROUND(Z6/AE5,0)</f>
        <v>4</v>
      </c>
      <c r="AG5" s="40">
        <f t="shared" ref="AG5:AG53" si="12">(AC5-AB5)*AD5-(AB5*0.07%+AC5*0.07%)*AD5</f>
        <v>11.317283999999995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12</v>
      </c>
      <c r="M6" s="15">
        <f t="shared" si="4"/>
        <v>428.57142857142856</v>
      </c>
      <c r="N6" s="19">
        <f>N5</f>
        <v>-0.01</v>
      </c>
      <c r="O6" s="7">
        <f t="shared" si="5"/>
        <v>98.01</v>
      </c>
      <c r="P6" s="50">
        <f t="shared" si="1"/>
        <v>100.95</v>
      </c>
      <c r="Q6" s="51">
        <f t="shared" si="6"/>
        <v>4</v>
      </c>
      <c r="R6" s="54">
        <f t="shared" si="2"/>
        <v>97.03</v>
      </c>
      <c r="S6" s="53">
        <f t="shared" si="0"/>
        <v>4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-0.01</v>
      </c>
      <c r="AB6" s="45">
        <f t="shared" si="7"/>
        <v>98.01</v>
      </c>
      <c r="AC6" s="45">
        <f t="shared" si="8"/>
        <v>100.95</v>
      </c>
      <c r="AD6" s="39">
        <f t="shared" si="9"/>
        <v>4</v>
      </c>
      <c r="AE6" s="46">
        <f t="shared" si="10"/>
        <v>97.03</v>
      </c>
      <c r="AF6" s="39">
        <f t="shared" si="11"/>
        <v>4</v>
      </c>
      <c r="AG6" s="40">
        <f t="shared" si="12"/>
        <v>11.202911999999991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16</v>
      </c>
      <c r="M7" s="15">
        <f t="shared" si="4"/>
        <v>428.57142857142856</v>
      </c>
      <c r="N7" s="19">
        <f t="shared" ref="N7:N70" si="13">N6</f>
        <v>-0.01</v>
      </c>
      <c r="O7" s="7">
        <f t="shared" si="5"/>
        <v>97.03</v>
      </c>
      <c r="P7" s="50">
        <f t="shared" si="1"/>
        <v>99.94</v>
      </c>
      <c r="Q7" s="51">
        <f t="shared" si="6"/>
        <v>4</v>
      </c>
      <c r="R7" s="54">
        <f t="shared" si="2"/>
        <v>96.06</v>
      </c>
      <c r="S7" s="53">
        <f t="shared" si="0"/>
        <v>4</v>
      </c>
      <c r="U7" s="37" t="str">
        <f>U3</f>
        <v>매수목표</v>
      </c>
      <c r="V7" s="38">
        <f>V3</f>
        <v>-0.01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-0.01</v>
      </c>
      <c r="AB7" s="45">
        <f t="shared" si="7"/>
        <v>97.03</v>
      </c>
      <c r="AC7" s="45">
        <f t="shared" si="8"/>
        <v>99.94</v>
      </c>
      <c r="AD7" s="39">
        <f t="shared" si="9"/>
        <v>4</v>
      </c>
      <c r="AE7" s="46">
        <f t="shared" si="10"/>
        <v>96.06</v>
      </c>
      <c r="AF7" s="39">
        <f t="shared" si="11"/>
        <v>4</v>
      </c>
      <c r="AG7" s="40">
        <f t="shared" si="12"/>
        <v>11.088483999999987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20</v>
      </c>
      <c r="M8" s="15">
        <f t="shared" si="4"/>
        <v>428.57142857142856</v>
      </c>
      <c r="N8" s="19">
        <f t="shared" si="13"/>
        <v>-0.01</v>
      </c>
      <c r="O8" s="7">
        <f t="shared" si="5"/>
        <v>96.06</v>
      </c>
      <c r="P8" s="50">
        <f t="shared" si="1"/>
        <v>98.94</v>
      </c>
      <c r="Q8" s="51">
        <f t="shared" si="6"/>
        <v>4</v>
      </c>
      <c r="R8" s="54">
        <f t="shared" si="2"/>
        <v>95.1</v>
      </c>
      <c r="S8" s="53">
        <f t="shared" si="0"/>
        <v>5</v>
      </c>
      <c r="U8" s="37" t="str">
        <f>U4</f>
        <v>매도목표</v>
      </c>
      <c r="V8" s="41">
        <f>V4</f>
        <v>0.03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-0.01</v>
      </c>
      <c r="AB8" s="45">
        <f t="shared" si="7"/>
        <v>96.06</v>
      </c>
      <c r="AC8" s="45">
        <f t="shared" si="8"/>
        <v>98.94</v>
      </c>
      <c r="AD8" s="39">
        <f t="shared" si="9"/>
        <v>4</v>
      </c>
      <c r="AE8" s="46">
        <f t="shared" si="10"/>
        <v>95.1</v>
      </c>
      <c r="AF8" s="39">
        <f t="shared" si="11"/>
        <v>4</v>
      </c>
      <c r="AG8" s="40">
        <f t="shared" si="12"/>
        <v>10.973999999999982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25</v>
      </c>
      <c r="M9" s="15">
        <f t="shared" si="4"/>
        <v>428.57142857142856</v>
      </c>
      <c r="N9" s="19">
        <f t="shared" si="13"/>
        <v>-0.01</v>
      </c>
      <c r="O9" s="7">
        <f t="shared" si="5"/>
        <v>95.1</v>
      </c>
      <c r="P9" s="50">
        <f t="shared" si="1"/>
        <v>97.95</v>
      </c>
      <c r="Q9" s="51">
        <f t="shared" si="6"/>
        <v>5</v>
      </c>
      <c r="R9" s="54">
        <f t="shared" si="2"/>
        <v>94.15</v>
      </c>
      <c r="S9" s="53">
        <f t="shared" si="0"/>
        <v>5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-0.01</v>
      </c>
      <c r="AB9" s="45">
        <f t="shared" si="7"/>
        <v>95.1</v>
      </c>
      <c r="AC9" s="45">
        <f t="shared" si="8"/>
        <v>97.95</v>
      </c>
      <c r="AD9" s="39">
        <f t="shared" si="9"/>
        <v>4</v>
      </c>
      <c r="AE9" s="46">
        <f t="shared" si="10"/>
        <v>94.15</v>
      </c>
      <c r="AF9" s="39">
        <f t="shared" si="11"/>
        <v>4</v>
      </c>
      <c r="AG9" s="40">
        <f t="shared" si="12"/>
        <v>10.859460000000034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4</v>
      </c>
      <c r="G10" s="25"/>
      <c r="H10" s="30">
        <f>R3</f>
        <v>100</v>
      </c>
      <c r="I10" s="27"/>
      <c r="K10" s="5" t="s">
        <v>21</v>
      </c>
      <c r="L10" s="6">
        <f>SUM(S$3:S9)</f>
        <v>30</v>
      </c>
      <c r="M10" s="15">
        <f t="shared" si="4"/>
        <v>428.57142857142856</v>
      </c>
      <c r="N10" s="19">
        <f t="shared" si="13"/>
        <v>-0.01</v>
      </c>
      <c r="O10" s="7">
        <f t="shared" si="5"/>
        <v>94.15</v>
      </c>
      <c r="P10" s="50">
        <f t="shared" si="1"/>
        <v>96.97</v>
      </c>
      <c r="Q10" s="51">
        <f t="shared" si="6"/>
        <v>5</v>
      </c>
      <c r="R10" s="54">
        <f t="shared" si="2"/>
        <v>93.21</v>
      </c>
      <c r="S10" s="53">
        <f t="shared" si="0"/>
        <v>5</v>
      </c>
      <c r="X10" s="39">
        <f>SUM(AF$3:AF9)</f>
        <v>28</v>
      </c>
      <c r="Y10" s="42" t="s">
        <v>21</v>
      </c>
      <c r="Z10" s="43">
        <f t="shared" si="3"/>
        <v>416.66666666666669</v>
      </c>
      <c r="AA10" s="44">
        <f t="shared" si="14"/>
        <v>-0.01</v>
      </c>
      <c r="AB10" s="45">
        <f t="shared" si="7"/>
        <v>94.15</v>
      </c>
      <c r="AC10" s="45">
        <f t="shared" si="8"/>
        <v>96.97</v>
      </c>
      <c r="AD10" s="39">
        <f t="shared" si="9"/>
        <v>4</v>
      </c>
      <c r="AE10" s="46">
        <f t="shared" si="10"/>
        <v>93.21</v>
      </c>
      <c r="AF10" s="39">
        <f t="shared" si="11"/>
        <v>4</v>
      </c>
      <c r="AG10" s="40">
        <f t="shared" si="12"/>
        <v>10.744863999999973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35</v>
      </c>
      <c r="M11" s="15">
        <f t="shared" si="4"/>
        <v>428.57142857142856</v>
      </c>
      <c r="N11" s="19">
        <f t="shared" si="13"/>
        <v>-0.01</v>
      </c>
      <c r="O11" s="7">
        <f t="shared" si="5"/>
        <v>93.21</v>
      </c>
      <c r="P11" s="50">
        <f t="shared" si="1"/>
        <v>96.01</v>
      </c>
      <c r="Q11" s="51">
        <f t="shared" si="6"/>
        <v>5</v>
      </c>
      <c r="R11" s="54">
        <f t="shared" si="2"/>
        <v>92.28</v>
      </c>
      <c r="S11" s="53">
        <f t="shared" si="0"/>
        <v>5</v>
      </c>
      <c r="V11" s="55"/>
      <c r="X11" s="39">
        <f>SUM(AF$3:AF10)</f>
        <v>32</v>
      </c>
      <c r="Y11" s="42" t="s">
        <v>22</v>
      </c>
      <c r="Z11" s="43">
        <f t="shared" si="3"/>
        <v>416.66666666666669</v>
      </c>
      <c r="AA11" s="44">
        <f t="shared" si="14"/>
        <v>-0.01</v>
      </c>
      <c r="AB11" s="45">
        <f t="shared" si="7"/>
        <v>93.21</v>
      </c>
      <c r="AC11" s="45">
        <f t="shared" si="8"/>
        <v>96.01</v>
      </c>
      <c r="AD11" s="39">
        <f t="shared" si="9"/>
        <v>4</v>
      </c>
      <c r="AE11" s="46">
        <f t="shared" si="10"/>
        <v>92.28</v>
      </c>
      <c r="AF11" s="39">
        <f t="shared" si="11"/>
        <v>5</v>
      </c>
      <c r="AG11" s="40">
        <f t="shared" si="12"/>
        <v>10.670184000000045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40</v>
      </c>
      <c r="M12" s="15">
        <f t="shared" si="4"/>
        <v>428.57142857142856</v>
      </c>
      <c r="N12" s="19">
        <f t="shared" si="13"/>
        <v>-0.01</v>
      </c>
      <c r="O12" s="7">
        <f t="shared" si="5"/>
        <v>92.28</v>
      </c>
      <c r="P12" s="50">
        <f t="shared" si="1"/>
        <v>95.05</v>
      </c>
      <c r="Q12" s="51">
        <f t="shared" si="6"/>
        <v>5</v>
      </c>
      <c r="R12" s="54">
        <f t="shared" si="2"/>
        <v>91.36</v>
      </c>
      <c r="S12" s="53">
        <f t="shared" si="0"/>
        <v>5</v>
      </c>
      <c r="V12" s="56"/>
      <c r="X12" s="39">
        <f>SUM(AF$3:AF11)</f>
        <v>37</v>
      </c>
      <c r="Y12" s="42" t="s">
        <v>23</v>
      </c>
      <c r="Z12" s="43">
        <f t="shared" si="3"/>
        <v>416.66666666666669</v>
      </c>
      <c r="AA12" s="44">
        <f t="shared" si="14"/>
        <v>-0.01</v>
      </c>
      <c r="AB12" s="45">
        <f t="shared" si="7"/>
        <v>92.28</v>
      </c>
      <c r="AC12" s="45">
        <f t="shared" si="8"/>
        <v>95.05</v>
      </c>
      <c r="AD12" s="39">
        <f t="shared" si="9"/>
        <v>5</v>
      </c>
      <c r="AE12" s="46">
        <f t="shared" si="10"/>
        <v>91.36</v>
      </c>
      <c r="AF12" s="39">
        <f t="shared" si="11"/>
        <v>5</v>
      </c>
      <c r="AG12" s="40">
        <f t="shared" si="12"/>
        <v>13.194344999999981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45</v>
      </c>
      <c r="M13" s="15">
        <f t="shared" si="4"/>
        <v>428.57142857142856</v>
      </c>
      <c r="N13" s="19">
        <f t="shared" si="13"/>
        <v>-0.01</v>
      </c>
      <c r="O13" s="7">
        <f t="shared" si="5"/>
        <v>91.36</v>
      </c>
      <c r="P13" s="50">
        <f t="shared" si="1"/>
        <v>94.1</v>
      </c>
      <c r="Q13" s="51">
        <f t="shared" si="6"/>
        <v>5</v>
      </c>
      <c r="R13" s="54">
        <f t="shared" si="2"/>
        <v>90.45</v>
      </c>
      <c r="S13" s="53">
        <f t="shared" si="0"/>
        <v>5</v>
      </c>
      <c r="X13" s="39">
        <f>SUM(AF$3:AF12)</f>
        <v>42</v>
      </c>
      <c r="Y13" s="42" t="s">
        <v>24</v>
      </c>
      <c r="Z13" s="43">
        <f t="shared" si="3"/>
        <v>416.66666666666669</v>
      </c>
      <c r="AA13" s="44">
        <f t="shared" si="14"/>
        <v>-0.01</v>
      </c>
      <c r="AB13" s="45">
        <f t="shared" si="7"/>
        <v>91.36</v>
      </c>
      <c r="AC13" s="45">
        <f t="shared" si="8"/>
        <v>94.1</v>
      </c>
      <c r="AD13" s="39">
        <f t="shared" si="9"/>
        <v>5</v>
      </c>
      <c r="AE13" s="46">
        <f t="shared" si="10"/>
        <v>90.45</v>
      </c>
      <c r="AF13" s="39">
        <f t="shared" si="11"/>
        <v>5</v>
      </c>
      <c r="AG13" s="40">
        <f t="shared" si="12"/>
        <v>13.050889999999974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50</v>
      </c>
      <c r="M14" s="15">
        <f t="shared" si="4"/>
        <v>428.57142857142856</v>
      </c>
      <c r="N14" s="19">
        <f t="shared" si="13"/>
        <v>-0.01</v>
      </c>
      <c r="O14" s="7">
        <f t="shared" si="5"/>
        <v>90.45</v>
      </c>
      <c r="P14" s="50">
        <f t="shared" si="1"/>
        <v>93.16</v>
      </c>
      <c r="Q14" s="51">
        <f t="shared" si="6"/>
        <v>5</v>
      </c>
      <c r="R14" s="54">
        <f t="shared" si="2"/>
        <v>89.55</v>
      </c>
      <c r="S14" s="53">
        <f t="shared" si="0"/>
        <v>5</v>
      </c>
      <c r="X14" s="39">
        <f>SUM(AF$3:AF13)</f>
        <v>47</v>
      </c>
      <c r="Y14" s="42" t="s">
        <v>25</v>
      </c>
      <c r="Z14" s="43">
        <f t="shared" si="3"/>
        <v>416.66666666666669</v>
      </c>
      <c r="AA14" s="44">
        <f t="shared" si="14"/>
        <v>-0.01</v>
      </c>
      <c r="AB14" s="45">
        <f t="shared" si="7"/>
        <v>90.45</v>
      </c>
      <c r="AC14" s="45">
        <f t="shared" si="8"/>
        <v>93.16</v>
      </c>
      <c r="AD14" s="39">
        <f t="shared" si="9"/>
        <v>5</v>
      </c>
      <c r="AE14" s="46">
        <f t="shared" si="10"/>
        <v>89.55</v>
      </c>
      <c r="AF14" s="39">
        <f t="shared" si="11"/>
        <v>5</v>
      </c>
      <c r="AG14" s="40">
        <f t="shared" si="12"/>
        <v>12.907364999999968</v>
      </c>
    </row>
    <row r="15" spans="3:33" ht="15.95" customHeight="1" x14ac:dyDescent="0.3">
      <c r="K15" s="5" t="s">
        <v>26</v>
      </c>
      <c r="L15" s="6">
        <f>SUM(S$3:S14)</f>
        <v>55</v>
      </c>
      <c r="M15" s="15">
        <f t="shared" si="4"/>
        <v>428.57142857142856</v>
      </c>
      <c r="N15" s="19">
        <f t="shared" si="13"/>
        <v>-0.01</v>
      </c>
      <c r="O15" s="7">
        <f t="shared" si="5"/>
        <v>89.55</v>
      </c>
      <c r="P15" s="50">
        <f t="shared" si="1"/>
        <v>92.24</v>
      </c>
      <c r="Q15" s="51">
        <f t="shared" si="6"/>
        <v>5</v>
      </c>
      <c r="R15" s="54">
        <f t="shared" si="2"/>
        <v>88.65</v>
      </c>
      <c r="S15" s="53">
        <f t="shared" si="0"/>
        <v>5</v>
      </c>
      <c r="X15" s="39">
        <f>SUM(AF$3:AF14)</f>
        <v>52</v>
      </c>
      <c r="Y15" s="42" t="s">
        <v>26</v>
      </c>
      <c r="Z15" s="43">
        <f t="shared" si="3"/>
        <v>416.66666666666669</v>
      </c>
      <c r="AA15" s="44">
        <f t="shared" si="14"/>
        <v>-0.01</v>
      </c>
      <c r="AB15" s="45">
        <f t="shared" si="7"/>
        <v>89.55</v>
      </c>
      <c r="AC15" s="45">
        <f t="shared" si="8"/>
        <v>92.24</v>
      </c>
      <c r="AD15" s="39">
        <f t="shared" si="9"/>
        <v>5</v>
      </c>
      <c r="AE15" s="46">
        <f t="shared" si="10"/>
        <v>88.65</v>
      </c>
      <c r="AF15" s="39">
        <f t="shared" si="11"/>
        <v>5</v>
      </c>
      <c r="AG15" s="40">
        <f t="shared" si="12"/>
        <v>12.813734999999989</v>
      </c>
    </row>
    <row r="16" spans="3:33" ht="15.95" customHeight="1" x14ac:dyDescent="0.3">
      <c r="K16" s="5" t="s">
        <v>27</v>
      </c>
      <c r="L16" s="6">
        <f>SUM(S$3:S15)</f>
        <v>60</v>
      </c>
      <c r="M16" s="15">
        <f t="shared" si="4"/>
        <v>428.57142857142856</v>
      </c>
      <c r="N16" s="19">
        <f t="shared" si="13"/>
        <v>-0.01</v>
      </c>
      <c r="O16" s="7">
        <f t="shared" si="5"/>
        <v>88.65</v>
      </c>
      <c r="P16" s="50">
        <f t="shared" si="1"/>
        <v>91.31</v>
      </c>
      <c r="Q16" s="51">
        <f t="shared" si="6"/>
        <v>5</v>
      </c>
      <c r="R16" s="54">
        <f t="shared" si="2"/>
        <v>87.76</v>
      </c>
      <c r="S16" s="53">
        <f t="shared" si="0"/>
        <v>5</v>
      </c>
      <c r="X16" s="39">
        <f>SUM(AF$3:AF15)</f>
        <v>57</v>
      </c>
      <c r="Y16" s="42" t="s">
        <v>27</v>
      </c>
      <c r="Z16" s="43">
        <f t="shared" si="3"/>
        <v>416.66666666666669</v>
      </c>
      <c r="AA16" s="44">
        <f t="shared" si="14"/>
        <v>-0.01</v>
      </c>
      <c r="AB16" s="45">
        <f t="shared" si="7"/>
        <v>88.65</v>
      </c>
      <c r="AC16" s="45">
        <f t="shared" si="8"/>
        <v>91.31</v>
      </c>
      <c r="AD16" s="39">
        <f t="shared" si="9"/>
        <v>5</v>
      </c>
      <c r="AE16" s="46">
        <f t="shared" si="10"/>
        <v>87.76</v>
      </c>
      <c r="AF16" s="39">
        <f t="shared" si="11"/>
        <v>5</v>
      </c>
      <c r="AG16" s="40">
        <f t="shared" si="12"/>
        <v>12.670139999999982</v>
      </c>
    </row>
    <row r="17" spans="3:33" ht="15.95" customHeight="1" x14ac:dyDescent="0.3">
      <c r="C17" s="80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65</v>
      </c>
      <c r="M17" s="15">
        <f t="shared" si="4"/>
        <v>428.57142857142856</v>
      </c>
      <c r="N17" s="19">
        <f t="shared" si="13"/>
        <v>-0.01</v>
      </c>
      <c r="O17" s="7">
        <f t="shared" si="5"/>
        <v>87.76</v>
      </c>
      <c r="P17" s="50">
        <f t="shared" si="1"/>
        <v>90.39</v>
      </c>
      <c r="Q17" s="51">
        <f t="shared" si="6"/>
        <v>5</v>
      </c>
      <c r="R17" s="54">
        <f t="shared" si="2"/>
        <v>86.88</v>
      </c>
      <c r="S17" s="53">
        <f t="shared" si="0"/>
        <v>5</v>
      </c>
      <c r="X17" s="39">
        <f>SUM(AF$3:AF16)</f>
        <v>62</v>
      </c>
      <c r="Y17" s="42" t="s">
        <v>28</v>
      </c>
      <c r="Z17" s="43">
        <f t="shared" si="3"/>
        <v>416.66666666666669</v>
      </c>
      <c r="AA17" s="44">
        <f t="shared" si="14"/>
        <v>-0.01</v>
      </c>
      <c r="AB17" s="45">
        <f t="shared" si="7"/>
        <v>87.76</v>
      </c>
      <c r="AC17" s="45">
        <f t="shared" si="8"/>
        <v>90.39</v>
      </c>
      <c r="AD17" s="39">
        <f t="shared" si="9"/>
        <v>5</v>
      </c>
      <c r="AE17" s="46">
        <f t="shared" si="10"/>
        <v>86.88</v>
      </c>
      <c r="AF17" s="39">
        <f t="shared" si="11"/>
        <v>5</v>
      </c>
      <c r="AG17" s="40">
        <f t="shared" si="12"/>
        <v>12.526474999999976</v>
      </c>
    </row>
    <row r="18" spans="3:33" ht="15.95" customHeight="1" x14ac:dyDescent="0.25">
      <c r="C18" s="78"/>
      <c r="D18" s="78"/>
      <c r="E18" s="27"/>
      <c r="F18" s="27"/>
      <c r="G18" s="27"/>
      <c r="H18" s="27"/>
      <c r="I18" s="27"/>
      <c r="K18" s="5" t="s">
        <v>29</v>
      </c>
      <c r="L18" s="6">
        <f>SUM(S$3:S17)</f>
        <v>70</v>
      </c>
      <c r="M18" s="15">
        <f t="shared" si="4"/>
        <v>428.57142857142856</v>
      </c>
      <c r="N18" s="19">
        <f t="shared" si="13"/>
        <v>-0.01</v>
      </c>
      <c r="O18" s="7">
        <f t="shared" si="5"/>
        <v>86.88</v>
      </c>
      <c r="P18" s="50">
        <f t="shared" si="1"/>
        <v>89.49</v>
      </c>
      <c r="Q18" s="51">
        <f t="shared" si="6"/>
        <v>5</v>
      </c>
      <c r="R18" s="54">
        <f t="shared" si="2"/>
        <v>86.01</v>
      </c>
      <c r="S18" s="53">
        <f t="shared" si="0"/>
        <v>5</v>
      </c>
      <c r="X18" s="39">
        <f>SUM(AF$3:AF17)</f>
        <v>67</v>
      </c>
      <c r="Y18" s="42" t="s">
        <v>29</v>
      </c>
      <c r="Z18" s="43">
        <f t="shared" si="3"/>
        <v>416.66666666666669</v>
      </c>
      <c r="AA18" s="44">
        <f t="shared" si="14"/>
        <v>-0.01</v>
      </c>
      <c r="AB18" s="45">
        <f t="shared" si="7"/>
        <v>86.88</v>
      </c>
      <c r="AC18" s="45">
        <f t="shared" si="8"/>
        <v>89.49</v>
      </c>
      <c r="AD18" s="39">
        <f t="shared" si="9"/>
        <v>5</v>
      </c>
      <c r="AE18" s="46">
        <f t="shared" si="10"/>
        <v>86.01</v>
      </c>
      <c r="AF18" s="39">
        <f t="shared" si="11"/>
        <v>5</v>
      </c>
      <c r="AG18" s="40">
        <f t="shared" si="12"/>
        <v>12.432704999999997</v>
      </c>
    </row>
    <row r="19" spans="3:33" ht="15.95" customHeight="1" x14ac:dyDescent="0.25">
      <c r="C19" s="78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75</v>
      </c>
      <c r="M19" s="15">
        <f t="shared" si="4"/>
        <v>428.57142857142856</v>
      </c>
      <c r="N19" s="19">
        <f t="shared" si="13"/>
        <v>-0.01</v>
      </c>
      <c r="O19" s="7">
        <f t="shared" si="5"/>
        <v>86.01</v>
      </c>
      <c r="P19" s="50">
        <f t="shared" si="1"/>
        <v>88.59</v>
      </c>
      <c r="Q19" s="51">
        <f t="shared" si="6"/>
        <v>5</v>
      </c>
      <c r="R19" s="54">
        <f t="shared" si="2"/>
        <v>85.15</v>
      </c>
      <c r="S19" s="53">
        <f t="shared" si="0"/>
        <v>5</v>
      </c>
      <c r="X19" s="39">
        <f>SUM(AF$3:AF18)</f>
        <v>72</v>
      </c>
      <c r="Y19" s="42" t="s">
        <v>30</v>
      </c>
      <c r="Z19" s="43">
        <f t="shared" si="3"/>
        <v>416.66666666666669</v>
      </c>
      <c r="AA19" s="44">
        <f t="shared" si="14"/>
        <v>-0.01</v>
      </c>
      <c r="AB19" s="45">
        <f t="shared" si="7"/>
        <v>86.01</v>
      </c>
      <c r="AC19" s="45">
        <f t="shared" si="8"/>
        <v>88.59</v>
      </c>
      <c r="AD19" s="39">
        <f t="shared" si="9"/>
        <v>5</v>
      </c>
      <c r="AE19" s="46">
        <f t="shared" si="10"/>
        <v>85.15</v>
      </c>
      <c r="AF19" s="39">
        <f t="shared" si="11"/>
        <v>5</v>
      </c>
      <c r="AG19" s="40">
        <f t="shared" si="12"/>
        <v>12.288899999999991</v>
      </c>
    </row>
    <row r="20" spans="3:33" ht="15.95" customHeight="1" x14ac:dyDescent="0.25">
      <c r="C20" s="81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80</v>
      </c>
      <c r="M20" s="15">
        <f t="shared" si="4"/>
        <v>428.57142857142856</v>
      </c>
      <c r="N20" s="19">
        <f t="shared" si="13"/>
        <v>-0.01</v>
      </c>
      <c r="O20" s="7">
        <f t="shared" si="5"/>
        <v>85.15</v>
      </c>
      <c r="P20" s="50">
        <f t="shared" si="1"/>
        <v>87.7</v>
      </c>
      <c r="Q20" s="51">
        <f t="shared" si="6"/>
        <v>5</v>
      </c>
      <c r="R20" s="54">
        <f t="shared" si="2"/>
        <v>84.3</v>
      </c>
      <c r="S20" s="53">
        <f t="shared" si="0"/>
        <v>5</v>
      </c>
      <c r="X20" s="39">
        <f>SUM(AF$3:AF19)</f>
        <v>77</v>
      </c>
      <c r="Y20" s="42" t="s">
        <v>31</v>
      </c>
      <c r="Z20" s="43">
        <f t="shared" si="3"/>
        <v>416.66666666666669</v>
      </c>
      <c r="AA20" s="44">
        <f t="shared" si="14"/>
        <v>-0.01</v>
      </c>
      <c r="AB20" s="45">
        <f t="shared" si="7"/>
        <v>85.15</v>
      </c>
      <c r="AC20" s="45">
        <f t="shared" si="8"/>
        <v>87.7</v>
      </c>
      <c r="AD20" s="39">
        <f t="shared" si="9"/>
        <v>5</v>
      </c>
      <c r="AE20" s="46">
        <f t="shared" si="10"/>
        <v>84.3</v>
      </c>
      <c r="AF20" s="39">
        <f t="shared" si="11"/>
        <v>5</v>
      </c>
      <c r="AG20" s="40">
        <f t="shared" si="12"/>
        <v>12.145024999999986</v>
      </c>
    </row>
    <row r="21" spans="3:33" ht="15.95" customHeight="1" x14ac:dyDescent="0.25">
      <c r="C21" s="78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85</v>
      </c>
      <c r="M21" s="15">
        <f t="shared" si="4"/>
        <v>428.57142857142856</v>
      </c>
      <c r="N21" s="19">
        <f t="shared" si="13"/>
        <v>-0.01</v>
      </c>
      <c r="O21" s="7">
        <f t="shared" si="5"/>
        <v>84.3</v>
      </c>
      <c r="P21" s="50">
        <f t="shared" si="1"/>
        <v>86.83</v>
      </c>
      <c r="Q21" s="51">
        <f t="shared" si="6"/>
        <v>5</v>
      </c>
      <c r="R21" s="54">
        <f t="shared" si="2"/>
        <v>83.46</v>
      </c>
      <c r="S21" s="53">
        <f t="shared" si="0"/>
        <v>5</v>
      </c>
      <c r="X21" s="39">
        <f>SUM(AF$3:AF20)</f>
        <v>82</v>
      </c>
      <c r="Y21" s="42" t="s">
        <v>32</v>
      </c>
      <c r="Z21" s="43">
        <f t="shared" si="3"/>
        <v>416.66666666666669</v>
      </c>
      <c r="AA21" s="44">
        <f t="shared" si="14"/>
        <v>-0.01</v>
      </c>
      <c r="AB21" s="45">
        <f t="shared" si="7"/>
        <v>84.3</v>
      </c>
      <c r="AC21" s="45">
        <f t="shared" si="8"/>
        <v>86.83</v>
      </c>
      <c r="AD21" s="39">
        <f t="shared" si="9"/>
        <v>5</v>
      </c>
      <c r="AE21" s="46">
        <f t="shared" si="10"/>
        <v>83.46</v>
      </c>
      <c r="AF21" s="39">
        <f t="shared" si="11"/>
        <v>5</v>
      </c>
      <c r="AG21" s="40">
        <f t="shared" si="12"/>
        <v>12.051045000000006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90</v>
      </c>
      <c r="M22" s="15">
        <f t="shared" si="4"/>
        <v>428.57142857142856</v>
      </c>
      <c r="N22" s="19">
        <f t="shared" si="13"/>
        <v>-0.01</v>
      </c>
      <c r="O22" s="7">
        <f t="shared" si="5"/>
        <v>83.46</v>
      </c>
      <c r="P22" s="50">
        <f t="shared" si="1"/>
        <v>85.96</v>
      </c>
      <c r="Q22" s="51">
        <f t="shared" si="6"/>
        <v>5</v>
      </c>
      <c r="R22" s="54">
        <f t="shared" si="2"/>
        <v>82.63</v>
      </c>
      <c r="S22" s="53">
        <f t="shared" si="0"/>
        <v>5</v>
      </c>
      <c r="X22" s="39">
        <f>SUM(AF$3:AF21)</f>
        <v>87</v>
      </c>
      <c r="Y22" s="42" t="s">
        <v>33</v>
      </c>
      <c r="Z22" s="43">
        <f t="shared" si="3"/>
        <v>416.66666666666669</v>
      </c>
      <c r="AA22" s="44">
        <f t="shared" si="14"/>
        <v>-0.01</v>
      </c>
      <c r="AB22" s="45">
        <f t="shared" si="7"/>
        <v>83.46</v>
      </c>
      <c r="AC22" s="45">
        <f t="shared" si="8"/>
        <v>85.96</v>
      </c>
      <c r="AD22" s="39">
        <f t="shared" si="9"/>
        <v>5</v>
      </c>
      <c r="AE22" s="46">
        <f t="shared" si="10"/>
        <v>82.63</v>
      </c>
      <c r="AF22" s="39">
        <f t="shared" si="11"/>
        <v>5</v>
      </c>
      <c r="AG22" s="40">
        <f t="shared" si="12"/>
        <v>11.907030000000001</v>
      </c>
    </row>
    <row r="23" spans="3:33" ht="15.95" customHeight="1" x14ac:dyDescent="0.3">
      <c r="K23" s="5" t="s">
        <v>34</v>
      </c>
      <c r="L23" s="6">
        <f>SUM(S$3:S22)</f>
        <v>95</v>
      </c>
      <c r="M23" s="15">
        <f t="shared" si="4"/>
        <v>428.57142857142856</v>
      </c>
      <c r="N23" s="19">
        <f t="shared" si="13"/>
        <v>-0.01</v>
      </c>
      <c r="O23" s="7">
        <f t="shared" si="5"/>
        <v>82.63</v>
      </c>
      <c r="P23" s="50">
        <f t="shared" si="1"/>
        <v>85.11</v>
      </c>
      <c r="Q23" s="51">
        <f t="shared" si="6"/>
        <v>5</v>
      </c>
      <c r="R23" s="54">
        <f t="shared" si="2"/>
        <v>81.8</v>
      </c>
      <c r="S23" s="53">
        <f t="shared" si="0"/>
        <v>5</v>
      </c>
      <c r="X23" s="39">
        <f>SUM(AF$3:AF22)</f>
        <v>92</v>
      </c>
      <c r="Y23" s="42" t="s">
        <v>34</v>
      </c>
      <c r="Z23" s="43">
        <f t="shared" si="3"/>
        <v>416.66666666666669</v>
      </c>
      <c r="AA23" s="44">
        <f t="shared" si="14"/>
        <v>-0.01</v>
      </c>
      <c r="AB23" s="45">
        <f t="shared" si="7"/>
        <v>82.63</v>
      </c>
      <c r="AC23" s="45">
        <f t="shared" si="8"/>
        <v>85.11</v>
      </c>
      <c r="AD23" s="39">
        <f t="shared" si="9"/>
        <v>5</v>
      </c>
      <c r="AE23" s="46">
        <f t="shared" si="10"/>
        <v>81.8</v>
      </c>
      <c r="AF23" s="39">
        <f t="shared" si="11"/>
        <v>5</v>
      </c>
      <c r="AG23" s="40">
        <f t="shared" si="12"/>
        <v>11.81291000000002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100</v>
      </c>
      <c r="M24" s="15">
        <f t="shared" si="4"/>
        <v>428.57142857142856</v>
      </c>
      <c r="N24" s="19">
        <f t="shared" si="13"/>
        <v>-0.01</v>
      </c>
      <c r="O24" s="7">
        <f t="shared" si="5"/>
        <v>81.8</v>
      </c>
      <c r="P24" s="50">
        <f t="shared" si="1"/>
        <v>84.25</v>
      </c>
      <c r="Q24" s="51">
        <f t="shared" si="6"/>
        <v>5</v>
      </c>
      <c r="R24" s="54">
        <f t="shared" si="2"/>
        <v>80.98</v>
      </c>
      <c r="S24" s="53">
        <f t="shared" si="0"/>
        <v>5</v>
      </c>
      <c r="X24" s="39">
        <f>SUM(AF$3:AF23)</f>
        <v>97</v>
      </c>
      <c r="Y24" s="42" t="s">
        <v>35</v>
      </c>
      <c r="Z24" s="43">
        <f t="shared" si="3"/>
        <v>416.66666666666669</v>
      </c>
      <c r="AA24" s="44">
        <f t="shared" si="14"/>
        <v>-0.01</v>
      </c>
      <c r="AB24" s="45">
        <f t="shared" si="7"/>
        <v>81.8</v>
      </c>
      <c r="AC24" s="45">
        <f t="shared" si="8"/>
        <v>84.25</v>
      </c>
      <c r="AD24" s="39">
        <f t="shared" si="9"/>
        <v>5</v>
      </c>
      <c r="AE24" s="46">
        <f t="shared" si="10"/>
        <v>80.98</v>
      </c>
      <c r="AF24" s="39">
        <f t="shared" si="11"/>
        <v>5</v>
      </c>
      <c r="AG24" s="40">
        <f t="shared" si="12"/>
        <v>11.668825000000014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105</v>
      </c>
      <c r="M25" s="15">
        <f t="shared" si="4"/>
        <v>428.57142857142856</v>
      </c>
      <c r="N25" s="19">
        <f t="shared" si="13"/>
        <v>-0.01</v>
      </c>
      <c r="O25" s="7">
        <f t="shared" si="5"/>
        <v>80.98</v>
      </c>
      <c r="P25" s="50">
        <f t="shared" si="1"/>
        <v>83.41</v>
      </c>
      <c r="Q25" s="51">
        <f t="shared" si="6"/>
        <v>5</v>
      </c>
      <c r="R25" s="54">
        <f t="shared" si="2"/>
        <v>80.17</v>
      </c>
      <c r="S25" s="53">
        <f t="shared" si="0"/>
        <v>5</v>
      </c>
      <c r="X25" s="39">
        <f>SUM(AF$3:AF24)</f>
        <v>102</v>
      </c>
      <c r="Y25" s="42" t="s">
        <v>36</v>
      </c>
      <c r="Z25" s="43">
        <f t="shared" si="3"/>
        <v>416.66666666666669</v>
      </c>
      <c r="AA25" s="44">
        <f t="shared" si="14"/>
        <v>-0.01</v>
      </c>
      <c r="AB25" s="45">
        <f t="shared" si="7"/>
        <v>80.98</v>
      </c>
      <c r="AC25" s="45">
        <f t="shared" si="8"/>
        <v>83.41</v>
      </c>
      <c r="AD25" s="39">
        <f t="shared" si="9"/>
        <v>5</v>
      </c>
      <c r="AE25" s="46">
        <f t="shared" si="10"/>
        <v>80.17</v>
      </c>
      <c r="AF25" s="39">
        <f t="shared" si="11"/>
        <v>5</v>
      </c>
      <c r="AG25" s="40">
        <f t="shared" si="12"/>
        <v>11.574634999999963</v>
      </c>
    </row>
    <row r="26" spans="3:33" ht="15.95" customHeight="1" x14ac:dyDescent="0.3">
      <c r="K26" s="5" t="s">
        <v>37</v>
      </c>
      <c r="L26" s="6">
        <f>SUM(S$3:S25)</f>
        <v>110</v>
      </c>
      <c r="M26" s="15">
        <f t="shared" si="4"/>
        <v>428.57142857142856</v>
      </c>
      <c r="N26" s="19">
        <f t="shared" si="13"/>
        <v>-0.01</v>
      </c>
      <c r="O26" s="7">
        <f t="shared" si="5"/>
        <v>80.17</v>
      </c>
      <c r="P26" s="50">
        <f t="shared" si="1"/>
        <v>82.58</v>
      </c>
      <c r="Q26" s="51">
        <f t="shared" si="6"/>
        <v>5</v>
      </c>
      <c r="R26" s="54">
        <f t="shared" si="2"/>
        <v>79.37</v>
      </c>
      <c r="S26" s="53">
        <f t="shared" si="0"/>
        <v>5</v>
      </c>
      <c r="X26" s="39">
        <f>SUM(AF$3:AF25)</f>
        <v>107</v>
      </c>
      <c r="Y26" s="42" t="s">
        <v>37</v>
      </c>
      <c r="Z26" s="43">
        <f t="shared" si="3"/>
        <v>416.66666666666669</v>
      </c>
      <c r="AA26" s="44">
        <f t="shared" si="14"/>
        <v>-0.01</v>
      </c>
      <c r="AB26" s="45">
        <f t="shared" si="7"/>
        <v>80.17</v>
      </c>
      <c r="AC26" s="45">
        <f t="shared" si="8"/>
        <v>82.58</v>
      </c>
      <c r="AD26" s="39">
        <f t="shared" si="9"/>
        <v>5</v>
      </c>
      <c r="AE26" s="46">
        <f t="shared" si="10"/>
        <v>79.37</v>
      </c>
      <c r="AF26" s="39">
        <f t="shared" si="11"/>
        <v>5</v>
      </c>
      <c r="AG26" s="40">
        <f t="shared" si="12"/>
        <v>11.480374999999983</v>
      </c>
    </row>
    <row r="27" spans="3:33" ht="15.95" customHeight="1" x14ac:dyDescent="0.3">
      <c r="K27" s="5" t="s">
        <v>38</v>
      </c>
      <c r="L27" s="6">
        <f>SUM(S$3:S26)</f>
        <v>115</v>
      </c>
      <c r="M27" s="15">
        <f t="shared" si="4"/>
        <v>428.57142857142856</v>
      </c>
      <c r="N27" s="19">
        <f t="shared" si="13"/>
        <v>-0.01</v>
      </c>
      <c r="O27" s="7">
        <f t="shared" si="5"/>
        <v>79.37</v>
      </c>
      <c r="P27" s="50">
        <f t="shared" si="1"/>
        <v>81.75</v>
      </c>
      <c r="Q27" s="51">
        <f t="shared" si="6"/>
        <v>5</v>
      </c>
      <c r="R27" s="54">
        <f t="shared" si="2"/>
        <v>78.58</v>
      </c>
      <c r="S27" s="53">
        <f t="shared" si="0"/>
        <v>5</v>
      </c>
      <c r="X27" s="39">
        <f>SUM(AF$3:AF26)</f>
        <v>112</v>
      </c>
      <c r="Y27" s="42" t="s">
        <v>38</v>
      </c>
      <c r="Z27" s="43">
        <f t="shared" si="3"/>
        <v>416.66666666666669</v>
      </c>
      <c r="AA27" s="44">
        <f t="shared" si="14"/>
        <v>-0.01</v>
      </c>
      <c r="AB27" s="45">
        <f t="shared" si="7"/>
        <v>79.37</v>
      </c>
      <c r="AC27" s="45">
        <f t="shared" si="8"/>
        <v>81.75</v>
      </c>
      <c r="AD27" s="39">
        <f t="shared" si="9"/>
        <v>5</v>
      </c>
      <c r="AE27" s="46">
        <f t="shared" si="10"/>
        <v>78.58</v>
      </c>
      <c r="AF27" s="39">
        <f t="shared" si="11"/>
        <v>5</v>
      </c>
      <c r="AG27" s="40">
        <f t="shared" si="12"/>
        <v>11.336079999999978</v>
      </c>
    </row>
    <row r="28" spans="3:33" ht="15.95" customHeight="1" x14ac:dyDescent="0.3">
      <c r="K28" s="5" t="s">
        <v>39</v>
      </c>
      <c r="L28" s="6">
        <f>SUM(S$3:S27)</f>
        <v>120</v>
      </c>
      <c r="M28" s="15">
        <f t="shared" si="4"/>
        <v>428.57142857142856</v>
      </c>
      <c r="N28" s="19">
        <f t="shared" si="13"/>
        <v>-0.01</v>
      </c>
      <c r="O28" s="7">
        <f t="shared" si="5"/>
        <v>78.58</v>
      </c>
      <c r="P28" s="50">
        <f t="shared" si="1"/>
        <v>80.94</v>
      </c>
      <c r="Q28" s="51">
        <f t="shared" si="6"/>
        <v>5</v>
      </c>
      <c r="R28" s="54">
        <f t="shared" si="2"/>
        <v>77.790000000000006</v>
      </c>
      <c r="S28" s="53">
        <f t="shared" si="0"/>
        <v>6</v>
      </c>
      <c r="X28" s="39">
        <f>SUM(AF$3:AF27)</f>
        <v>117</v>
      </c>
      <c r="Y28" s="42" t="s">
        <v>39</v>
      </c>
      <c r="Z28" s="43">
        <f t="shared" si="3"/>
        <v>416.66666666666669</v>
      </c>
      <c r="AA28" s="44">
        <f t="shared" si="14"/>
        <v>-0.01</v>
      </c>
      <c r="AB28" s="45">
        <f t="shared" si="7"/>
        <v>78.58</v>
      </c>
      <c r="AC28" s="45">
        <f t="shared" si="8"/>
        <v>80.94</v>
      </c>
      <c r="AD28" s="39">
        <f t="shared" si="9"/>
        <v>5</v>
      </c>
      <c r="AE28" s="46">
        <f t="shared" si="10"/>
        <v>77.790000000000006</v>
      </c>
      <c r="AF28" s="39">
        <f t="shared" si="11"/>
        <v>5</v>
      </c>
      <c r="AG28" s="40">
        <f t="shared" si="12"/>
        <v>11.241679999999997</v>
      </c>
    </row>
    <row r="29" spans="3:33" ht="15.95" customHeight="1" x14ac:dyDescent="0.3">
      <c r="K29" s="5" t="s">
        <v>40</v>
      </c>
      <c r="L29" s="6">
        <f>SUM(S$3:S28)</f>
        <v>126</v>
      </c>
      <c r="M29" s="15">
        <f t="shared" si="4"/>
        <v>428.57142857142856</v>
      </c>
      <c r="N29" s="19">
        <f t="shared" si="13"/>
        <v>-0.01</v>
      </c>
      <c r="O29" s="7">
        <f t="shared" si="5"/>
        <v>77.790000000000006</v>
      </c>
      <c r="P29" s="50">
        <f t="shared" si="1"/>
        <v>80.12</v>
      </c>
      <c r="Q29" s="51">
        <f t="shared" si="6"/>
        <v>6</v>
      </c>
      <c r="R29" s="54">
        <f t="shared" si="2"/>
        <v>77.010000000000005</v>
      </c>
      <c r="S29" s="53">
        <f t="shared" si="0"/>
        <v>6</v>
      </c>
      <c r="X29" s="39">
        <f>SUM(AF$3:AF28)</f>
        <v>122</v>
      </c>
      <c r="Y29" s="42" t="s">
        <v>40</v>
      </c>
      <c r="Z29" s="43">
        <f t="shared" si="3"/>
        <v>416.66666666666669</v>
      </c>
      <c r="AA29" s="44">
        <f t="shared" si="14"/>
        <v>-0.01</v>
      </c>
      <c r="AB29" s="45">
        <f t="shared" si="7"/>
        <v>77.790000000000006</v>
      </c>
      <c r="AC29" s="45">
        <f t="shared" si="8"/>
        <v>80.12</v>
      </c>
      <c r="AD29" s="39">
        <f t="shared" si="9"/>
        <v>5</v>
      </c>
      <c r="AE29" s="46">
        <f t="shared" si="10"/>
        <v>77.010000000000005</v>
      </c>
      <c r="AF29" s="39">
        <f t="shared" si="11"/>
        <v>5</v>
      </c>
      <c r="AG29" s="40">
        <f t="shared" si="12"/>
        <v>11.097314999999991</v>
      </c>
    </row>
    <row r="30" spans="3:33" ht="15.95" customHeight="1" x14ac:dyDescent="0.3">
      <c r="K30" s="5" t="s">
        <v>41</v>
      </c>
      <c r="L30" s="6">
        <f>SUM(S$3:S29)</f>
        <v>132</v>
      </c>
      <c r="M30" s="15">
        <f t="shared" si="4"/>
        <v>428.57142857142856</v>
      </c>
      <c r="N30" s="19">
        <f t="shared" si="13"/>
        <v>-0.01</v>
      </c>
      <c r="O30" s="7">
        <f t="shared" si="5"/>
        <v>77.010000000000005</v>
      </c>
      <c r="P30" s="50">
        <f t="shared" si="1"/>
        <v>79.319999999999993</v>
      </c>
      <c r="Q30" s="51">
        <f t="shared" si="6"/>
        <v>6</v>
      </c>
      <c r="R30" s="54">
        <f t="shared" si="2"/>
        <v>76.239999999999995</v>
      </c>
      <c r="S30" s="53">
        <f t="shared" si="0"/>
        <v>6</v>
      </c>
      <c r="X30" s="39">
        <f>SUM(AF$3:AF29)</f>
        <v>127</v>
      </c>
      <c r="Y30" s="42" t="s">
        <v>41</v>
      </c>
      <c r="Z30" s="43">
        <f t="shared" si="3"/>
        <v>416.66666666666669</v>
      </c>
      <c r="AA30" s="44">
        <f t="shared" si="14"/>
        <v>-0.01</v>
      </c>
      <c r="AB30" s="45">
        <f t="shared" si="7"/>
        <v>77.010000000000005</v>
      </c>
      <c r="AC30" s="45">
        <f t="shared" si="8"/>
        <v>79.319999999999993</v>
      </c>
      <c r="AD30" s="39">
        <f t="shared" si="9"/>
        <v>5</v>
      </c>
      <c r="AE30" s="46">
        <f t="shared" si="10"/>
        <v>76.239999999999995</v>
      </c>
      <c r="AF30" s="39">
        <f t="shared" si="11"/>
        <v>5</v>
      </c>
      <c r="AG30" s="40">
        <f t="shared" si="12"/>
        <v>11.00284499999994</v>
      </c>
    </row>
    <row r="31" spans="3:33" ht="15.95" customHeight="1" x14ac:dyDescent="0.3">
      <c r="K31" s="5" t="s">
        <v>42</v>
      </c>
      <c r="L31" s="6">
        <f>SUM(S$3:S30)</f>
        <v>138</v>
      </c>
      <c r="M31" s="15">
        <f t="shared" si="4"/>
        <v>428.57142857142856</v>
      </c>
      <c r="N31" s="19">
        <f t="shared" si="13"/>
        <v>-0.01</v>
      </c>
      <c r="O31" s="7">
        <f t="shared" si="5"/>
        <v>76.239999999999995</v>
      </c>
      <c r="P31" s="50">
        <f t="shared" si="1"/>
        <v>78.53</v>
      </c>
      <c r="Q31" s="51">
        <f t="shared" si="6"/>
        <v>6</v>
      </c>
      <c r="R31" s="54">
        <f t="shared" si="2"/>
        <v>75.48</v>
      </c>
      <c r="S31" s="53">
        <f t="shared" si="0"/>
        <v>6</v>
      </c>
      <c r="X31" s="39">
        <f>SUM(AF$3:AF30)</f>
        <v>132</v>
      </c>
      <c r="Y31" s="42" t="s">
        <v>42</v>
      </c>
      <c r="Z31" s="43">
        <f t="shared" si="3"/>
        <v>416.66666666666669</v>
      </c>
      <c r="AA31" s="44">
        <f t="shared" si="14"/>
        <v>-0.01</v>
      </c>
      <c r="AB31" s="45">
        <f t="shared" si="7"/>
        <v>76.239999999999995</v>
      </c>
      <c r="AC31" s="45">
        <f t="shared" si="8"/>
        <v>78.53</v>
      </c>
      <c r="AD31" s="39">
        <f t="shared" si="9"/>
        <v>5</v>
      </c>
      <c r="AE31" s="46">
        <f t="shared" si="10"/>
        <v>75.48</v>
      </c>
      <c r="AF31" s="39">
        <f t="shared" si="11"/>
        <v>6</v>
      </c>
      <c r="AG31" s="40">
        <f t="shared" si="12"/>
        <v>10.908305000000031</v>
      </c>
    </row>
    <row r="32" spans="3:33" ht="15.95" customHeight="1" x14ac:dyDescent="0.3">
      <c r="K32" s="5" t="s">
        <v>43</v>
      </c>
      <c r="L32" s="6">
        <f>SUM(S$3:S31)</f>
        <v>144</v>
      </c>
      <c r="M32" s="15">
        <f t="shared" si="4"/>
        <v>428.57142857142856</v>
      </c>
      <c r="N32" s="19">
        <f t="shared" si="13"/>
        <v>-0.01</v>
      </c>
      <c r="O32" s="7">
        <f t="shared" si="5"/>
        <v>75.48</v>
      </c>
      <c r="P32" s="50">
        <f t="shared" si="1"/>
        <v>77.739999999999995</v>
      </c>
      <c r="Q32" s="51">
        <f t="shared" si="6"/>
        <v>6</v>
      </c>
      <c r="R32" s="54">
        <f t="shared" si="2"/>
        <v>74.73</v>
      </c>
      <c r="S32" s="53">
        <f t="shared" si="0"/>
        <v>6</v>
      </c>
      <c r="X32" s="39">
        <f>SUM(AF$3:AF31)</f>
        <v>138</v>
      </c>
      <c r="Y32" s="42" t="s">
        <v>43</v>
      </c>
      <c r="Z32" s="43">
        <f t="shared" si="3"/>
        <v>416.66666666666669</v>
      </c>
      <c r="AA32" s="44">
        <f t="shared" si="14"/>
        <v>-0.01</v>
      </c>
      <c r="AB32" s="45">
        <f t="shared" si="7"/>
        <v>75.48</v>
      </c>
      <c r="AC32" s="45">
        <f t="shared" si="8"/>
        <v>77.739999999999995</v>
      </c>
      <c r="AD32" s="39">
        <f t="shared" si="9"/>
        <v>6</v>
      </c>
      <c r="AE32" s="46">
        <f t="shared" si="10"/>
        <v>74.73</v>
      </c>
      <c r="AF32" s="39">
        <f t="shared" si="11"/>
        <v>6</v>
      </c>
      <c r="AG32" s="40">
        <f t="shared" si="12"/>
        <v>12.916475999999946</v>
      </c>
    </row>
    <row r="33" spans="11:33" ht="15.95" customHeight="1" x14ac:dyDescent="0.3">
      <c r="K33" s="5" t="s">
        <v>44</v>
      </c>
      <c r="L33" s="6">
        <f>SUM(S$3:S32)</f>
        <v>150</v>
      </c>
      <c r="M33" s="15">
        <f t="shared" si="4"/>
        <v>428.57142857142856</v>
      </c>
      <c r="N33" s="19">
        <f t="shared" si="13"/>
        <v>-0.01</v>
      </c>
      <c r="O33" s="7">
        <f t="shared" si="5"/>
        <v>74.73</v>
      </c>
      <c r="P33" s="50">
        <f t="shared" si="1"/>
        <v>76.97</v>
      </c>
      <c r="Q33" s="51">
        <f t="shared" si="6"/>
        <v>6</v>
      </c>
      <c r="R33" s="54">
        <f t="shared" si="2"/>
        <v>73.98</v>
      </c>
      <c r="S33" s="53">
        <f t="shared" si="0"/>
        <v>6</v>
      </c>
      <c r="X33" s="39">
        <f>SUM(AF$3:AF32)</f>
        <v>144</v>
      </c>
      <c r="Y33" s="42" t="s">
        <v>44</v>
      </c>
      <c r="Z33" s="43">
        <f t="shared" si="3"/>
        <v>416.66666666666669</v>
      </c>
      <c r="AA33" s="44">
        <f t="shared" si="14"/>
        <v>-0.01</v>
      </c>
      <c r="AB33" s="45">
        <f t="shared" si="7"/>
        <v>74.73</v>
      </c>
      <c r="AC33" s="45">
        <f t="shared" si="8"/>
        <v>76.97</v>
      </c>
      <c r="AD33" s="39">
        <f t="shared" si="9"/>
        <v>6</v>
      </c>
      <c r="AE33" s="46">
        <f t="shared" si="10"/>
        <v>73.98</v>
      </c>
      <c r="AF33" s="39">
        <f t="shared" si="11"/>
        <v>6</v>
      </c>
      <c r="AG33" s="40">
        <f t="shared" si="12"/>
        <v>12.802859999999969</v>
      </c>
    </row>
    <row r="34" spans="11:33" ht="15.95" customHeight="1" x14ac:dyDescent="0.3">
      <c r="K34" s="5" t="s">
        <v>45</v>
      </c>
      <c r="L34" s="6">
        <f>SUM(S$3:S33)</f>
        <v>156</v>
      </c>
      <c r="M34" s="15">
        <f t="shared" si="4"/>
        <v>428.57142857142856</v>
      </c>
      <c r="N34" s="19">
        <f t="shared" si="13"/>
        <v>-0.01</v>
      </c>
      <c r="O34" s="7">
        <f t="shared" si="5"/>
        <v>73.98</v>
      </c>
      <c r="P34" s="50">
        <f t="shared" si="1"/>
        <v>76.2</v>
      </c>
      <c r="Q34" s="51">
        <f t="shared" si="6"/>
        <v>6</v>
      </c>
      <c r="R34" s="54">
        <f t="shared" si="2"/>
        <v>73.239999999999995</v>
      </c>
      <c r="S34" s="53">
        <f t="shared" si="0"/>
        <v>6</v>
      </c>
      <c r="X34" s="39">
        <f>SUM(AF$3:AF33)</f>
        <v>150</v>
      </c>
      <c r="Y34" s="42" t="s">
        <v>45</v>
      </c>
      <c r="Z34" s="43">
        <f t="shared" si="3"/>
        <v>416.66666666666669</v>
      </c>
      <c r="AA34" s="44">
        <f t="shared" si="14"/>
        <v>-0.01</v>
      </c>
      <c r="AB34" s="45">
        <f t="shared" si="7"/>
        <v>73.98</v>
      </c>
      <c r="AC34" s="45">
        <f t="shared" si="8"/>
        <v>76.2</v>
      </c>
      <c r="AD34" s="39">
        <f t="shared" si="9"/>
        <v>6</v>
      </c>
      <c r="AE34" s="46">
        <f t="shared" si="10"/>
        <v>73.239999999999995</v>
      </c>
      <c r="AF34" s="39">
        <f t="shared" si="11"/>
        <v>6</v>
      </c>
      <c r="AG34" s="40">
        <f t="shared" si="12"/>
        <v>12.689243999999993</v>
      </c>
    </row>
    <row r="35" spans="11:33" ht="15.95" customHeight="1" x14ac:dyDescent="0.3">
      <c r="K35" s="5" t="s">
        <v>46</v>
      </c>
      <c r="L35" s="6">
        <f>SUM(S$3:S34)</f>
        <v>162</v>
      </c>
      <c r="M35" s="15">
        <f t="shared" si="4"/>
        <v>428.57142857142856</v>
      </c>
      <c r="N35" s="19">
        <f t="shared" si="13"/>
        <v>-0.01</v>
      </c>
      <c r="O35" s="7">
        <f t="shared" si="5"/>
        <v>73.239999999999995</v>
      </c>
      <c r="P35" s="50">
        <f t="shared" si="1"/>
        <v>75.44</v>
      </c>
      <c r="Q35" s="51">
        <f t="shared" si="6"/>
        <v>6</v>
      </c>
      <c r="R35" s="54">
        <f t="shared" si="2"/>
        <v>72.510000000000005</v>
      </c>
      <c r="S35" s="53">
        <f t="shared" si="0"/>
        <v>6</v>
      </c>
      <c r="X35" s="39">
        <f>SUM(AF$3:AF34)</f>
        <v>156</v>
      </c>
      <c r="Y35" s="42" t="s">
        <v>46</v>
      </c>
      <c r="Z35" s="43">
        <f t="shared" si="3"/>
        <v>416.66666666666669</v>
      </c>
      <c r="AA35" s="44">
        <f t="shared" si="14"/>
        <v>-0.01</v>
      </c>
      <c r="AB35" s="45">
        <f t="shared" si="7"/>
        <v>73.239999999999995</v>
      </c>
      <c r="AC35" s="45">
        <f t="shared" si="8"/>
        <v>75.44</v>
      </c>
      <c r="AD35" s="39">
        <f t="shared" si="9"/>
        <v>6</v>
      </c>
      <c r="AE35" s="46">
        <f t="shared" si="10"/>
        <v>72.510000000000005</v>
      </c>
      <c r="AF35" s="39">
        <f t="shared" si="11"/>
        <v>6</v>
      </c>
      <c r="AG35" s="40">
        <f t="shared" si="12"/>
        <v>12.575544000000017</v>
      </c>
    </row>
    <row r="36" spans="11:33" ht="15.95" customHeight="1" x14ac:dyDescent="0.3">
      <c r="K36" s="5" t="s">
        <v>47</v>
      </c>
      <c r="L36" s="6">
        <f>SUM(S$3:S35)</f>
        <v>168</v>
      </c>
      <c r="M36" s="15">
        <f t="shared" si="4"/>
        <v>428.57142857142856</v>
      </c>
      <c r="N36" s="19">
        <f t="shared" si="13"/>
        <v>-0.01</v>
      </c>
      <c r="O36" s="7">
        <f t="shared" si="5"/>
        <v>72.510000000000005</v>
      </c>
      <c r="P36" s="50">
        <f t="shared" ref="P36:P67" si="15">ROUND(O36*($V$4+1),2)</f>
        <v>74.69</v>
      </c>
      <c r="Q36" s="51">
        <f t="shared" si="6"/>
        <v>6</v>
      </c>
      <c r="R36" s="54">
        <f t="shared" si="2"/>
        <v>71.78</v>
      </c>
      <c r="S36" s="53">
        <f t="shared" si="0"/>
        <v>6</v>
      </c>
      <c r="X36" s="39">
        <f>SUM(AF$3:AF35)</f>
        <v>162</v>
      </c>
      <c r="Y36" s="42" t="s">
        <v>47</v>
      </c>
      <c r="Z36" s="43">
        <f t="shared" si="3"/>
        <v>416.66666666666669</v>
      </c>
      <c r="AA36" s="44">
        <f t="shared" si="14"/>
        <v>-0.01</v>
      </c>
      <c r="AB36" s="45">
        <f t="shared" si="7"/>
        <v>72.510000000000005</v>
      </c>
      <c r="AC36" s="45">
        <f t="shared" si="8"/>
        <v>74.69</v>
      </c>
      <c r="AD36" s="39">
        <f t="shared" si="9"/>
        <v>6</v>
      </c>
      <c r="AE36" s="46">
        <f t="shared" si="10"/>
        <v>71.78</v>
      </c>
      <c r="AF36" s="39">
        <f t="shared" si="11"/>
        <v>6</v>
      </c>
      <c r="AG36" s="40">
        <f t="shared" si="12"/>
        <v>12.461759999999956</v>
      </c>
    </row>
    <row r="37" spans="11:33" ht="15.95" customHeight="1" x14ac:dyDescent="0.3">
      <c r="K37" s="5" t="s">
        <v>48</v>
      </c>
      <c r="L37" s="6">
        <f>SUM(S$3:S36)</f>
        <v>174</v>
      </c>
      <c r="M37" s="15">
        <f t="shared" si="4"/>
        <v>428.57142857142856</v>
      </c>
      <c r="N37" s="19">
        <f t="shared" si="13"/>
        <v>-0.01</v>
      </c>
      <c r="O37" s="7">
        <f t="shared" si="5"/>
        <v>71.78</v>
      </c>
      <c r="P37" s="50">
        <f t="shared" si="15"/>
        <v>73.930000000000007</v>
      </c>
      <c r="Q37" s="51">
        <f t="shared" si="6"/>
        <v>6</v>
      </c>
      <c r="R37" s="54">
        <f t="shared" si="2"/>
        <v>71.06</v>
      </c>
      <c r="S37" s="53">
        <f t="shared" si="0"/>
        <v>6</v>
      </c>
      <c r="X37" s="39">
        <f>SUM(AF$3:AF36)</f>
        <v>168</v>
      </c>
      <c r="Y37" s="42" t="s">
        <v>48</v>
      </c>
      <c r="Z37" s="43">
        <f t="shared" si="3"/>
        <v>416.66666666666669</v>
      </c>
      <c r="AA37" s="44">
        <f t="shared" si="14"/>
        <v>-0.01</v>
      </c>
      <c r="AB37" s="45">
        <f t="shared" si="7"/>
        <v>71.78</v>
      </c>
      <c r="AC37" s="45">
        <f t="shared" si="8"/>
        <v>73.930000000000007</v>
      </c>
      <c r="AD37" s="39">
        <f t="shared" si="9"/>
        <v>6</v>
      </c>
      <c r="AE37" s="46">
        <f t="shared" si="10"/>
        <v>71.06</v>
      </c>
      <c r="AF37" s="39">
        <f t="shared" si="11"/>
        <v>6</v>
      </c>
      <c r="AG37" s="40">
        <f t="shared" si="12"/>
        <v>12.288018000000035</v>
      </c>
    </row>
    <row r="38" spans="11:33" ht="15.95" customHeight="1" x14ac:dyDescent="0.3">
      <c r="K38" s="5" t="s">
        <v>49</v>
      </c>
      <c r="L38" s="6">
        <f>SUM(S$3:S37)</f>
        <v>180</v>
      </c>
      <c r="M38" s="15">
        <f t="shared" si="4"/>
        <v>428.57142857142856</v>
      </c>
      <c r="N38" s="19">
        <f t="shared" si="13"/>
        <v>-0.01</v>
      </c>
      <c r="O38" s="7">
        <f t="shared" si="5"/>
        <v>71.06</v>
      </c>
      <c r="P38" s="50">
        <f t="shared" si="15"/>
        <v>73.19</v>
      </c>
      <c r="Q38" s="51">
        <f t="shared" si="6"/>
        <v>6</v>
      </c>
      <c r="R38" s="54">
        <f t="shared" si="2"/>
        <v>70.349999999999994</v>
      </c>
      <c r="S38" s="53">
        <f t="shared" si="0"/>
        <v>6</v>
      </c>
      <c r="X38" s="39">
        <f>SUM(AF$3:AF37)</f>
        <v>174</v>
      </c>
      <c r="Y38" s="42" t="s">
        <v>49</v>
      </c>
      <c r="Z38" s="43">
        <f t="shared" si="3"/>
        <v>416.66666666666669</v>
      </c>
      <c r="AA38" s="44">
        <f t="shared" si="14"/>
        <v>-0.01</v>
      </c>
      <c r="AB38" s="45">
        <f t="shared" si="7"/>
        <v>71.06</v>
      </c>
      <c r="AC38" s="45">
        <f t="shared" si="8"/>
        <v>73.19</v>
      </c>
      <c r="AD38" s="39">
        <f t="shared" si="9"/>
        <v>6</v>
      </c>
      <c r="AE38" s="46">
        <f t="shared" si="10"/>
        <v>70.349999999999994</v>
      </c>
      <c r="AF38" s="39">
        <f t="shared" si="11"/>
        <v>6</v>
      </c>
      <c r="AG38" s="40">
        <f t="shared" si="12"/>
        <v>12.174149999999972</v>
      </c>
    </row>
    <row r="39" spans="11:33" ht="15.95" customHeight="1" x14ac:dyDescent="0.3">
      <c r="K39" s="5" t="s">
        <v>50</v>
      </c>
      <c r="L39" s="6">
        <f>SUM(S$3:S38)</f>
        <v>186</v>
      </c>
      <c r="M39" s="15">
        <f t="shared" si="4"/>
        <v>428.57142857142856</v>
      </c>
      <c r="N39" s="19">
        <f t="shared" si="13"/>
        <v>-0.01</v>
      </c>
      <c r="O39" s="7">
        <f t="shared" si="5"/>
        <v>70.349999999999994</v>
      </c>
      <c r="P39" s="50">
        <f t="shared" si="15"/>
        <v>72.459999999999994</v>
      </c>
      <c r="Q39" s="51">
        <f t="shared" si="6"/>
        <v>6</v>
      </c>
      <c r="R39" s="54">
        <f t="shared" si="2"/>
        <v>69.650000000000006</v>
      </c>
      <c r="S39" s="53">
        <f t="shared" si="0"/>
        <v>6</v>
      </c>
      <c r="X39" s="39">
        <f>SUM(AF$3:AF38)</f>
        <v>180</v>
      </c>
      <c r="Y39" s="42" t="s">
        <v>50</v>
      </c>
      <c r="Z39" s="43">
        <f t="shared" si="3"/>
        <v>416.66666666666669</v>
      </c>
      <c r="AA39" s="44">
        <f t="shared" si="14"/>
        <v>-0.01</v>
      </c>
      <c r="AB39" s="45">
        <f t="shared" si="7"/>
        <v>70.349999999999994</v>
      </c>
      <c r="AC39" s="45">
        <f t="shared" si="8"/>
        <v>72.459999999999994</v>
      </c>
      <c r="AD39" s="39">
        <f t="shared" si="9"/>
        <v>6</v>
      </c>
      <c r="AE39" s="46">
        <f t="shared" si="10"/>
        <v>69.650000000000006</v>
      </c>
      <c r="AF39" s="39">
        <f t="shared" si="11"/>
        <v>6</v>
      </c>
      <c r="AG39" s="40">
        <f t="shared" si="12"/>
        <v>12.060197999999996</v>
      </c>
    </row>
    <row r="40" spans="11:33" ht="15.95" customHeight="1" x14ac:dyDescent="0.3">
      <c r="K40" s="5" t="s">
        <v>51</v>
      </c>
      <c r="L40" s="6">
        <f>SUM(S$3:S39)</f>
        <v>192</v>
      </c>
      <c r="M40" s="15">
        <f t="shared" si="4"/>
        <v>428.57142857142856</v>
      </c>
      <c r="N40" s="19">
        <f t="shared" si="13"/>
        <v>-0.01</v>
      </c>
      <c r="O40" s="7">
        <f t="shared" si="5"/>
        <v>69.650000000000006</v>
      </c>
      <c r="P40" s="50">
        <f t="shared" si="15"/>
        <v>71.739999999999995</v>
      </c>
      <c r="Q40" s="51">
        <f t="shared" si="6"/>
        <v>6</v>
      </c>
      <c r="R40" s="54">
        <f t="shared" si="2"/>
        <v>68.95</v>
      </c>
      <c r="S40" s="53">
        <f t="shared" si="0"/>
        <v>6</v>
      </c>
      <c r="X40" s="39">
        <f>SUM(AF$3:AF39)</f>
        <v>186</v>
      </c>
      <c r="Y40" s="42" t="s">
        <v>51</v>
      </c>
      <c r="Z40" s="43">
        <f t="shared" si="3"/>
        <v>416.66666666666669</v>
      </c>
      <c r="AA40" s="44">
        <f t="shared" si="14"/>
        <v>-0.01</v>
      </c>
      <c r="AB40" s="45">
        <f t="shared" si="7"/>
        <v>69.650000000000006</v>
      </c>
      <c r="AC40" s="45">
        <f t="shared" si="8"/>
        <v>71.739999999999995</v>
      </c>
      <c r="AD40" s="39">
        <f t="shared" si="9"/>
        <v>6</v>
      </c>
      <c r="AE40" s="46">
        <f t="shared" si="10"/>
        <v>68.95</v>
      </c>
      <c r="AF40" s="39">
        <f t="shared" si="11"/>
        <v>6</v>
      </c>
      <c r="AG40" s="40">
        <f t="shared" si="12"/>
        <v>11.946161999999935</v>
      </c>
    </row>
    <row r="41" spans="11:33" ht="15.95" customHeight="1" x14ac:dyDescent="0.3">
      <c r="K41" s="5" t="s">
        <v>52</v>
      </c>
      <c r="L41" s="6">
        <f>SUM(S$3:S40)</f>
        <v>198</v>
      </c>
      <c r="M41" s="15">
        <f t="shared" si="4"/>
        <v>428.57142857142856</v>
      </c>
      <c r="N41" s="19">
        <f t="shared" si="13"/>
        <v>-0.01</v>
      </c>
      <c r="O41" s="7">
        <f t="shared" si="5"/>
        <v>68.95</v>
      </c>
      <c r="P41" s="50">
        <f t="shared" si="15"/>
        <v>71.02</v>
      </c>
      <c r="Q41" s="51">
        <f t="shared" si="6"/>
        <v>6</v>
      </c>
      <c r="R41" s="54">
        <f t="shared" si="2"/>
        <v>68.260000000000005</v>
      </c>
      <c r="S41" s="53">
        <f t="shared" si="0"/>
        <v>6</v>
      </c>
      <c r="X41" s="39">
        <f>SUM(AF$3:AF40)</f>
        <v>192</v>
      </c>
      <c r="Y41" s="42" t="s">
        <v>52</v>
      </c>
      <c r="Z41" s="43">
        <f t="shared" si="3"/>
        <v>416.66666666666669</v>
      </c>
      <c r="AA41" s="44">
        <f t="shared" si="14"/>
        <v>-0.01</v>
      </c>
      <c r="AB41" s="45">
        <f t="shared" si="7"/>
        <v>68.95</v>
      </c>
      <c r="AC41" s="45">
        <f t="shared" si="8"/>
        <v>71.02</v>
      </c>
      <c r="AD41" s="39">
        <f t="shared" si="9"/>
        <v>6</v>
      </c>
      <c r="AE41" s="46">
        <f t="shared" si="10"/>
        <v>68.260000000000005</v>
      </c>
      <c r="AF41" s="39">
        <f t="shared" si="11"/>
        <v>6</v>
      </c>
      <c r="AG41" s="40">
        <f t="shared" si="12"/>
        <v>11.83212599999996</v>
      </c>
    </row>
    <row r="42" spans="11:33" ht="15.95" customHeight="1" x14ac:dyDescent="0.3">
      <c r="K42" s="5" t="s">
        <v>53</v>
      </c>
      <c r="L42" s="6">
        <f>SUM(S$3:S41)</f>
        <v>204</v>
      </c>
      <c r="M42" s="15">
        <f t="shared" si="4"/>
        <v>428.57142857142856</v>
      </c>
      <c r="N42" s="19">
        <f t="shared" si="13"/>
        <v>-0.01</v>
      </c>
      <c r="O42" s="7">
        <f t="shared" si="5"/>
        <v>68.260000000000005</v>
      </c>
      <c r="P42" s="50">
        <f t="shared" si="15"/>
        <v>70.31</v>
      </c>
      <c r="Q42" s="51">
        <f t="shared" si="6"/>
        <v>6</v>
      </c>
      <c r="R42" s="54">
        <f t="shared" si="2"/>
        <v>67.58</v>
      </c>
      <c r="S42" s="53">
        <f t="shared" si="0"/>
        <v>6</v>
      </c>
      <c r="X42" s="39">
        <f>SUM(AF$3:AF41)</f>
        <v>198</v>
      </c>
      <c r="Y42" s="42" t="s">
        <v>53</v>
      </c>
      <c r="Z42" s="43">
        <f t="shared" si="3"/>
        <v>416.66666666666669</v>
      </c>
      <c r="AA42" s="44">
        <f t="shared" si="14"/>
        <v>-0.01</v>
      </c>
      <c r="AB42" s="45">
        <f t="shared" si="7"/>
        <v>68.260000000000005</v>
      </c>
      <c r="AC42" s="45">
        <f t="shared" si="8"/>
        <v>70.31</v>
      </c>
      <c r="AD42" s="39">
        <f t="shared" si="9"/>
        <v>6</v>
      </c>
      <c r="AE42" s="46">
        <f t="shared" si="10"/>
        <v>67.58</v>
      </c>
      <c r="AF42" s="39">
        <f t="shared" si="11"/>
        <v>6</v>
      </c>
      <c r="AG42" s="40">
        <f t="shared" si="12"/>
        <v>11.718005999999983</v>
      </c>
    </row>
    <row r="43" spans="11:33" ht="15.95" customHeight="1" x14ac:dyDescent="0.3">
      <c r="K43" s="5" t="s">
        <v>54</v>
      </c>
      <c r="L43" s="6">
        <f>SUM(S$3:S42)</f>
        <v>210</v>
      </c>
      <c r="M43" s="15">
        <f t="shared" si="4"/>
        <v>428.57142857142856</v>
      </c>
      <c r="N43" s="19">
        <f t="shared" si="13"/>
        <v>-0.01</v>
      </c>
      <c r="O43" s="7">
        <f t="shared" si="5"/>
        <v>67.58</v>
      </c>
      <c r="P43" s="50">
        <f t="shared" si="15"/>
        <v>69.61</v>
      </c>
      <c r="Q43" s="51">
        <f t="shared" si="6"/>
        <v>6</v>
      </c>
      <c r="R43" s="54">
        <f t="shared" si="2"/>
        <v>66.900000000000006</v>
      </c>
      <c r="S43" s="53">
        <f t="shared" si="0"/>
        <v>6</v>
      </c>
      <c r="X43" s="39">
        <f>SUM(AF$3:AF42)</f>
        <v>204</v>
      </c>
      <c r="Y43" s="42" t="s">
        <v>54</v>
      </c>
      <c r="Z43" s="43">
        <f t="shared" si="3"/>
        <v>416.66666666666669</v>
      </c>
      <c r="AA43" s="44">
        <f t="shared" si="14"/>
        <v>-0.01</v>
      </c>
      <c r="AB43" s="45">
        <f t="shared" si="7"/>
        <v>67.58</v>
      </c>
      <c r="AC43" s="45">
        <f t="shared" si="8"/>
        <v>69.61</v>
      </c>
      <c r="AD43" s="39">
        <f t="shared" si="9"/>
        <v>6</v>
      </c>
      <c r="AE43" s="46">
        <f t="shared" si="10"/>
        <v>66.900000000000006</v>
      </c>
      <c r="AF43" s="39">
        <f t="shared" si="11"/>
        <v>6</v>
      </c>
      <c r="AG43" s="40">
        <f t="shared" si="12"/>
        <v>11.603802000000007</v>
      </c>
    </row>
    <row r="44" spans="11:33" ht="15.95" customHeight="1" x14ac:dyDescent="0.3">
      <c r="K44" s="5" t="s">
        <v>55</v>
      </c>
      <c r="L44" s="6">
        <f>SUM(S$3:S43)</f>
        <v>216</v>
      </c>
      <c r="M44" s="15">
        <f t="shared" si="4"/>
        <v>428.57142857142856</v>
      </c>
      <c r="N44" s="19">
        <f t="shared" si="13"/>
        <v>-0.01</v>
      </c>
      <c r="O44" s="7">
        <f t="shared" si="5"/>
        <v>66.900000000000006</v>
      </c>
      <c r="P44" s="50">
        <f t="shared" si="15"/>
        <v>68.91</v>
      </c>
      <c r="Q44" s="51">
        <f t="shared" si="6"/>
        <v>6</v>
      </c>
      <c r="R44" s="54">
        <f t="shared" si="2"/>
        <v>66.23</v>
      </c>
      <c r="S44" s="53">
        <f t="shared" si="0"/>
        <v>6</v>
      </c>
      <c r="X44" s="39">
        <f>SUM(AF$3:AF43)</f>
        <v>210</v>
      </c>
      <c r="Y44" s="42" t="s">
        <v>55</v>
      </c>
      <c r="Z44" s="43">
        <f t="shared" si="3"/>
        <v>416.66666666666669</v>
      </c>
      <c r="AA44" s="44">
        <f t="shared" si="14"/>
        <v>-0.01</v>
      </c>
      <c r="AB44" s="45">
        <f t="shared" si="7"/>
        <v>66.900000000000006</v>
      </c>
      <c r="AC44" s="45">
        <f t="shared" si="8"/>
        <v>68.91</v>
      </c>
      <c r="AD44" s="39">
        <f t="shared" si="9"/>
        <v>6</v>
      </c>
      <c r="AE44" s="46">
        <f t="shared" si="10"/>
        <v>66.23</v>
      </c>
      <c r="AF44" s="39">
        <f t="shared" si="11"/>
        <v>6</v>
      </c>
      <c r="AG44" s="40">
        <f t="shared" si="12"/>
        <v>11.489597999999946</v>
      </c>
    </row>
    <row r="45" spans="11:33" ht="15.95" customHeight="1" x14ac:dyDescent="0.3">
      <c r="K45" s="5" t="s">
        <v>56</v>
      </c>
      <c r="L45" s="6">
        <f>SUM(S$3:S44)</f>
        <v>222</v>
      </c>
      <c r="M45" s="15">
        <f t="shared" si="4"/>
        <v>428.57142857142856</v>
      </c>
      <c r="N45" s="19">
        <f t="shared" si="13"/>
        <v>-0.01</v>
      </c>
      <c r="O45" s="7">
        <f t="shared" si="5"/>
        <v>66.23</v>
      </c>
      <c r="P45" s="50">
        <f t="shared" si="15"/>
        <v>68.22</v>
      </c>
      <c r="Q45" s="51">
        <f t="shared" si="6"/>
        <v>6</v>
      </c>
      <c r="R45" s="54">
        <f t="shared" si="2"/>
        <v>65.569999999999993</v>
      </c>
      <c r="S45" s="53">
        <f t="shared" si="0"/>
        <v>7</v>
      </c>
      <c r="X45" s="39">
        <f>SUM(AF$3:AF44)</f>
        <v>216</v>
      </c>
      <c r="Y45" s="42" t="s">
        <v>56</v>
      </c>
      <c r="Z45" s="43">
        <f t="shared" si="3"/>
        <v>416.66666666666669</v>
      </c>
      <c r="AA45" s="44">
        <f t="shared" si="14"/>
        <v>-0.01</v>
      </c>
      <c r="AB45" s="45">
        <f t="shared" si="7"/>
        <v>66.23</v>
      </c>
      <c r="AC45" s="45">
        <f t="shared" si="8"/>
        <v>68.22</v>
      </c>
      <c r="AD45" s="39">
        <f t="shared" si="9"/>
        <v>6</v>
      </c>
      <c r="AE45" s="46">
        <f t="shared" si="10"/>
        <v>65.569999999999993</v>
      </c>
      <c r="AF45" s="39">
        <f t="shared" si="11"/>
        <v>6</v>
      </c>
      <c r="AG45" s="40">
        <f t="shared" si="12"/>
        <v>11.375309999999969</v>
      </c>
    </row>
    <row r="46" spans="11:33" ht="15.95" customHeight="1" x14ac:dyDescent="0.3">
      <c r="K46" s="5" t="s">
        <v>57</v>
      </c>
      <c r="L46" s="6">
        <f>SUM(S$3:S45)</f>
        <v>229</v>
      </c>
      <c r="M46" s="15">
        <f t="shared" si="4"/>
        <v>428.57142857142856</v>
      </c>
      <c r="N46" s="19">
        <f t="shared" si="13"/>
        <v>-0.01</v>
      </c>
      <c r="O46" s="7">
        <f t="shared" si="5"/>
        <v>65.569999999999993</v>
      </c>
      <c r="P46" s="50">
        <f t="shared" si="15"/>
        <v>67.540000000000006</v>
      </c>
      <c r="Q46" s="51">
        <f t="shared" si="6"/>
        <v>7</v>
      </c>
      <c r="R46" s="54">
        <f t="shared" si="2"/>
        <v>64.91</v>
      </c>
      <c r="S46" s="53">
        <f t="shared" si="0"/>
        <v>7</v>
      </c>
      <c r="X46" s="39">
        <f>SUM(AF$3:AF45)</f>
        <v>222</v>
      </c>
      <c r="Y46" s="42" t="s">
        <v>57</v>
      </c>
      <c r="Z46" s="43">
        <f t="shared" si="3"/>
        <v>416.66666666666669</v>
      </c>
      <c r="AA46" s="44">
        <f t="shared" si="14"/>
        <v>-0.01</v>
      </c>
      <c r="AB46" s="45">
        <f t="shared" si="7"/>
        <v>65.569999999999993</v>
      </c>
      <c r="AC46" s="45">
        <f t="shared" si="8"/>
        <v>67.540000000000006</v>
      </c>
      <c r="AD46" s="39">
        <f t="shared" si="9"/>
        <v>6</v>
      </c>
      <c r="AE46" s="46">
        <f t="shared" si="10"/>
        <v>64.91</v>
      </c>
      <c r="AF46" s="39">
        <f t="shared" si="11"/>
        <v>6</v>
      </c>
      <c r="AG46" s="40">
        <f t="shared" si="12"/>
        <v>11.260938000000078</v>
      </c>
    </row>
    <row r="47" spans="11:33" ht="15.95" customHeight="1" x14ac:dyDescent="0.3">
      <c r="K47" s="5" t="s">
        <v>58</v>
      </c>
      <c r="L47" s="6">
        <f>SUM(S$3:S46)</f>
        <v>236</v>
      </c>
      <c r="M47" s="15">
        <f t="shared" si="4"/>
        <v>428.57142857142856</v>
      </c>
      <c r="N47" s="19">
        <f t="shared" si="13"/>
        <v>-0.01</v>
      </c>
      <c r="O47" s="7">
        <f t="shared" si="5"/>
        <v>64.91</v>
      </c>
      <c r="P47" s="50">
        <f t="shared" si="15"/>
        <v>66.86</v>
      </c>
      <c r="Q47" s="51">
        <f t="shared" si="6"/>
        <v>7</v>
      </c>
      <c r="R47" s="54">
        <f t="shared" si="2"/>
        <v>64.260000000000005</v>
      </c>
      <c r="S47" s="53">
        <f t="shared" si="0"/>
        <v>7</v>
      </c>
      <c r="X47" s="39">
        <f>SUM(AF$3:AF46)</f>
        <v>228</v>
      </c>
      <c r="Y47" s="42" t="s">
        <v>58</v>
      </c>
      <c r="Z47" s="43">
        <f t="shared" si="3"/>
        <v>416.66666666666669</v>
      </c>
      <c r="AA47" s="44">
        <f t="shared" si="14"/>
        <v>-0.01</v>
      </c>
      <c r="AB47" s="45">
        <f t="shared" si="7"/>
        <v>64.91</v>
      </c>
      <c r="AC47" s="45">
        <f t="shared" si="8"/>
        <v>66.86</v>
      </c>
      <c r="AD47" s="39">
        <f t="shared" si="9"/>
        <v>6</v>
      </c>
      <c r="AE47" s="46">
        <f t="shared" si="10"/>
        <v>64.260000000000005</v>
      </c>
      <c r="AF47" s="39">
        <f t="shared" si="11"/>
        <v>6</v>
      </c>
      <c r="AG47" s="40">
        <f t="shared" si="12"/>
        <v>11.146566000000018</v>
      </c>
    </row>
    <row r="48" spans="11:33" ht="15.95" customHeight="1" x14ac:dyDescent="0.3">
      <c r="K48" s="5" t="s">
        <v>59</v>
      </c>
      <c r="L48" s="6">
        <f>SUM(S$3:S47)</f>
        <v>243</v>
      </c>
      <c r="M48" s="15">
        <f t="shared" si="4"/>
        <v>428.57142857142856</v>
      </c>
      <c r="N48" s="19">
        <f t="shared" si="13"/>
        <v>-0.01</v>
      </c>
      <c r="O48" s="7">
        <f t="shared" si="5"/>
        <v>64.260000000000005</v>
      </c>
      <c r="P48" s="50">
        <f t="shared" si="15"/>
        <v>66.19</v>
      </c>
      <c r="Q48" s="51">
        <f t="shared" si="6"/>
        <v>7</v>
      </c>
      <c r="R48" s="54">
        <f t="shared" si="2"/>
        <v>63.62</v>
      </c>
      <c r="S48" s="53">
        <f t="shared" si="0"/>
        <v>7</v>
      </c>
      <c r="X48" s="39">
        <f>SUM(AF$3:AF47)</f>
        <v>234</v>
      </c>
      <c r="Y48" s="42" t="s">
        <v>59</v>
      </c>
      <c r="Z48" s="43">
        <f t="shared" si="3"/>
        <v>416.66666666666669</v>
      </c>
      <c r="AA48" s="44">
        <f t="shared" si="14"/>
        <v>-0.01</v>
      </c>
      <c r="AB48" s="45">
        <f t="shared" si="7"/>
        <v>64.260000000000005</v>
      </c>
      <c r="AC48" s="45">
        <f t="shared" si="8"/>
        <v>66.19</v>
      </c>
      <c r="AD48" s="39">
        <f t="shared" si="9"/>
        <v>6</v>
      </c>
      <c r="AE48" s="46">
        <f t="shared" si="10"/>
        <v>63.62</v>
      </c>
      <c r="AF48" s="39">
        <f t="shared" si="11"/>
        <v>7</v>
      </c>
      <c r="AG48" s="40">
        <f t="shared" si="12"/>
        <v>11.032109999999955</v>
      </c>
    </row>
    <row r="49" spans="11:33" ht="15.95" customHeight="1" x14ac:dyDescent="0.3">
      <c r="K49" s="5" t="s">
        <v>60</v>
      </c>
      <c r="L49" s="6">
        <f>SUM(S$3:S48)</f>
        <v>250</v>
      </c>
      <c r="M49" s="15">
        <f t="shared" si="4"/>
        <v>428.57142857142856</v>
      </c>
      <c r="N49" s="19">
        <f t="shared" si="13"/>
        <v>-0.01</v>
      </c>
      <c r="O49" s="7">
        <f t="shared" si="5"/>
        <v>63.62</v>
      </c>
      <c r="P49" s="50">
        <f t="shared" si="15"/>
        <v>65.53</v>
      </c>
      <c r="Q49" s="51">
        <f t="shared" si="6"/>
        <v>7</v>
      </c>
      <c r="R49" s="54">
        <f t="shared" si="2"/>
        <v>62.98</v>
      </c>
      <c r="S49" s="53">
        <f t="shared" si="0"/>
        <v>7</v>
      </c>
      <c r="X49" s="39">
        <f>SUM(AF$3:AF48)</f>
        <v>241</v>
      </c>
      <c r="Y49" s="42" t="s">
        <v>60</v>
      </c>
      <c r="Z49" s="43">
        <f t="shared" si="3"/>
        <v>416.66666666666669</v>
      </c>
      <c r="AA49" s="44">
        <f t="shared" si="14"/>
        <v>-0.01</v>
      </c>
      <c r="AB49" s="45">
        <f t="shared" si="7"/>
        <v>63.62</v>
      </c>
      <c r="AC49" s="45">
        <f t="shared" si="8"/>
        <v>65.53</v>
      </c>
      <c r="AD49" s="39">
        <f t="shared" si="9"/>
        <v>7</v>
      </c>
      <c r="AE49" s="46">
        <f t="shared" si="10"/>
        <v>62.98</v>
      </c>
      <c r="AF49" s="39">
        <f t="shared" si="11"/>
        <v>7</v>
      </c>
      <c r="AG49" s="40">
        <f t="shared" si="12"/>
        <v>12.737165000000026</v>
      </c>
    </row>
    <row r="50" spans="11:33" ht="15.95" customHeight="1" x14ac:dyDescent="0.3">
      <c r="K50" s="5" t="s">
        <v>61</v>
      </c>
      <c r="L50" s="6">
        <f>SUM(S$3:S49)</f>
        <v>257</v>
      </c>
      <c r="M50" s="15">
        <f t="shared" si="4"/>
        <v>428.57142857142856</v>
      </c>
      <c r="N50" s="19">
        <f t="shared" si="13"/>
        <v>-0.01</v>
      </c>
      <c r="O50" s="7">
        <f t="shared" si="5"/>
        <v>62.98</v>
      </c>
      <c r="P50" s="50">
        <f t="shared" si="15"/>
        <v>64.87</v>
      </c>
      <c r="Q50" s="51">
        <f t="shared" si="6"/>
        <v>7</v>
      </c>
      <c r="R50" s="54">
        <f t="shared" si="2"/>
        <v>62.35</v>
      </c>
      <c r="S50" s="53">
        <f t="shared" si="0"/>
        <v>7</v>
      </c>
      <c r="X50" s="39">
        <f>SUM(AF$3:AF49)</f>
        <v>248</v>
      </c>
      <c r="Y50" s="42" t="s">
        <v>61</v>
      </c>
      <c r="Z50" s="43">
        <f t="shared" si="3"/>
        <v>416.66666666666669</v>
      </c>
      <c r="AA50" s="44">
        <f t="shared" si="14"/>
        <v>-0.01</v>
      </c>
      <c r="AB50" s="45">
        <f t="shared" si="7"/>
        <v>62.98</v>
      </c>
      <c r="AC50" s="45">
        <f t="shared" si="8"/>
        <v>64.87</v>
      </c>
      <c r="AD50" s="39">
        <f t="shared" si="9"/>
        <v>7</v>
      </c>
      <c r="AE50" s="46">
        <f t="shared" si="10"/>
        <v>62.35</v>
      </c>
      <c r="AF50" s="39">
        <f t="shared" si="11"/>
        <v>7</v>
      </c>
      <c r="AG50" s="40">
        <f t="shared" si="12"/>
        <v>12.603535000000054</v>
      </c>
    </row>
    <row r="51" spans="11:33" ht="15.95" customHeight="1" x14ac:dyDescent="0.3">
      <c r="K51" s="5" t="s">
        <v>62</v>
      </c>
      <c r="L51" s="6">
        <f>SUM(S$3:S50)</f>
        <v>264</v>
      </c>
      <c r="M51" s="15">
        <f t="shared" si="4"/>
        <v>428.57142857142856</v>
      </c>
      <c r="N51" s="19">
        <f t="shared" si="13"/>
        <v>-0.01</v>
      </c>
      <c r="O51" s="7">
        <f t="shared" si="5"/>
        <v>62.35</v>
      </c>
      <c r="P51" s="50">
        <f t="shared" si="15"/>
        <v>64.22</v>
      </c>
      <c r="Q51" s="51">
        <f t="shared" si="6"/>
        <v>7</v>
      </c>
      <c r="R51" s="54">
        <f t="shared" si="2"/>
        <v>61.73</v>
      </c>
      <c r="S51" s="53">
        <f t="shared" si="0"/>
        <v>7</v>
      </c>
      <c r="X51" s="39">
        <f>SUM(AF$3:AF50)</f>
        <v>255</v>
      </c>
      <c r="Y51" s="42" t="s">
        <v>62</v>
      </c>
      <c r="Z51" s="43">
        <f t="shared" si="3"/>
        <v>416.66666666666669</v>
      </c>
      <c r="AA51" s="44">
        <f t="shared" si="14"/>
        <v>-0.01</v>
      </c>
      <c r="AB51" s="45">
        <f t="shared" si="7"/>
        <v>62.35</v>
      </c>
      <c r="AC51" s="45">
        <f t="shared" si="8"/>
        <v>64.22</v>
      </c>
      <c r="AD51" s="39">
        <f t="shared" si="9"/>
        <v>7</v>
      </c>
      <c r="AE51" s="46">
        <f t="shared" si="10"/>
        <v>61.73</v>
      </c>
      <c r="AF51" s="39">
        <f t="shared" si="11"/>
        <v>7</v>
      </c>
      <c r="AG51" s="40">
        <f t="shared" si="12"/>
        <v>12.469806999999982</v>
      </c>
    </row>
    <row r="52" spans="11:33" ht="15.95" customHeight="1" x14ac:dyDescent="0.3">
      <c r="K52" s="5" t="s">
        <v>63</v>
      </c>
      <c r="L52" s="6">
        <f>SUM(S$3:S51)</f>
        <v>271</v>
      </c>
      <c r="M52" s="15">
        <f t="shared" si="4"/>
        <v>428.57142857142856</v>
      </c>
      <c r="N52" s="19">
        <f t="shared" si="13"/>
        <v>-0.01</v>
      </c>
      <c r="O52" s="7">
        <f t="shared" si="5"/>
        <v>61.73</v>
      </c>
      <c r="P52" s="50">
        <f t="shared" si="15"/>
        <v>63.58</v>
      </c>
      <c r="Q52" s="51">
        <f t="shared" si="6"/>
        <v>7</v>
      </c>
      <c r="R52" s="54">
        <f t="shared" si="2"/>
        <v>61.11</v>
      </c>
      <c r="S52" s="53">
        <f t="shared" si="0"/>
        <v>7</v>
      </c>
      <c r="X52" s="39">
        <f>SUM(AF$3:AF51)</f>
        <v>262</v>
      </c>
      <c r="Y52" s="42" t="s">
        <v>63</v>
      </c>
      <c r="Z52" s="43">
        <f t="shared" si="3"/>
        <v>416.66666666666669</v>
      </c>
      <c r="AA52" s="44">
        <f t="shared" si="14"/>
        <v>-0.01</v>
      </c>
      <c r="AB52" s="45">
        <f t="shared" si="7"/>
        <v>61.73</v>
      </c>
      <c r="AC52" s="45">
        <f t="shared" si="8"/>
        <v>63.58</v>
      </c>
      <c r="AD52" s="39">
        <f t="shared" si="9"/>
        <v>7</v>
      </c>
      <c r="AE52" s="46">
        <f t="shared" si="10"/>
        <v>61.11</v>
      </c>
      <c r="AF52" s="39">
        <f t="shared" si="11"/>
        <v>7</v>
      </c>
      <c r="AG52" s="40">
        <f t="shared" si="12"/>
        <v>12.335981000000009</v>
      </c>
    </row>
    <row r="53" spans="11:33" ht="15.95" customHeight="1" x14ac:dyDescent="0.3">
      <c r="K53" s="5" t="s">
        <v>64</v>
      </c>
      <c r="L53" s="6">
        <f>SUM(S$3:S52)</f>
        <v>278</v>
      </c>
      <c r="M53" s="15">
        <f t="shared" si="4"/>
        <v>428.57142857142856</v>
      </c>
      <c r="N53" s="19">
        <f t="shared" si="13"/>
        <v>-0.01</v>
      </c>
      <c r="O53" s="7">
        <f t="shared" ref="O53:O67" si="16">R52</f>
        <v>61.11</v>
      </c>
      <c r="P53" s="50">
        <f t="shared" si="15"/>
        <v>62.94</v>
      </c>
      <c r="Q53" s="51">
        <f t="shared" ref="Q53:Q67" si="17">S52</f>
        <v>7</v>
      </c>
      <c r="R53" s="54">
        <f t="shared" ref="R53:R67" si="18">ROUND(O53*(N54+1),2)</f>
        <v>60.5</v>
      </c>
      <c r="S53" s="53">
        <f t="shared" ref="S53:S67" si="19">ROUND(M54/R53,0)</f>
        <v>7</v>
      </c>
      <c r="X53" s="39">
        <f>SUM(AF$3:AF52)</f>
        <v>269</v>
      </c>
      <c r="Y53" s="42" t="s">
        <v>64</v>
      </c>
      <c r="Z53" s="43">
        <f t="shared" si="3"/>
        <v>416.66666666666669</v>
      </c>
      <c r="AA53" s="44">
        <f t="shared" si="14"/>
        <v>-0.01</v>
      </c>
      <c r="AB53" s="45">
        <f t="shared" si="7"/>
        <v>61.11</v>
      </c>
      <c r="AC53" s="45">
        <f t="shared" si="8"/>
        <v>62.94</v>
      </c>
      <c r="AD53" s="39">
        <f t="shared" si="9"/>
        <v>7</v>
      </c>
      <c r="AE53" s="46">
        <f>ROUND(AB53*(AA54+1),2)</f>
        <v>61.11</v>
      </c>
      <c r="AF53" s="39">
        <f>ROUND(Z54/AE53,0)</f>
        <v>0</v>
      </c>
      <c r="AG53" s="40">
        <f t="shared" si="12"/>
        <v>12.202154999999989</v>
      </c>
    </row>
    <row r="54" spans="11:33" ht="15.95" customHeight="1" x14ac:dyDescent="0.3">
      <c r="K54" s="5" t="s">
        <v>89</v>
      </c>
      <c r="L54" s="6">
        <f>SUM(S$3:S53)</f>
        <v>285</v>
      </c>
      <c r="M54" s="15">
        <f t="shared" si="4"/>
        <v>428.57142857142856</v>
      </c>
      <c r="N54" s="19">
        <f t="shared" si="13"/>
        <v>-0.01</v>
      </c>
      <c r="O54" s="7">
        <f t="shared" si="16"/>
        <v>60.5</v>
      </c>
      <c r="P54" s="50">
        <f t="shared" si="15"/>
        <v>62.32</v>
      </c>
      <c r="Q54" s="51">
        <f t="shared" si="17"/>
        <v>7</v>
      </c>
      <c r="R54" s="54">
        <f t="shared" si="18"/>
        <v>59.9</v>
      </c>
      <c r="S54" s="53">
        <f t="shared" si="19"/>
        <v>7</v>
      </c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5" t="s">
        <v>90</v>
      </c>
      <c r="L55" s="6">
        <f>SUM(S$3:S54)</f>
        <v>292</v>
      </c>
      <c r="M55" s="15">
        <f t="shared" si="4"/>
        <v>428.57142857142856</v>
      </c>
      <c r="N55" s="19">
        <f t="shared" si="13"/>
        <v>-0.01</v>
      </c>
      <c r="O55" s="7">
        <f t="shared" si="16"/>
        <v>59.9</v>
      </c>
      <c r="P55" s="50">
        <f t="shared" si="15"/>
        <v>61.7</v>
      </c>
      <c r="Q55" s="51">
        <f t="shared" si="17"/>
        <v>7</v>
      </c>
      <c r="R55" s="54">
        <f t="shared" si="18"/>
        <v>59.3</v>
      </c>
      <c r="S55" s="53">
        <f t="shared" si="19"/>
        <v>7</v>
      </c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5" t="s">
        <v>91</v>
      </c>
      <c r="L56" s="6">
        <f>SUM(S$3:S55)</f>
        <v>299</v>
      </c>
      <c r="M56" s="15">
        <f t="shared" si="4"/>
        <v>428.57142857142856</v>
      </c>
      <c r="N56" s="19">
        <f t="shared" si="13"/>
        <v>-0.01</v>
      </c>
      <c r="O56" s="7">
        <f t="shared" si="16"/>
        <v>59.3</v>
      </c>
      <c r="P56" s="50">
        <f t="shared" si="15"/>
        <v>61.08</v>
      </c>
      <c r="Q56" s="51">
        <f t="shared" si="17"/>
        <v>7</v>
      </c>
      <c r="R56" s="54">
        <f t="shared" si="18"/>
        <v>58.71</v>
      </c>
      <c r="S56" s="53">
        <f t="shared" si="19"/>
        <v>7</v>
      </c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5" t="s">
        <v>92</v>
      </c>
      <c r="L57" s="6">
        <f>SUM(S$3:S56)</f>
        <v>306</v>
      </c>
      <c r="M57" s="15">
        <f t="shared" si="4"/>
        <v>428.57142857142856</v>
      </c>
      <c r="N57" s="19">
        <f t="shared" si="13"/>
        <v>-0.01</v>
      </c>
      <c r="O57" s="7">
        <f t="shared" si="16"/>
        <v>58.71</v>
      </c>
      <c r="P57" s="50">
        <f t="shared" si="15"/>
        <v>60.47</v>
      </c>
      <c r="Q57" s="51">
        <f t="shared" si="17"/>
        <v>7</v>
      </c>
      <c r="R57" s="54">
        <f t="shared" si="18"/>
        <v>58.12</v>
      </c>
      <c r="S57" s="53">
        <f t="shared" si="19"/>
        <v>7</v>
      </c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5" t="s">
        <v>93</v>
      </c>
      <c r="L58" s="6">
        <f>SUM(S$3:S57)</f>
        <v>313</v>
      </c>
      <c r="M58" s="15">
        <f t="shared" si="4"/>
        <v>428.57142857142856</v>
      </c>
      <c r="N58" s="19">
        <f t="shared" si="13"/>
        <v>-0.01</v>
      </c>
      <c r="O58" s="7">
        <f t="shared" si="16"/>
        <v>58.12</v>
      </c>
      <c r="P58" s="50">
        <f t="shared" si="15"/>
        <v>59.86</v>
      </c>
      <c r="Q58" s="51">
        <f t="shared" si="17"/>
        <v>7</v>
      </c>
      <c r="R58" s="54">
        <f t="shared" si="18"/>
        <v>57.54</v>
      </c>
      <c r="S58" s="53">
        <f t="shared" si="19"/>
        <v>7</v>
      </c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5" t="s">
        <v>94</v>
      </c>
      <c r="L59" s="6">
        <f>SUM(S$3:S58)</f>
        <v>320</v>
      </c>
      <c r="M59" s="15">
        <f t="shared" si="4"/>
        <v>428.57142857142856</v>
      </c>
      <c r="N59" s="19">
        <f t="shared" si="13"/>
        <v>-0.01</v>
      </c>
      <c r="O59" s="7">
        <f t="shared" si="16"/>
        <v>57.54</v>
      </c>
      <c r="P59" s="50">
        <f t="shared" si="15"/>
        <v>59.27</v>
      </c>
      <c r="Q59" s="51">
        <f t="shared" si="17"/>
        <v>7</v>
      </c>
      <c r="R59" s="54">
        <f t="shared" si="18"/>
        <v>56.96</v>
      </c>
      <c r="S59" s="53">
        <f t="shared" si="19"/>
        <v>8</v>
      </c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5" t="s">
        <v>95</v>
      </c>
      <c r="L60" s="6">
        <f>SUM(S$3:S59)</f>
        <v>328</v>
      </c>
      <c r="M60" s="15">
        <f t="shared" si="4"/>
        <v>428.57142857142856</v>
      </c>
      <c r="N60" s="19">
        <f t="shared" si="13"/>
        <v>-0.01</v>
      </c>
      <c r="O60" s="7">
        <f t="shared" si="16"/>
        <v>56.96</v>
      </c>
      <c r="P60" s="50">
        <f t="shared" si="15"/>
        <v>58.67</v>
      </c>
      <c r="Q60" s="51">
        <f t="shared" si="17"/>
        <v>8</v>
      </c>
      <c r="R60" s="54">
        <f t="shared" si="18"/>
        <v>56.39</v>
      </c>
      <c r="S60" s="53">
        <f t="shared" si="19"/>
        <v>8</v>
      </c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5" t="s">
        <v>96</v>
      </c>
      <c r="L61" s="6">
        <f>SUM(S$3:S60)</f>
        <v>336</v>
      </c>
      <c r="M61" s="15">
        <f t="shared" si="4"/>
        <v>428.57142857142856</v>
      </c>
      <c r="N61" s="19">
        <f t="shared" si="13"/>
        <v>-0.01</v>
      </c>
      <c r="O61" s="7">
        <f t="shared" si="16"/>
        <v>56.39</v>
      </c>
      <c r="P61" s="50">
        <f t="shared" si="15"/>
        <v>58.08</v>
      </c>
      <c r="Q61" s="51">
        <f t="shared" si="17"/>
        <v>8</v>
      </c>
      <c r="R61" s="54">
        <f t="shared" si="18"/>
        <v>55.83</v>
      </c>
      <c r="S61" s="53">
        <f t="shared" si="19"/>
        <v>8</v>
      </c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5" t="s">
        <v>97</v>
      </c>
      <c r="L62" s="6">
        <f>SUM(S$3:S61)</f>
        <v>344</v>
      </c>
      <c r="M62" s="15">
        <f t="shared" si="4"/>
        <v>428.57142857142856</v>
      </c>
      <c r="N62" s="19">
        <f t="shared" si="13"/>
        <v>-0.01</v>
      </c>
      <c r="O62" s="7">
        <f t="shared" si="16"/>
        <v>55.83</v>
      </c>
      <c r="P62" s="50">
        <f t="shared" si="15"/>
        <v>57.5</v>
      </c>
      <c r="Q62" s="51">
        <f t="shared" si="17"/>
        <v>8</v>
      </c>
      <c r="R62" s="54">
        <f t="shared" si="18"/>
        <v>55.27</v>
      </c>
      <c r="S62" s="53">
        <f t="shared" si="19"/>
        <v>8</v>
      </c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5" t="s">
        <v>98</v>
      </c>
      <c r="L63" s="6">
        <f>SUM(S$3:S62)</f>
        <v>352</v>
      </c>
      <c r="M63" s="15">
        <f t="shared" si="4"/>
        <v>428.57142857142856</v>
      </c>
      <c r="N63" s="19">
        <f t="shared" si="13"/>
        <v>-0.01</v>
      </c>
      <c r="O63" s="7">
        <f t="shared" si="16"/>
        <v>55.27</v>
      </c>
      <c r="P63" s="50">
        <f t="shared" si="15"/>
        <v>56.93</v>
      </c>
      <c r="Q63" s="51">
        <f t="shared" si="17"/>
        <v>8</v>
      </c>
      <c r="R63" s="54">
        <f t="shared" si="18"/>
        <v>54.72</v>
      </c>
      <c r="S63" s="53">
        <f t="shared" si="19"/>
        <v>8</v>
      </c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5" t="s">
        <v>99</v>
      </c>
      <c r="L64" s="6">
        <f>SUM(S$3:S63)</f>
        <v>360</v>
      </c>
      <c r="M64" s="15">
        <f t="shared" si="4"/>
        <v>428.57142857142856</v>
      </c>
      <c r="N64" s="19">
        <f t="shared" si="13"/>
        <v>-0.01</v>
      </c>
      <c r="O64" s="7">
        <f t="shared" si="16"/>
        <v>54.72</v>
      </c>
      <c r="P64" s="50">
        <f t="shared" si="15"/>
        <v>56.36</v>
      </c>
      <c r="Q64" s="51">
        <f t="shared" si="17"/>
        <v>8</v>
      </c>
      <c r="R64" s="54">
        <f t="shared" si="18"/>
        <v>54.17</v>
      </c>
      <c r="S64" s="53">
        <f t="shared" si="19"/>
        <v>8</v>
      </c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5" t="s">
        <v>100</v>
      </c>
      <c r="L65" s="6">
        <f>SUM(S$3:S64)</f>
        <v>368</v>
      </c>
      <c r="M65" s="15">
        <f t="shared" si="4"/>
        <v>428.57142857142856</v>
      </c>
      <c r="N65" s="19">
        <f t="shared" si="13"/>
        <v>-0.01</v>
      </c>
      <c r="O65" s="7">
        <f t="shared" si="16"/>
        <v>54.17</v>
      </c>
      <c r="P65" s="50">
        <f t="shared" si="15"/>
        <v>55.8</v>
      </c>
      <c r="Q65" s="51">
        <f t="shared" si="17"/>
        <v>8</v>
      </c>
      <c r="R65" s="54">
        <f t="shared" si="18"/>
        <v>53.63</v>
      </c>
      <c r="S65" s="53">
        <f t="shared" si="19"/>
        <v>8</v>
      </c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5" t="s">
        <v>101</v>
      </c>
      <c r="L66" s="6">
        <f>SUM(S$3:S65)</f>
        <v>376</v>
      </c>
      <c r="M66" s="15">
        <f t="shared" si="4"/>
        <v>428.57142857142856</v>
      </c>
      <c r="N66" s="19">
        <f t="shared" si="13"/>
        <v>-0.01</v>
      </c>
      <c r="O66" s="7">
        <f t="shared" si="16"/>
        <v>53.63</v>
      </c>
      <c r="P66" s="50">
        <f t="shared" si="15"/>
        <v>55.24</v>
      </c>
      <c r="Q66" s="51">
        <f t="shared" si="17"/>
        <v>8</v>
      </c>
      <c r="R66" s="54">
        <f t="shared" si="18"/>
        <v>53.09</v>
      </c>
      <c r="S66" s="53">
        <f t="shared" si="19"/>
        <v>8</v>
      </c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5" t="s">
        <v>102</v>
      </c>
      <c r="L67" s="6">
        <f>SUM(S$3:S66)</f>
        <v>384</v>
      </c>
      <c r="M67" s="15">
        <f t="shared" si="4"/>
        <v>428.57142857142856</v>
      </c>
      <c r="N67" s="19">
        <f t="shared" si="13"/>
        <v>-0.01</v>
      </c>
      <c r="O67" s="7">
        <f t="shared" si="16"/>
        <v>53.09</v>
      </c>
      <c r="P67" s="50">
        <f t="shared" si="15"/>
        <v>54.68</v>
      </c>
      <c r="Q67" s="51">
        <f t="shared" si="17"/>
        <v>8</v>
      </c>
      <c r="R67" s="54">
        <f t="shared" si="18"/>
        <v>52.56</v>
      </c>
      <c r="S67" s="53">
        <f t="shared" si="19"/>
        <v>8</v>
      </c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5" t="s">
        <v>103</v>
      </c>
      <c r="L68" s="6">
        <f>SUM(S$3:S67)</f>
        <v>392</v>
      </c>
      <c r="M68" s="15">
        <f t="shared" si="4"/>
        <v>428.57142857142856</v>
      </c>
      <c r="N68" s="19">
        <f t="shared" si="13"/>
        <v>-0.01</v>
      </c>
      <c r="O68" s="7">
        <f t="shared" ref="O68:O73" si="20">R67</f>
        <v>52.56</v>
      </c>
      <c r="P68" s="50">
        <f t="shared" ref="P68:P73" si="21">ROUND(O68*($V$4+1),2)</f>
        <v>54.14</v>
      </c>
      <c r="Q68" s="51">
        <f t="shared" ref="Q68:Q73" si="22">S67</f>
        <v>8</v>
      </c>
      <c r="R68" s="54">
        <f t="shared" ref="R68:R73" si="23">ROUND(O68*(N69+1),2)</f>
        <v>52.03</v>
      </c>
      <c r="S68" s="53">
        <f t="shared" ref="S68:S73" si="24">ROUND(M69/R68,0)</f>
        <v>8</v>
      </c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5" t="s">
        <v>104</v>
      </c>
      <c r="L69" s="6">
        <f>SUM(S$3:S68)</f>
        <v>400</v>
      </c>
      <c r="M69" s="15">
        <f t="shared" ref="M69:M73" si="25">$D$7/70</f>
        <v>428.57142857142856</v>
      </c>
      <c r="N69" s="19">
        <f t="shared" si="13"/>
        <v>-0.01</v>
      </c>
      <c r="O69" s="7">
        <f t="shared" si="20"/>
        <v>52.03</v>
      </c>
      <c r="P69" s="50">
        <f t="shared" si="21"/>
        <v>53.59</v>
      </c>
      <c r="Q69" s="51">
        <f t="shared" si="22"/>
        <v>8</v>
      </c>
      <c r="R69" s="54">
        <f t="shared" si="23"/>
        <v>51.51</v>
      </c>
      <c r="S69" s="53">
        <f t="shared" si="24"/>
        <v>8</v>
      </c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5" t="s">
        <v>105</v>
      </c>
      <c r="L70" s="6">
        <f>SUM(S$3:S69)</f>
        <v>408</v>
      </c>
      <c r="M70" s="15">
        <f t="shared" si="25"/>
        <v>428.57142857142856</v>
      </c>
      <c r="N70" s="19">
        <f t="shared" si="13"/>
        <v>-0.01</v>
      </c>
      <c r="O70" s="7">
        <f t="shared" si="20"/>
        <v>51.51</v>
      </c>
      <c r="P70" s="50">
        <f t="shared" si="21"/>
        <v>53.06</v>
      </c>
      <c r="Q70" s="51">
        <f t="shared" si="22"/>
        <v>8</v>
      </c>
      <c r="R70" s="54">
        <f t="shared" si="23"/>
        <v>50.99</v>
      </c>
      <c r="S70" s="53">
        <f t="shared" si="24"/>
        <v>8</v>
      </c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5" t="s">
        <v>106</v>
      </c>
      <c r="L71" s="6">
        <f>SUM(S$3:S70)</f>
        <v>416</v>
      </c>
      <c r="M71" s="15">
        <f t="shared" si="25"/>
        <v>428.57142857142856</v>
      </c>
      <c r="N71" s="19">
        <f t="shared" ref="N71:N73" si="26">N70</f>
        <v>-0.01</v>
      </c>
      <c r="O71" s="7">
        <f t="shared" si="20"/>
        <v>50.99</v>
      </c>
      <c r="P71" s="50">
        <f t="shared" si="21"/>
        <v>52.52</v>
      </c>
      <c r="Q71" s="51">
        <f t="shared" si="22"/>
        <v>8</v>
      </c>
      <c r="R71" s="54">
        <f t="shared" si="23"/>
        <v>50.48</v>
      </c>
      <c r="S71" s="53">
        <f t="shared" si="24"/>
        <v>8</v>
      </c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5" t="s">
        <v>107</v>
      </c>
      <c r="L72" s="6">
        <f>SUM(S$3:S71)</f>
        <v>424</v>
      </c>
      <c r="M72" s="15">
        <f t="shared" si="25"/>
        <v>428.57142857142856</v>
      </c>
      <c r="N72" s="19">
        <f t="shared" si="26"/>
        <v>-0.01</v>
      </c>
      <c r="O72" s="7">
        <f t="shared" si="20"/>
        <v>50.48</v>
      </c>
      <c r="P72" s="50">
        <f t="shared" si="21"/>
        <v>51.99</v>
      </c>
      <c r="Q72" s="51">
        <f t="shared" si="22"/>
        <v>8</v>
      </c>
      <c r="R72" s="54">
        <f t="shared" si="23"/>
        <v>49.98</v>
      </c>
      <c r="S72" s="53">
        <f t="shared" si="24"/>
        <v>9</v>
      </c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5" t="s">
        <v>108</v>
      </c>
      <c r="L73" s="6">
        <f>SUM(S$3:S72)</f>
        <v>433</v>
      </c>
      <c r="M73" s="15">
        <f t="shared" si="25"/>
        <v>428.57142857142856</v>
      </c>
      <c r="N73" s="19">
        <f t="shared" si="26"/>
        <v>-0.01</v>
      </c>
      <c r="O73" s="7">
        <f t="shared" si="20"/>
        <v>49.98</v>
      </c>
      <c r="P73" s="50">
        <f t="shared" si="21"/>
        <v>51.48</v>
      </c>
      <c r="Q73" s="51">
        <f t="shared" si="22"/>
        <v>9</v>
      </c>
      <c r="R73" s="54">
        <f t="shared" si="23"/>
        <v>49.98</v>
      </c>
      <c r="S73" s="53">
        <f t="shared" si="24"/>
        <v>0</v>
      </c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34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34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  <row r="76" spans="11:33" ht="15.95" customHeight="1" x14ac:dyDescent="0.3">
      <c r="K76" s="34"/>
    </row>
    <row r="77" spans="11:33" ht="15.95" customHeight="1" x14ac:dyDescent="0.3">
      <c r="K77" s="34"/>
    </row>
    <row r="78" spans="11:33" ht="15.95" customHeight="1" x14ac:dyDescent="0.3">
      <c r="K78" s="34"/>
    </row>
    <row r="79" spans="11:33" ht="15.95" customHeight="1" x14ac:dyDescent="0.3">
      <c r="K79" s="34"/>
    </row>
    <row r="80" spans="11:33" ht="15.95" customHeight="1" x14ac:dyDescent="0.3">
      <c r="K80" s="34"/>
    </row>
    <row r="81" spans="11:11" ht="15.95" customHeight="1" x14ac:dyDescent="0.3">
      <c r="K81" s="34"/>
    </row>
    <row r="82" spans="11:11" ht="15.95" customHeight="1" x14ac:dyDescent="0.3">
      <c r="K82" s="34"/>
    </row>
    <row r="83" spans="11:11" ht="15.95" customHeight="1" x14ac:dyDescent="0.3">
      <c r="K83" s="34"/>
    </row>
    <row r="84" spans="11:11" ht="15.95" customHeight="1" x14ac:dyDescent="0.3">
      <c r="K84" s="34"/>
    </row>
    <row r="85" spans="11:11" ht="15.95" customHeight="1" x14ac:dyDescent="0.3">
      <c r="K85" s="34"/>
    </row>
    <row r="86" spans="11:11" ht="15.95" customHeight="1" x14ac:dyDescent="0.3">
      <c r="K86" s="34"/>
    </row>
    <row r="87" spans="11:11" ht="15.95" customHeight="1" x14ac:dyDescent="0.3">
      <c r="K87" s="34"/>
    </row>
    <row r="88" spans="11:11" ht="15.95" customHeight="1" x14ac:dyDescent="0.3">
      <c r="K88" s="34"/>
    </row>
    <row r="89" spans="11:11" ht="15.95" customHeight="1" x14ac:dyDescent="0.3">
      <c r="K89" s="34"/>
    </row>
    <row r="90" spans="11:11" ht="15.95" customHeight="1" x14ac:dyDescent="0.3">
      <c r="K90" s="34"/>
    </row>
    <row r="91" spans="11:11" ht="15.95" customHeight="1" x14ac:dyDescent="0.3">
      <c r="K91" s="34"/>
    </row>
    <row r="92" spans="11:11" ht="15.95" customHeight="1" x14ac:dyDescent="0.3">
      <c r="K92" s="34"/>
    </row>
    <row r="93" spans="11:11" ht="15.95" customHeight="1" x14ac:dyDescent="0.3">
      <c r="K93" s="34"/>
    </row>
    <row r="94" spans="11:11" ht="15.95" customHeight="1" x14ac:dyDescent="0.3">
      <c r="K94" s="34"/>
    </row>
    <row r="95" spans="11:11" ht="15.95" customHeight="1" x14ac:dyDescent="0.3">
      <c r="K95" s="34"/>
    </row>
    <row r="96" spans="11:11" ht="15.95" customHeight="1" x14ac:dyDescent="0.3">
      <c r="K96" s="34"/>
    </row>
    <row r="97" spans="11:11" ht="15.95" customHeight="1" x14ac:dyDescent="0.3">
      <c r="K97" s="34"/>
    </row>
    <row r="98" spans="11:11" ht="15.95" customHeight="1" x14ac:dyDescent="0.3">
      <c r="K98" s="34"/>
    </row>
    <row r="99" spans="11:11" ht="15.95" customHeight="1" x14ac:dyDescent="0.3">
      <c r="K99" s="34"/>
    </row>
    <row r="100" spans="11:11" ht="15.95" customHeight="1" x14ac:dyDescent="0.3">
      <c r="K100" s="34"/>
    </row>
    <row r="101" spans="11:11" ht="15.95" customHeight="1" x14ac:dyDescent="0.3">
      <c r="K101" s="34"/>
    </row>
    <row r="102" spans="11:11" ht="15.95" customHeight="1" x14ac:dyDescent="0.3">
      <c r="K102" s="34"/>
    </row>
    <row r="103" spans="11:11" ht="15.95" customHeight="1" x14ac:dyDescent="0.3">
      <c r="K103" s="34"/>
    </row>
    <row r="104" spans="11:11" ht="15.95" customHeight="1" x14ac:dyDescent="0.3">
      <c r="K104" s="34"/>
    </row>
    <row r="105" spans="11:11" ht="15.95" customHeight="1" x14ac:dyDescent="0.3">
      <c r="K105" s="34"/>
    </row>
    <row r="106" spans="11:11" ht="15.95" customHeight="1" x14ac:dyDescent="0.3">
      <c r="K106" s="34"/>
    </row>
    <row r="107" spans="11:11" ht="15.95" customHeight="1" x14ac:dyDescent="0.3">
      <c r="K107" s="34"/>
    </row>
    <row r="108" spans="11:11" ht="15.95" customHeight="1" x14ac:dyDescent="0.3">
      <c r="K108" s="34"/>
    </row>
    <row r="109" spans="11:11" ht="15.95" customHeight="1" x14ac:dyDescent="0.3">
      <c r="K109" s="34"/>
    </row>
    <row r="110" spans="11:11" ht="15.95" customHeight="1" x14ac:dyDescent="0.3">
      <c r="K110" s="34"/>
    </row>
    <row r="111" spans="11:11" ht="15.95" customHeight="1" x14ac:dyDescent="0.3">
      <c r="K111" s="34"/>
    </row>
    <row r="112" spans="11:11" ht="15.95" customHeight="1" x14ac:dyDescent="0.3">
      <c r="K112" s="34"/>
    </row>
    <row r="113" spans="11:11" ht="15.95" customHeight="1" x14ac:dyDescent="0.3">
      <c r="K113" s="34"/>
    </row>
    <row r="114" spans="11:11" ht="15.95" customHeight="1" x14ac:dyDescent="0.3">
      <c r="K114" s="34"/>
    </row>
    <row r="115" spans="11:11" ht="15.95" customHeight="1" x14ac:dyDescent="0.3">
      <c r="K115" s="34"/>
    </row>
    <row r="116" spans="11:11" ht="15.95" customHeight="1" x14ac:dyDescent="0.3">
      <c r="K116" s="34"/>
    </row>
    <row r="117" spans="11:11" ht="15.95" customHeight="1" x14ac:dyDescent="0.3">
      <c r="K117" s="34"/>
    </row>
    <row r="118" spans="11:11" ht="15.95" customHeight="1" x14ac:dyDescent="0.3">
      <c r="K118" s="34"/>
    </row>
    <row r="119" spans="11:11" ht="15.95" customHeight="1" x14ac:dyDescent="0.3">
      <c r="K119" s="34"/>
    </row>
    <row r="120" spans="11:11" ht="15.95" customHeight="1" x14ac:dyDescent="0.3">
      <c r="K120" s="34"/>
    </row>
    <row r="121" spans="11:11" ht="15.95" customHeight="1" x14ac:dyDescent="0.3">
      <c r="K121" s="34"/>
    </row>
    <row r="122" spans="11:11" ht="15.95" customHeight="1" x14ac:dyDescent="0.3">
      <c r="K122" s="34"/>
    </row>
    <row r="123" spans="11:11" ht="15.95" customHeight="1" x14ac:dyDescent="0.3">
      <c r="K123" s="34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D4CE7705-2381-498D-8C36-E1B72160F6CA}">
      <formula1>$Y$4:$Y$33</formula1>
    </dataValidation>
  </dataValidations>
  <hyperlinks>
    <hyperlink ref="D24" r:id="rId1" display="https://blog.naver.com/eliase" xr:uid="{B77CC271-4864-458B-BFAF-AE22EEBB6356}"/>
  </hyperlinks>
  <pageMargins left="0.7" right="0.7" top="0.75" bottom="0.75" header="0.3" footer="0.3"/>
  <pageSetup paperSize="9" orientation="portrait" r:id="rId2"/>
  <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A8C04B-54B7-45BB-82C4-11A1E3745EDB}">
  <dimension ref="B2:O12"/>
  <sheetViews>
    <sheetView workbookViewId="0">
      <selection activeCell="E3" sqref="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8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82" t="s">
        <v>11</v>
      </c>
      <c r="D3" s="2" t="s">
        <v>8</v>
      </c>
      <c r="E3" s="13">
        <v>100</v>
      </c>
    </row>
    <row r="4" spans="2:15" ht="20.100000000000001" customHeight="1" x14ac:dyDescent="0.25">
      <c r="B4" s="83" t="s">
        <v>12</v>
      </c>
    </row>
    <row r="5" spans="2:15" ht="20.100000000000001" customHeight="1" x14ac:dyDescent="0.25">
      <c r="B5" s="82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0" si="0">ROUND(F7/K6,0)</f>
        <v>180</v>
      </c>
    </row>
    <row r="7" spans="2:15" ht="20.100000000000001" customHeight="1" x14ac:dyDescent="0.3">
      <c r="B7" s="27" t="s">
        <v>119</v>
      </c>
      <c r="D7" s="5">
        <f>SUM(L$6:L6)</f>
        <v>180</v>
      </c>
      <c r="E7" s="6" t="s">
        <v>15</v>
      </c>
      <c r="F7" s="15">
        <f>$E$2*60%</f>
        <v>18000</v>
      </c>
      <c r="G7" s="19" t="s">
        <v>65</v>
      </c>
      <c r="H7" s="7">
        <f>K6</f>
        <v>100</v>
      </c>
      <c r="I7" s="22">
        <f>ROUND(H7*(1%+1),2)</f>
        <v>101</v>
      </c>
      <c r="J7" s="23">
        <f>L6</f>
        <v>180</v>
      </c>
      <c r="K7" s="18">
        <f>ROUND(H7*(G8+1),2)</f>
        <v>95</v>
      </c>
      <c r="L7" s="16">
        <f t="shared" si="0"/>
        <v>32</v>
      </c>
    </row>
    <row r="8" spans="2:15" ht="20.100000000000001" customHeight="1" x14ac:dyDescent="0.3">
      <c r="B8" s="27" t="s">
        <v>120</v>
      </c>
      <c r="D8" s="5">
        <f>SUM(L$6:L7)</f>
        <v>212</v>
      </c>
      <c r="E8" s="6" t="s">
        <v>16</v>
      </c>
      <c r="F8" s="15">
        <f>$E$2*10%</f>
        <v>3000</v>
      </c>
      <c r="G8" s="20">
        <v>-0.05</v>
      </c>
      <c r="H8" s="7">
        <f t="shared" ref="H8:H11" si="1">K7</f>
        <v>95</v>
      </c>
      <c r="I8" s="22">
        <f>H7</f>
        <v>100</v>
      </c>
      <c r="J8" s="23">
        <f t="shared" ref="J8:J11" si="2">L7</f>
        <v>32</v>
      </c>
      <c r="K8" s="18">
        <f t="shared" ref="K8:K10" si="3">ROUND(H8*(G9+1),2)</f>
        <v>85.5</v>
      </c>
      <c r="L8" s="16">
        <f t="shared" si="0"/>
        <v>18</v>
      </c>
    </row>
    <row r="9" spans="2:15" ht="20.100000000000001" customHeight="1" x14ac:dyDescent="0.3">
      <c r="D9" s="5">
        <f>SUM(L$6:L8)</f>
        <v>230</v>
      </c>
      <c r="E9" s="6" t="s">
        <v>17</v>
      </c>
      <c r="F9" s="15">
        <f>$E$2*5%</f>
        <v>1500</v>
      </c>
      <c r="G9" s="20">
        <v>-0.1</v>
      </c>
      <c r="H9" s="7">
        <f t="shared" si="1"/>
        <v>85.5</v>
      </c>
      <c r="I9" s="22">
        <f t="shared" ref="I9:I11" si="4">H8</f>
        <v>95</v>
      </c>
      <c r="J9" s="23">
        <f t="shared" si="2"/>
        <v>18</v>
      </c>
      <c r="K9" s="18">
        <f t="shared" si="3"/>
        <v>76.95</v>
      </c>
      <c r="L9" s="16">
        <f t="shared" si="0"/>
        <v>19</v>
      </c>
    </row>
    <row r="10" spans="2:15" ht="20.100000000000001" customHeight="1" x14ac:dyDescent="0.3">
      <c r="D10" s="5">
        <f>SUM(L$6:L9)</f>
        <v>249</v>
      </c>
      <c r="E10" s="6" t="s">
        <v>18</v>
      </c>
      <c r="F10" s="15">
        <f>$E$2*5%</f>
        <v>1500</v>
      </c>
      <c r="G10" s="20">
        <v>-0.1</v>
      </c>
      <c r="H10" s="7">
        <f t="shared" si="1"/>
        <v>76.95</v>
      </c>
      <c r="I10" s="22">
        <f t="shared" si="4"/>
        <v>85.5</v>
      </c>
      <c r="J10" s="23">
        <f t="shared" si="2"/>
        <v>19</v>
      </c>
      <c r="K10" s="18">
        <f t="shared" si="3"/>
        <v>69.260000000000005</v>
      </c>
      <c r="L10" s="16">
        <f t="shared" si="0"/>
        <v>22</v>
      </c>
      <c r="M10" s="14"/>
      <c r="N10" s="14"/>
      <c r="O10" s="14"/>
    </row>
    <row r="11" spans="2:15" ht="20.100000000000001" customHeight="1" x14ac:dyDescent="0.3">
      <c r="D11" s="5">
        <f>SUM(L$6:L10)</f>
        <v>271</v>
      </c>
      <c r="E11" s="6" t="s">
        <v>19</v>
      </c>
      <c r="F11" s="15">
        <f>$E$2*5%</f>
        <v>1500</v>
      </c>
      <c r="G11" s="20">
        <v>-0.1</v>
      </c>
      <c r="H11" s="7">
        <f t="shared" si="1"/>
        <v>69.260000000000005</v>
      </c>
      <c r="I11" s="22">
        <f t="shared" si="4"/>
        <v>76.95</v>
      </c>
      <c r="J11" s="23">
        <f t="shared" si="2"/>
        <v>22</v>
      </c>
      <c r="K11" s="18">
        <v>0</v>
      </c>
      <c r="L11" s="16">
        <v>0</v>
      </c>
    </row>
    <row r="12" spans="2:15" ht="20.100000000000001" customHeight="1" x14ac:dyDescent="0.3">
      <c r="D12" s="5"/>
      <c r="E12" s="84" t="s">
        <v>109</v>
      </c>
      <c r="F12" s="15">
        <f>$E$2*15%</f>
        <v>4500</v>
      </c>
    </row>
  </sheetData>
  <phoneticPr fontId="1" type="noConversion"/>
  <hyperlinks>
    <hyperlink ref="B4" r:id="rId1" xr:uid="{488F3AB0-5BAD-4C8D-A277-50AD2A88E9A7}"/>
  </hyperlinks>
  <pageMargins left="0.7" right="0.7" top="0.75" bottom="0.75" header="0.3" footer="0.3"/>
  <pageSetup paperSize="9" orientation="portrait"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CBF4859-7F2A-4BF6-8758-2073C0FC7E3F}">
  <dimension ref="B2:O1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30000</v>
      </c>
    </row>
    <row r="3" spans="2:15" ht="13.5" x14ac:dyDescent="0.25">
      <c r="B3" s="11" t="s">
        <v>11</v>
      </c>
      <c r="D3" s="2" t="s">
        <v>8</v>
      </c>
      <c r="E3" s="13">
        <v>100</v>
      </c>
    </row>
    <row r="4" spans="2:15" ht="20.100000000000001" customHeight="1" x14ac:dyDescent="0.25">
      <c r="B4" s="12" t="s">
        <v>12</v>
      </c>
    </row>
    <row r="5" spans="2:15" ht="20.100000000000001" customHeight="1" x14ac:dyDescent="0.25">
      <c r="B5" s="11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5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95</v>
      </c>
      <c r="L7" s="16">
        <f t="shared" si="0"/>
        <v>53</v>
      </c>
    </row>
    <row r="8" spans="2:15" ht="20.100000000000001" customHeight="1" x14ac:dyDescent="0.3">
      <c r="B8" s="27" t="s">
        <v>121</v>
      </c>
      <c r="D8" s="5">
        <f>SUM(L$6:L7)</f>
        <v>103</v>
      </c>
      <c r="E8" s="6" t="s">
        <v>16</v>
      </c>
      <c r="F8" s="15">
        <f t="shared" ref="F8:F11" si="1">$E$2/6</f>
        <v>5000</v>
      </c>
      <c r="G8" s="20">
        <v>-0.05</v>
      </c>
      <c r="H8" s="7">
        <f t="shared" ref="H8:H13" si="2">K7</f>
        <v>95</v>
      </c>
      <c r="I8" s="22">
        <f>H7</f>
        <v>100</v>
      </c>
      <c r="J8" s="23">
        <f t="shared" ref="J8:J13" si="3">L7</f>
        <v>53</v>
      </c>
      <c r="K8" s="18">
        <f t="shared" ref="K8:K12" si="4">ROUND(H8*(G9+1),2)</f>
        <v>90.25</v>
      </c>
      <c r="L8" s="16">
        <f t="shared" si="0"/>
        <v>55</v>
      </c>
    </row>
    <row r="9" spans="2:15" ht="20.100000000000001" customHeight="1" x14ac:dyDescent="0.3">
      <c r="D9" s="5">
        <f>SUM(L$6:L8)</f>
        <v>158</v>
      </c>
      <c r="E9" s="6" t="s">
        <v>17</v>
      </c>
      <c r="F9" s="15">
        <f t="shared" si="1"/>
        <v>5000</v>
      </c>
      <c r="G9" s="20">
        <v>-0.05</v>
      </c>
      <c r="H9" s="7">
        <f t="shared" si="2"/>
        <v>90.25</v>
      </c>
      <c r="I9" s="22">
        <f t="shared" ref="I9:I11" si="5">H8</f>
        <v>95</v>
      </c>
      <c r="J9" s="23">
        <f t="shared" si="3"/>
        <v>55</v>
      </c>
      <c r="K9" s="18">
        <f t="shared" si="4"/>
        <v>83.93</v>
      </c>
      <c r="L9" s="16">
        <f t="shared" si="0"/>
        <v>60</v>
      </c>
    </row>
    <row r="10" spans="2:15" ht="20.100000000000001" customHeight="1" x14ac:dyDescent="0.3">
      <c r="D10" s="5">
        <f>SUM(L$6:L9)</f>
        <v>218</v>
      </c>
      <c r="E10" s="6" t="s">
        <v>18</v>
      </c>
      <c r="F10" s="15">
        <f t="shared" si="1"/>
        <v>5000</v>
      </c>
      <c r="G10" s="20">
        <v>-7.0000000000000007E-2</v>
      </c>
      <c r="H10" s="7">
        <f t="shared" si="2"/>
        <v>83.93</v>
      </c>
      <c r="I10" s="22">
        <f t="shared" si="5"/>
        <v>90.25</v>
      </c>
      <c r="J10" s="23">
        <f t="shared" si="3"/>
        <v>60</v>
      </c>
      <c r="K10" s="18">
        <f t="shared" si="4"/>
        <v>78.05</v>
      </c>
      <c r="L10" s="16">
        <f t="shared" si="0"/>
        <v>64</v>
      </c>
      <c r="M10" s="14"/>
      <c r="N10" s="14"/>
      <c r="O10" s="14"/>
    </row>
    <row r="11" spans="2:15" ht="20.100000000000001" customHeight="1" x14ac:dyDescent="0.3">
      <c r="D11" s="5">
        <f>SUM(L$6:L10)</f>
        <v>282</v>
      </c>
      <c r="E11" s="6" t="s">
        <v>19</v>
      </c>
      <c r="F11" s="15">
        <f t="shared" si="1"/>
        <v>5000</v>
      </c>
      <c r="G11" s="20">
        <v>-7.0000000000000007E-2</v>
      </c>
      <c r="H11" s="7">
        <f t="shared" si="2"/>
        <v>78.05</v>
      </c>
      <c r="I11" s="22">
        <f t="shared" si="5"/>
        <v>83.93</v>
      </c>
      <c r="J11" s="23">
        <f t="shared" si="3"/>
        <v>64</v>
      </c>
      <c r="K11" s="18">
        <f t="shared" si="4"/>
        <v>66.34</v>
      </c>
      <c r="L11" s="16">
        <f t="shared" si="0"/>
        <v>38</v>
      </c>
    </row>
    <row r="12" spans="2:15" ht="20.100000000000001" customHeight="1" x14ac:dyDescent="0.3">
      <c r="D12" s="5">
        <f>SUM(L$6:L11)</f>
        <v>320</v>
      </c>
      <c r="E12" s="6" t="s">
        <v>20</v>
      </c>
      <c r="F12" s="15">
        <f>$E$2/6/2</f>
        <v>2500</v>
      </c>
      <c r="G12" s="20">
        <v>-0.15</v>
      </c>
      <c r="H12" s="7">
        <f t="shared" si="2"/>
        <v>66.34</v>
      </c>
      <c r="I12" s="22">
        <f>I11</f>
        <v>83.93</v>
      </c>
      <c r="J12" s="23">
        <f t="shared" si="3"/>
        <v>38</v>
      </c>
      <c r="K12" s="18">
        <f t="shared" si="4"/>
        <v>53.07</v>
      </c>
      <c r="L12" s="16">
        <f t="shared" si="0"/>
        <v>47</v>
      </c>
    </row>
    <row r="13" spans="2:15" ht="20.100000000000001" customHeight="1" x14ac:dyDescent="0.3">
      <c r="D13" s="5">
        <f>SUM(L$6:L12)</f>
        <v>367</v>
      </c>
      <c r="E13" s="6" t="s">
        <v>21</v>
      </c>
      <c r="F13" s="15">
        <f>$E$2/6/2</f>
        <v>2500</v>
      </c>
      <c r="G13" s="20">
        <v>-0.2</v>
      </c>
      <c r="H13" s="7">
        <f t="shared" si="2"/>
        <v>53.07</v>
      </c>
      <c r="I13" s="22">
        <f>I12</f>
        <v>83.93</v>
      </c>
      <c r="J13" s="23">
        <f t="shared" si="3"/>
        <v>47</v>
      </c>
      <c r="K13" s="18">
        <v>0</v>
      </c>
      <c r="L13" s="16">
        <v>0</v>
      </c>
    </row>
  </sheetData>
  <phoneticPr fontId="1" type="noConversion"/>
  <hyperlinks>
    <hyperlink ref="B4" r:id="rId1" xr:uid="{0F71353D-8269-4615-8376-E94C4779CC73}"/>
  </hyperlinks>
  <pageMargins left="0.7" right="0.7" top="0.75" bottom="0.75" header="0.3" footer="0.3"/>
  <pageSetup paperSize="9" orientation="portrait" r:id="rId2"/>
  <drawing r:id="rId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B8F8485-8E02-47D1-9B79-96D42ADC7F29}">
  <dimension ref="B2:M19"/>
  <sheetViews>
    <sheetView workbookViewId="0">
      <selection activeCell="E3" sqref="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76" t="s">
        <v>11</v>
      </c>
      <c r="D3" s="2" t="s">
        <v>8</v>
      </c>
      <c r="E3" s="13">
        <v>100</v>
      </c>
    </row>
    <row r="4" spans="2:13" ht="20.100000000000001" customHeight="1" x14ac:dyDescent="0.25">
      <c r="B4" s="77" t="s">
        <v>12</v>
      </c>
    </row>
    <row r="5" spans="2:13" ht="20.100000000000001" customHeight="1" x14ac:dyDescent="0.25">
      <c r="B5" s="78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</v>
      </c>
      <c r="L7" s="16">
        <f t="shared" si="0"/>
        <v>26</v>
      </c>
    </row>
    <row r="8" spans="2:13" ht="20.100000000000001" customHeight="1" x14ac:dyDescent="0.3">
      <c r="B8" s="27" t="s">
        <v>122</v>
      </c>
      <c r="D8" s="5">
        <f>SUM(L$6:L7)</f>
        <v>76</v>
      </c>
      <c r="E8" s="6" t="s">
        <v>16</v>
      </c>
      <c r="F8" s="15">
        <f>$E$2/12</f>
        <v>2500</v>
      </c>
      <c r="G8" s="20">
        <v>-0.02</v>
      </c>
      <c r="H8" s="7">
        <f t="shared" ref="H8:H13" si="1">K7</f>
        <v>98</v>
      </c>
      <c r="I8" s="22">
        <f>ROUND(H8*(3.5%+1),2)</f>
        <v>101.43</v>
      </c>
      <c r="J8" s="23">
        <f t="shared" ref="J8:J19" si="2">L7</f>
        <v>26</v>
      </c>
      <c r="K8" s="18">
        <f t="shared" ref="K8:K12" si="3">ROUND(H8*(G9+1),2)</f>
        <v>96.04</v>
      </c>
      <c r="L8" s="16">
        <f t="shared" si="0"/>
        <v>26</v>
      </c>
    </row>
    <row r="9" spans="2:13" ht="20.100000000000001" customHeight="1" x14ac:dyDescent="0.3">
      <c r="D9" s="5">
        <f>SUM(L$6:L8)</f>
        <v>102</v>
      </c>
      <c r="E9" s="6" t="s">
        <v>17</v>
      </c>
      <c r="F9" s="15">
        <f t="shared" ref="F9:F15" si="4">$E$2/12</f>
        <v>2500</v>
      </c>
      <c r="G9" s="20">
        <v>-0.02</v>
      </c>
      <c r="H9" s="7">
        <f t="shared" si="1"/>
        <v>96.04</v>
      </c>
      <c r="I9" s="22">
        <f>ROUND(H9*(3.5%+1),2)</f>
        <v>99.4</v>
      </c>
      <c r="J9" s="23">
        <f t="shared" si="2"/>
        <v>26</v>
      </c>
      <c r="K9" s="18">
        <f t="shared" si="3"/>
        <v>93.64</v>
      </c>
      <c r="L9" s="16">
        <f t="shared" si="0"/>
        <v>27</v>
      </c>
    </row>
    <row r="10" spans="2:13" ht="20.100000000000001" customHeight="1" x14ac:dyDescent="0.3">
      <c r="D10" s="5">
        <f>SUM(L$6:L9)</f>
        <v>129</v>
      </c>
      <c r="E10" s="6" t="s">
        <v>18</v>
      </c>
      <c r="F10" s="15">
        <f t="shared" si="4"/>
        <v>2500</v>
      </c>
      <c r="G10" s="20">
        <v>-2.5000000000000001E-2</v>
      </c>
      <c r="H10" s="7">
        <f t="shared" si="1"/>
        <v>93.64</v>
      </c>
      <c r="I10" s="22">
        <f>ROUND(H10*(5.5%+1),2)</f>
        <v>98.79</v>
      </c>
      <c r="J10" s="23">
        <f t="shared" si="2"/>
        <v>27</v>
      </c>
      <c r="K10" s="18">
        <f t="shared" si="3"/>
        <v>91.3</v>
      </c>
      <c r="L10" s="16">
        <f t="shared" si="0"/>
        <v>27</v>
      </c>
      <c r="M10" s="14"/>
    </row>
    <row r="11" spans="2:13" ht="20.100000000000001" customHeight="1" x14ac:dyDescent="0.3">
      <c r="D11" s="5">
        <f>SUM(L$6:L10)</f>
        <v>156</v>
      </c>
      <c r="E11" s="6" t="s">
        <v>19</v>
      </c>
      <c r="F11" s="15">
        <f t="shared" si="4"/>
        <v>2500</v>
      </c>
      <c r="G11" s="20">
        <v>-2.5000000000000001E-2</v>
      </c>
      <c r="H11" s="7">
        <f t="shared" si="1"/>
        <v>91.3</v>
      </c>
      <c r="I11" s="22">
        <f>ROUND(H11*(5.5%+1),2)</f>
        <v>96.32</v>
      </c>
      <c r="J11" s="23">
        <f t="shared" si="2"/>
        <v>27</v>
      </c>
      <c r="K11" s="18">
        <f t="shared" si="3"/>
        <v>88.56</v>
      </c>
      <c r="L11" s="16">
        <f t="shared" si="0"/>
        <v>28</v>
      </c>
    </row>
    <row r="12" spans="2:13" ht="20.100000000000001" customHeight="1" x14ac:dyDescent="0.3">
      <c r="D12" s="5">
        <f>SUM(L$6:L11)</f>
        <v>184</v>
      </c>
      <c r="E12" s="6" t="s">
        <v>20</v>
      </c>
      <c r="F12" s="15">
        <f t="shared" si="4"/>
        <v>2500</v>
      </c>
      <c r="G12" s="20">
        <v>-0.03</v>
      </c>
      <c r="H12" s="7">
        <f t="shared" si="1"/>
        <v>88.56</v>
      </c>
      <c r="I12" s="22">
        <f>H10</f>
        <v>93.64</v>
      </c>
      <c r="J12" s="23">
        <f t="shared" si="2"/>
        <v>28</v>
      </c>
      <c r="K12" s="18">
        <f t="shared" si="3"/>
        <v>85.9</v>
      </c>
      <c r="L12" s="16">
        <f t="shared" si="0"/>
        <v>29</v>
      </c>
    </row>
    <row r="13" spans="2:13" ht="20.100000000000001" customHeight="1" x14ac:dyDescent="0.3">
      <c r="D13" s="5">
        <f>SUM(L$6:L12)</f>
        <v>213</v>
      </c>
      <c r="E13" s="6" t="s">
        <v>21</v>
      </c>
      <c r="F13" s="15">
        <f t="shared" si="4"/>
        <v>2500</v>
      </c>
      <c r="G13" s="20">
        <v>-0.03</v>
      </c>
      <c r="H13" s="7">
        <f t="shared" si="1"/>
        <v>85.9</v>
      </c>
      <c r="I13" s="22">
        <f>I12</f>
        <v>93.64</v>
      </c>
      <c r="J13" s="23">
        <f t="shared" si="2"/>
        <v>29</v>
      </c>
      <c r="K13" s="18">
        <f>ROUND(H13*(G14+1),2)</f>
        <v>82.89</v>
      </c>
      <c r="L13" s="16">
        <f>ROUND(F14/K13,0)</f>
        <v>30</v>
      </c>
    </row>
    <row r="14" spans="2:13" ht="20.100000000000001" customHeight="1" x14ac:dyDescent="0.3">
      <c r="D14" s="5">
        <f>SUM(L$6:L13)</f>
        <v>243</v>
      </c>
      <c r="E14" s="6" t="s">
        <v>22</v>
      </c>
      <c r="F14" s="15">
        <f t="shared" si="4"/>
        <v>2500</v>
      </c>
      <c r="G14" s="20">
        <v>-3.5000000000000003E-2</v>
      </c>
      <c r="H14" s="7">
        <f t="shared" ref="H14:H19" si="5">K13</f>
        <v>82.89</v>
      </c>
      <c r="I14" s="22">
        <f t="shared" ref="I14:I19" si="6">I13</f>
        <v>93.64</v>
      </c>
      <c r="J14" s="23">
        <f t="shared" si="2"/>
        <v>30</v>
      </c>
      <c r="K14" s="18">
        <f t="shared" ref="K14:K18" si="7">ROUND(H14*(G15+1),2)</f>
        <v>79.989999999999995</v>
      </c>
      <c r="L14" s="16">
        <f t="shared" ref="L14:L18" si="8">ROUND(F15/K14,0)</f>
        <v>31</v>
      </c>
    </row>
    <row r="15" spans="2:13" ht="20.100000000000001" customHeight="1" x14ac:dyDescent="0.3">
      <c r="D15" s="5">
        <f>SUM(L$6:L14)</f>
        <v>274</v>
      </c>
      <c r="E15" s="6" t="s">
        <v>23</v>
      </c>
      <c r="F15" s="15">
        <f t="shared" si="4"/>
        <v>2500</v>
      </c>
      <c r="G15" s="20">
        <v>-3.5000000000000003E-2</v>
      </c>
      <c r="H15" s="7">
        <f t="shared" si="5"/>
        <v>79.989999999999995</v>
      </c>
      <c r="I15" s="22">
        <f t="shared" si="6"/>
        <v>93.64</v>
      </c>
      <c r="J15" s="23">
        <f t="shared" si="2"/>
        <v>31</v>
      </c>
      <c r="K15" s="18">
        <f t="shared" si="7"/>
        <v>74.790000000000006</v>
      </c>
      <c r="L15" s="16">
        <f t="shared" si="8"/>
        <v>17</v>
      </c>
    </row>
    <row r="16" spans="2:13" ht="20.100000000000001" customHeight="1" x14ac:dyDescent="0.3">
      <c r="D16" s="5">
        <f>SUM(L$6:L15)</f>
        <v>291</v>
      </c>
      <c r="E16" s="6" t="s">
        <v>24</v>
      </c>
      <c r="F16" s="15">
        <f>$E$2/24</f>
        <v>1250</v>
      </c>
      <c r="G16" s="20">
        <v>-6.5000000000000002E-2</v>
      </c>
      <c r="H16" s="7">
        <f t="shared" si="5"/>
        <v>74.790000000000006</v>
      </c>
      <c r="I16" s="22">
        <f t="shared" si="6"/>
        <v>93.64</v>
      </c>
      <c r="J16" s="23">
        <f t="shared" si="2"/>
        <v>17</v>
      </c>
      <c r="K16" s="18">
        <f t="shared" si="7"/>
        <v>69.930000000000007</v>
      </c>
      <c r="L16" s="16">
        <f t="shared" si="8"/>
        <v>18</v>
      </c>
    </row>
    <row r="17" spans="4:12" ht="20.100000000000001" customHeight="1" x14ac:dyDescent="0.3">
      <c r="D17" s="5">
        <f>SUM(L$6:L16)</f>
        <v>309</v>
      </c>
      <c r="E17" s="6" t="s">
        <v>25</v>
      </c>
      <c r="F17" s="15">
        <f t="shared" ref="F17:F19" si="9">$E$2/24</f>
        <v>1250</v>
      </c>
      <c r="G17" s="20">
        <v>-6.5000000000000002E-2</v>
      </c>
      <c r="H17" s="7">
        <f t="shared" si="5"/>
        <v>69.930000000000007</v>
      </c>
      <c r="I17" s="22">
        <f t="shared" si="6"/>
        <v>93.64</v>
      </c>
      <c r="J17" s="23">
        <f t="shared" si="2"/>
        <v>18</v>
      </c>
      <c r="K17" s="18">
        <f t="shared" si="7"/>
        <v>63.29</v>
      </c>
      <c r="L17" s="16">
        <f t="shared" si="8"/>
        <v>20</v>
      </c>
    </row>
    <row r="18" spans="4:12" ht="20.100000000000001" customHeight="1" x14ac:dyDescent="0.3">
      <c r="D18" s="5">
        <f>SUM(L$6:L17)</f>
        <v>329</v>
      </c>
      <c r="E18" s="6" t="s">
        <v>26</v>
      </c>
      <c r="F18" s="15">
        <f t="shared" si="9"/>
        <v>1250</v>
      </c>
      <c r="G18" s="20">
        <v>-9.5000000000000001E-2</v>
      </c>
      <c r="H18" s="7">
        <f t="shared" si="5"/>
        <v>63.29</v>
      </c>
      <c r="I18" s="22">
        <f t="shared" si="6"/>
        <v>93.64</v>
      </c>
      <c r="J18" s="23">
        <f t="shared" si="2"/>
        <v>20</v>
      </c>
      <c r="K18" s="18">
        <f t="shared" si="7"/>
        <v>57.28</v>
      </c>
      <c r="L18" s="16">
        <f t="shared" si="8"/>
        <v>22</v>
      </c>
    </row>
    <row r="19" spans="4:12" ht="20.100000000000001" customHeight="1" x14ac:dyDescent="0.3">
      <c r="D19" s="5">
        <f>SUM(L$6:L18)</f>
        <v>351</v>
      </c>
      <c r="E19" s="6" t="s">
        <v>27</v>
      </c>
      <c r="F19" s="15">
        <f t="shared" si="9"/>
        <v>1250</v>
      </c>
      <c r="G19" s="20">
        <v>-9.5000000000000001E-2</v>
      </c>
      <c r="H19" s="7">
        <f t="shared" si="5"/>
        <v>57.28</v>
      </c>
      <c r="I19" s="22">
        <f t="shared" si="6"/>
        <v>93.64</v>
      </c>
      <c r="J19" s="23">
        <f t="shared" si="2"/>
        <v>22</v>
      </c>
      <c r="K19" s="18">
        <v>0</v>
      </c>
      <c r="L19" s="16">
        <v>0</v>
      </c>
    </row>
  </sheetData>
  <phoneticPr fontId="1" type="noConversion"/>
  <hyperlinks>
    <hyperlink ref="B4" r:id="rId1" xr:uid="{7526FB78-A496-4786-BF19-ED59D8929B27}"/>
  </hyperlinks>
  <pageMargins left="0.7" right="0.7" top="0.75" bottom="0.75" header="0.3" footer="0.3"/>
  <pageSetup paperSize="9" orientation="portrait" r:id="rId2"/>
  <drawing r:id="rId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1BFA95-E24D-4465-AC55-C9536CD8F9BF}">
  <dimension ref="B2:M19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3" width="9.875" style="3" bestFit="1" customWidth="1"/>
    <col min="14" max="16384" width="9" style="3"/>
  </cols>
  <sheetData>
    <row r="2" spans="2:13" ht="13.5" x14ac:dyDescent="0.3">
      <c r="B2" s="10" t="s">
        <v>10</v>
      </c>
      <c r="D2" s="1" t="s">
        <v>7</v>
      </c>
      <c r="E2" s="8">
        <v>30000</v>
      </c>
    </row>
    <row r="3" spans="2:13" ht="13.5" x14ac:dyDescent="0.25">
      <c r="B3" s="85" t="s">
        <v>11</v>
      </c>
      <c r="D3" s="2" t="s">
        <v>8</v>
      </c>
      <c r="E3" s="13">
        <v>100</v>
      </c>
    </row>
    <row r="4" spans="2:13" ht="20.100000000000001" customHeight="1" x14ac:dyDescent="0.25">
      <c r="B4" s="86" t="s">
        <v>12</v>
      </c>
    </row>
    <row r="5" spans="2:13" ht="20.100000000000001" customHeight="1" x14ac:dyDescent="0.25">
      <c r="B5" s="85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3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50</v>
      </c>
    </row>
    <row r="7" spans="2:13" ht="20.100000000000001" customHeight="1" x14ac:dyDescent="0.3">
      <c r="B7" s="27" t="s">
        <v>119</v>
      </c>
      <c r="D7" s="5">
        <f>SUM(L$6:L6)</f>
        <v>50</v>
      </c>
      <c r="E7" s="6" t="s">
        <v>15</v>
      </c>
      <c r="F7" s="15">
        <f>$E$2/6</f>
        <v>5000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50</v>
      </c>
      <c r="K7" s="18">
        <f>ROUND(H7*(G8+1),2)</f>
        <v>98.5</v>
      </c>
      <c r="L7" s="16">
        <f t="shared" si="0"/>
        <v>25</v>
      </c>
    </row>
    <row r="8" spans="2:13" ht="20.100000000000001" customHeight="1" x14ac:dyDescent="0.3">
      <c r="B8" s="27" t="s">
        <v>121</v>
      </c>
      <c r="D8" s="5">
        <f>SUM(L$6:L7)</f>
        <v>75</v>
      </c>
      <c r="E8" s="6" t="s">
        <v>16</v>
      </c>
      <c r="F8" s="15">
        <f>$E$2/12</f>
        <v>2500</v>
      </c>
      <c r="G8" s="20">
        <v>-1.4999999999999999E-2</v>
      </c>
      <c r="H8" s="7">
        <f t="shared" ref="H8:H19" si="1">K7</f>
        <v>98.5</v>
      </c>
      <c r="I8" s="22">
        <f>ROUND(H8*(4%+1),2)</f>
        <v>102.44</v>
      </c>
      <c r="J8" s="23">
        <f t="shared" ref="J8:J19" si="2">L7</f>
        <v>25</v>
      </c>
      <c r="K8" s="18">
        <f t="shared" ref="K8:K12" si="3">ROUND(H8*(G9+1),2)</f>
        <v>97.02</v>
      </c>
      <c r="L8" s="16">
        <f t="shared" si="0"/>
        <v>26</v>
      </c>
    </row>
    <row r="9" spans="2:13" ht="20.100000000000001" customHeight="1" x14ac:dyDescent="0.3">
      <c r="D9" s="5">
        <f>SUM(L$6:L8)</f>
        <v>101</v>
      </c>
      <c r="E9" s="6" t="s">
        <v>17</v>
      </c>
      <c r="F9" s="15">
        <f t="shared" ref="F9:F15" si="4">$E$2/12</f>
        <v>2500</v>
      </c>
      <c r="G9" s="20">
        <v>-1.4999999999999999E-2</v>
      </c>
      <c r="H9" s="7">
        <f t="shared" si="1"/>
        <v>97.02</v>
      </c>
      <c r="I9" s="22">
        <f>ROUND(H9*(4%+1),2)</f>
        <v>100.9</v>
      </c>
      <c r="J9" s="23">
        <f t="shared" si="2"/>
        <v>26</v>
      </c>
      <c r="K9" s="18">
        <f t="shared" si="3"/>
        <v>95.56</v>
      </c>
      <c r="L9" s="16">
        <f t="shared" si="0"/>
        <v>26</v>
      </c>
    </row>
    <row r="10" spans="2:13" ht="20.100000000000001" customHeight="1" x14ac:dyDescent="0.3">
      <c r="D10" s="5">
        <f>SUM(L$6:L9)</f>
        <v>127</v>
      </c>
      <c r="E10" s="6" t="s">
        <v>18</v>
      </c>
      <c r="F10" s="15">
        <f t="shared" si="4"/>
        <v>2500</v>
      </c>
      <c r="G10" s="20">
        <v>-1.4999999999999999E-2</v>
      </c>
      <c r="H10" s="7">
        <f t="shared" si="1"/>
        <v>95.56</v>
      </c>
      <c r="I10" s="22">
        <f>ROUND(H10*(4%+1),2)</f>
        <v>99.38</v>
      </c>
      <c r="J10" s="23">
        <f t="shared" si="2"/>
        <v>26</v>
      </c>
      <c r="K10" s="18">
        <f t="shared" si="3"/>
        <v>94.6</v>
      </c>
      <c r="L10" s="16">
        <f t="shared" si="0"/>
        <v>26</v>
      </c>
      <c r="M10" s="14"/>
    </row>
    <row r="11" spans="2:13" ht="20.100000000000001" customHeight="1" x14ac:dyDescent="0.3">
      <c r="D11" s="5">
        <f>SUM(L$6:L10)</f>
        <v>153</v>
      </c>
      <c r="E11" s="6" t="s">
        <v>19</v>
      </c>
      <c r="F11" s="15">
        <f t="shared" si="4"/>
        <v>2500</v>
      </c>
      <c r="G11" s="20">
        <v>-0.01</v>
      </c>
      <c r="H11" s="7">
        <f t="shared" si="1"/>
        <v>94.6</v>
      </c>
      <c r="I11" s="22">
        <f>ROUND(H11*(5%+1),2)</f>
        <v>99.33</v>
      </c>
      <c r="J11" s="23">
        <f t="shared" si="2"/>
        <v>26</v>
      </c>
      <c r="K11" s="18">
        <f t="shared" si="3"/>
        <v>92.71</v>
      </c>
      <c r="L11" s="16">
        <f t="shared" si="0"/>
        <v>27</v>
      </c>
    </row>
    <row r="12" spans="2:13" ht="20.100000000000001" customHeight="1" x14ac:dyDescent="0.3">
      <c r="D12" s="5">
        <f>SUM(L$6:L11)</f>
        <v>180</v>
      </c>
      <c r="E12" s="6" t="s">
        <v>20</v>
      </c>
      <c r="F12" s="15">
        <f t="shared" si="4"/>
        <v>2500</v>
      </c>
      <c r="G12" s="20">
        <v>-0.02</v>
      </c>
      <c r="H12" s="7">
        <f t="shared" si="1"/>
        <v>92.71</v>
      </c>
      <c r="I12" s="22">
        <f>ROUND(H12*(7%+1),2)</f>
        <v>99.2</v>
      </c>
      <c r="J12" s="23">
        <f t="shared" si="2"/>
        <v>27</v>
      </c>
      <c r="K12" s="18">
        <f t="shared" si="3"/>
        <v>90.39</v>
      </c>
      <c r="L12" s="16">
        <f t="shared" si="0"/>
        <v>28</v>
      </c>
    </row>
    <row r="13" spans="2:13" ht="20.100000000000001" customHeight="1" x14ac:dyDescent="0.3">
      <c r="D13" s="5">
        <f>SUM(L$6:L12)</f>
        <v>208</v>
      </c>
      <c r="E13" s="6" t="s">
        <v>21</v>
      </c>
      <c r="F13" s="15">
        <f t="shared" si="4"/>
        <v>2500</v>
      </c>
      <c r="G13" s="20">
        <v>-2.5000000000000001E-2</v>
      </c>
      <c r="H13" s="7">
        <f t="shared" si="1"/>
        <v>90.39</v>
      </c>
      <c r="I13" s="22">
        <f>ROUND(H13*(7%+1),2)</f>
        <v>96.72</v>
      </c>
      <c r="J13" s="23">
        <f t="shared" si="2"/>
        <v>28</v>
      </c>
      <c r="K13" s="18">
        <f>ROUND(H13*(G14+1),2)</f>
        <v>88.13</v>
      </c>
      <c r="L13" s="16">
        <f>ROUND(F14/K13,0)</f>
        <v>28</v>
      </c>
    </row>
    <row r="14" spans="2:13" ht="20.100000000000001" customHeight="1" x14ac:dyDescent="0.3">
      <c r="D14" s="5">
        <f>SUM(L$6:L13)</f>
        <v>236</v>
      </c>
      <c r="E14" s="6" t="s">
        <v>22</v>
      </c>
      <c r="F14" s="15">
        <f t="shared" si="4"/>
        <v>2500</v>
      </c>
      <c r="G14" s="20">
        <v>-2.5000000000000001E-2</v>
      </c>
      <c r="H14" s="7">
        <f t="shared" si="1"/>
        <v>88.13</v>
      </c>
      <c r="I14" s="22">
        <f>ROUND(H14*(8%+1),2)</f>
        <v>95.18</v>
      </c>
      <c r="J14" s="23">
        <f t="shared" si="2"/>
        <v>28</v>
      </c>
      <c r="K14" s="18">
        <f t="shared" ref="K14:K18" si="5">ROUND(H14*(G15+1),2)</f>
        <v>85.93</v>
      </c>
      <c r="L14" s="16">
        <f t="shared" ref="L14:L18" si="6">ROUND(F15/K14,0)</f>
        <v>29</v>
      </c>
    </row>
    <row r="15" spans="2:13" ht="20.100000000000001" customHeight="1" x14ac:dyDescent="0.3">
      <c r="D15" s="5">
        <f>SUM(L$6:L14)</f>
        <v>265</v>
      </c>
      <c r="E15" s="6" t="s">
        <v>23</v>
      </c>
      <c r="F15" s="15">
        <f t="shared" si="4"/>
        <v>2500</v>
      </c>
      <c r="G15" s="20">
        <v>-2.5000000000000001E-2</v>
      </c>
      <c r="H15" s="7">
        <f t="shared" si="1"/>
        <v>85.93</v>
      </c>
      <c r="I15" s="22">
        <f>ROUND(H15*(9%+1),2)</f>
        <v>93.66</v>
      </c>
      <c r="J15" s="23">
        <f t="shared" si="2"/>
        <v>29</v>
      </c>
      <c r="K15" s="18">
        <f t="shared" si="5"/>
        <v>79.91</v>
      </c>
      <c r="L15" s="16">
        <f t="shared" si="6"/>
        <v>16</v>
      </c>
    </row>
    <row r="16" spans="2:13" ht="20.100000000000001" customHeight="1" x14ac:dyDescent="0.3">
      <c r="D16" s="5">
        <f>SUM(L$6:L15)</f>
        <v>281</v>
      </c>
      <c r="E16" s="6" t="s">
        <v>24</v>
      </c>
      <c r="F16" s="15">
        <f>$E$2/24</f>
        <v>1250</v>
      </c>
      <c r="G16" s="20">
        <v>-7.0000000000000007E-2</v>
      </c>
      <c r="H16" s="7">
        <f t="shared" si="1"/>
        <v>79.91</v>
      </c>
      <c r="I16" s="22">
        <f t="shared" ref="I16:I19" si="7">I15</f>
        <v>93.66</v>
      </c>
      <c r="J16" s="23">
        <f t="shared" si="2"/>
        <v>16</v>
      </c>
      <c r="K16" s="18">
        <f t="shared" si="5"/>
        <v>74.319999999999993</v>
      </c>
      <c r="L16" s="16">
        <f t="shared" si="6"/>
        <v>17</v>
      </c>
    </row>
    <row r="17" spans="4:12" ht="20.100000000000001" customHeight="1" x14ac:dyDescent="0.3">
      <c r="D17" s="5">
        <f>SUM(L$6:L16)</f>
        <v>298</v>
      </c>
      <c r="E17" s="6" t="s">
        <v>25</v>
      </c>
      <c r="F17" s="15">
        <f t="shared" ref="F17:F19" si="8">$E$2/24</f>
        <v>1250</v>
      </c>
      <c r="G17" s="20">
        <v>-7.0000000000000007E-2</v>
      </c>
      <c r="H17" s="7">
        <f t="shared" si="1"/>
        <v>74.319999999999993</v>
      </c>
      <c r="I17" s="22">
        <f t="shared" si="7"/>
        <v>93.66</v>
      </c>
      <c r="J17" s="23">
        <f t="shared" si="2"/>
        <v>17</v>
      </c>
      <c r="K17" s="18">
        <f t="shared" si="5"/>
        <v>63.17</v>
      </c>
      <c r="L17" s="16">
        <f t="shared" si="6"/>
        <v>20</v>
      </c>
    </row>
    <row r="18" spans="4:12" ht="20.100000000000001" customHeight="1" x14ac:dyDescent="0.3">
      <c r="D18" s="5">
        <f>SUM(L$6:L17)</f>
        <v>318</v>
      </c>
      <c r="E18" s="6" t="s">
        <v>26</v>
      </c>
      <c r="F18" s="15">
        <f t="shared" si="8"/>
        <v>1250</v>
      </c>
      <c r="G18" s="20">
        <v>-0.15</v>
      </c>
      <c r="H18" s="7">
        <f t="shared" si="1"/>
        <v>63.17</v>
      </c>
      <c r="I18" s="22">
        <f t="shared" si="7"/>
        <v>93.66</v>
      </c>
      <c r="J18" s="23">
        <f t="shared" si="2"/>
        <v>20</v>
      </c>
      <c r="K18" s="18">
        <f t="shared" si="5"/>
        <v>50.54</v>
      </c>
      <c r="L18" s="16">
        <f t="shared" si="6"/>
        <v>25</v>
      </c>
    </row>
    <row r="19" spans="4:12" ht="20.100000000000001" customHeight="1" x14ac:dyDescent="0.3">
      <c r="D19" s="5">
        <f>SUM(L$6:L18)</f>
        <v>343</v>
      </c>
      <c r="E19" s="6" t="s">
        <v>27</v>
      </c>
      <c r="F19" s="15">
        <f t="shared" si="8"/>
        <v>1250</v>
      </c>
      <c r="G19" s="20">
        <v>-0.2</v>
      </c>
      <c r="H19" s="7">
        <f t="shared" si="1"/>
        <v>50.54</v>
      </c>
      <c r="I19" s="22">
        <f t="shared" si="7"/>
        <v>93.66</v>
      </c>
      <c r="J19" s="23">
        <f t="shared" si="2"/>
        <v>25</v>
      </c>
      <c r="K19" s="18">
        <v>0</v>
      </c>
      <c r="L19" s="16">
        <v>0</v>
      </c>
    </row>
  </sheetData>
  <phoneticPr fontId="1" type="noConversion"/>
  <hyperlinks>
    <hyperlink ref="B4" r:id="rId1" xr:uid="{3BCABC91-84B9-4B2C-B880-5F9681E7412C}"/>
  </hyperlinks>
  <pageMargins left="0.7" right="0.7" top="0.75" bottom="0.75" header="0.3" footer="0.3"/>
  <pageSetup paperSize="9" orientation="portrait" r:id="rId2"/>
  <drawing r:id="rId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4DB6E8-E8BC-4703-871D-B47F7F3C6A53}">
  <dimension ref="B2:L23"/>
  <sheetViews>
    <sheetView workbookViewId="0"/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30000</v>
      </c>
    </row>
    <row r="3" spans="2:12" ht="13.5" x14ac:dyDescent="0.25">
      <c r="B3" s="89" t="s">
        <v>11</v>
      </c>
      <c r="D3" s="2" t="s">
        <v>8</v>
      </c>
      <c r="E3" s="13">
        <v>100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100</v>
      </c>
      <c r="L6" s="16">
        <f t="shared" ref="L6:L12" si="0">ROUND(F7/K6,0)</f>
        <v>35</v>
      </c>
    </row>
    <row r="7" spans="2:12" ht="20.100000000000001" customHeight="1" x14ac:dyDescent="0.3">
      <c r="B7" s="27" t="s">
        <v>119</v>
      </c>
      <c r="D7" s="5">
        <f>SUM(L$6:L6)</f>
        <v>35</v>
      </c>
      <c r="E7" s="6" t="s">
        <v>15</v>
      </c>
      <c r="F7" s="15">
        <f>$E$2*11.76%</f>
        <v>3528</v>
      </c>
      <c r="G7" s="19" t="s">
        <v>65</v>
      </c>
      <c r="H7" s="7">
        <f>K6</f>
        <v>100</v>
      </c>
      <c r="I7" s="22">
        <f>ROUND(H7*(6%+1),2)</f>
        <v>106</v>
      </c>
      <c r="J7" s="23">
        <f>L6</f>
        <v>35</v>
      </c>
      <c r="K7" s="18">
        <f>ROUND(H7*(G8+1),2)</f>
        <v>98.5</v>
      </c>
      <c r="L7" s="16">
        <f t="shared" si="0"/>
        <v>26</v>
      </c>
    </row>
    <row r="8" spans="2:12" ht="20.100000000000001" customHeight="1" x14ac:dyDescent="0.3">
      <c r="B8" s="27" t="s">
        <v>121</v>
      </c>
      <c r="D8" s="5">
        <f>SUM(L$6:L7)</f>
        <v>61</v>
      </c>
      <c r="E8" s="6" t="s">
        <v>16</v>
      </c>
      <c r="F8" s="15">
        <f>$E$2*8.45%</f>
        <v>2534.9999999999995</v>
      </c>
      <c r="G8" s="20">
        <v>-1.4999999999999999E-2</v>
      </c>
      <c r="H8" s="7">
        <f t="shared" ref="H8:H23" si="1">K7</f>
        <v>98.5</v>
      </c>
      <c r="I8" s="22">
        <f>ROUND(H8*(7%+1),2)</f>
        <v>105.4</v>
      </c>
      <c r="J8" s="23">
        <f t="shared" ref="J8:J23" si="2">L7</f>
        <v>26</v>
      </c>
      <c r="K8" s="18">
        <f t="shared" ref="K8:K12" si="3">ROUND(H8*(G9+1),2)</f>
        <v>97.02</v>
      </c>
      <c r="L8" s="16">
        <f t="shared" si="0"/>
        <v>26</v>
      </c>
    </row>
    <row r="9" spans="2:12" ht="20.100000000000001" customHeight="1" x14ac:dyDescent="0.3">
      <c r="D9" s="5">
        <f>SUM(L$6:L8)</f>
        <v>87</v>
      </c>
      <c r="E9" s="6" t="s">
        <v>17</v>
      </c>
      <c r="F9" s="15">
        <f>$E$2*8.45%</f>
        <v>2534.9999999999995</v>
      </c>
      <c r="G9" s="20">
        <v>-1.4999999999999999E-2</v>
      </c>
      <c r="H9" s="7">
        <f t="shared" si="1"/>
        <v>97.02</v>
      </c>
      <c r="I9" s="22">
        <f>ROUND(H9*(8%+1),2)</f>
        <v>104.78</v>
      </c>
      <c r="J9" s="23">
        <f t="shared" si="2"/>
        <v>26</v>
      </c>
      <c r="K9" s="18">
        <f t="shared" si="3"/>
        <v>95.56</v>
      </c>
      <c r="L9" s="16">
        <f t="shared" si="0"/>
        <v>27</v>
      </c>
    </row>
    <row r="10" spans="2:12" ht="20.100000000000001" customHeight="1" x14ac:dyDescent="0.3">
      <c r="D10" s="5">
        <f>SUM(L$6:L9)</f>
        <v>114</v>
      </c>
      <c r="E10" s="6" t="s">
        <v>18</v>
      </c>
      <c r="F10" s="15">
        <f>$E$2*8.45%</f>
        <v>2534.9999999999995</v>
      </c>
      <c r="G10" s="20">
        <v>-1.4999999999999999E-2</v>
      </c>
      <c r="H10" s="7">
        <f t="shared" si="1"/>
        <v>95.56</v>
      </c>
      <c r="I10" s="22">
        <f>ROUND(H10*(9%+1),2)</f>
        <v>104.16</v>
      </c>
      <c r="J10" s="23">
        <f t="shared" si="2"/>
        <v>27</v>
      </c>
      <c r="K10" s="18">
        <f t="shared" si="3"/>
        <v>94.6</v>
      </c>
      <c r="L10" s="16">
        <f t="shared" si="0"/>
        <v>19</v>
      </c>
    </row>
    <row r="11" spans="2:12" ht="20.100000000000001" customHeight="1" x14ac:dyDescent="0.3">
      <c r="D11" s="5">
        <f>SUM(L$6:L10)</f>
        <v>133</v>
      </c>
      <c r="E11" s="6" t="s">
        <v>19</v>
      </c>
      <c r="F11" s="15">
        <f>$E$2*5.88%</f>
        <v>1764</v>
      </c>
      <c r="G11" s="20">
        <v>-0.01</v>
      </c>
      <c r="H11" s="7">
        <f t="shared" si="1"/>
        <v>94.6</v>
      </c>
      <c r="I11" s="22">
        <f>ROUND(H11*(10%+1),2)</f>
        <v>104.06</v>
      </c>
      <c r="J11" s="23">
        <f t="shared" si="2"/>
        <v>19</v>
      </c>
      <c r="K11" s="18">
        <f t="shared" si="3"/>
        <v>92.71</v>
      </c>
      <c r="L11" s="16">
        <f t="shared" si="0"/>
        <v>19</v>
      </c>
    </row>
    <row r="12" spans="2:12" ht="20.100000000000001" customHeight="1" x14ac:dyDescent="0.3">
      <c r="D12" s="5">
        <f>SUM(L$6:L11)</f>
        <v>152</v>
      </c>
      <c r="E12" s="6" t="s">
        <v>20</v>
      </c>
      <c r="F12" s="15">
        <f t="shared" ref="F12:F18" si="4">$E$2*5.88%</f>
        <v>1764</v>
      </c>
      <c r="G12" s="20">
        <v>-0.02</v>
      </c>
      <c r="H12" s="7">
        <f t="shared" si="1"/>
        <v>92.71</v>
      </c>
      <c r="I12" s="22">
        <f>ROUND(H12*(12%+1),2)</f>
        <v>103.84</v>
      </c>
      <c r="J12" s="23">
        <f t="shared" si="2"/>
        <v>19</v>
      </c>
      <c r="K12" s="18">
        <f t="shared" si="3"/>
        <v>90.39</v>
      </c>
      <c r="L12" s="16">
        <f t="shared" si="0"/>
        <v>20</v>
      </c>
    </row>
    <row r="13" spans="2:12" ht="20.100000000000001" customHeight="1" x14ac:dyDescent="0.3">
      <c r="D13" s="5">
        <f>SUM(L$6:L12)</f>
        <v>172</v>
      </c>
      <c r="E13" s="6" t="s">
        <v>21</v>
      </c>
      <c r="F13" s="15">
        <f t="shared" si="4"/>
        <v>1764</v>
      </c>
      <c r="G13" s="20">
        <v>-2.5000000000000001E-2</v>
      </c>
      <c r="H13" s="7">
        <f t="shared" si="1"/>
        <v>90.39</v>
      </c>
      <c r="I13" s="22">
        <f>ROUND(H13*(14%+1),2)</f>
        <v>103.04</v>
      </c>
      <c r="J13" s="23">
        <f t="shared" si="2"/>
        <v>20</v>
      </c>
      <c r="K13" s="18">
        <f>ROUND(H13*(G14+1),2)</f>
        <v>88.13</v>
      </c>
      <c r="L13" s="16">
        <f>ROUND(F14/K13,0)</f>
        <v>20</v>
      </c>
    </row>
    <row r="14" spans="2:12" ht="20.100000000000001" customHeight="1" x14ac:dyDescent="0.3">
      <c r="D14" s="5">
        <f>SUM(L$6:L13)</f>
        <v>192</v>
      </c>
      <c r="E14" s="6" t="s">
        <v>22</v>
      </c>
      <c r="F14" s="15">
        <f t="shared" si="4"/>
        <v>1764</v>
      </c>
      <c r="G14" s="20">
        <v>-2.5000000000000001E-2</v>
      </c>
      <c r="H14" s="7">
        <f t="shared" si="1"/>
        <v>88.13</v>
      </c>
      <c r="I14" s="22">
        <f>ROUND(H14*(16%+1),2)</f>
        <v>102.23</v>
      </c>
      <c r="J14" s="23">
        <f t="shared" si="2"/>
        <v>20</v>
      </c>
      <c r="K14" s="18">
        <f t="shared" ref="K14:K22" si="5">ROUND(H14*(G15+1),2)</f>
        <v>85.93</v>
      </c>
      <c r="L14" s="16">
        <f t="shared" ref="L14:L22" si="6">ROUND(F15/K14,0)</f>
        <v>21</v>
      </c>
    </row>
    <row r="15" spans="2:12" ht="20.100000000000001" customHeight="1" x14ac:dyDescent="0.3">
      <c r="D15" s="5">
        <f>SUM(L$6:L14)</f>
        <v>213</v>
      </c>
      <c r="E15" s="6" t="s">
        <v>23</v>
      </c>
      <c r="F15" s="15">
        <f t="shared" si="4"/>
        <v>1764</v>
      </c>
      <c r="G15" s="20">
        <v>-2.5000000000000001E-2</v>
      </c>
      <c r="H15" s="7">
        <f t="shared" si="1"/>
        <v>85.93</v>
      </c>
      <c r="I15" s="22">
        <f>ROUND(H15*(18%+1),2)</f>
        <v>101.4</v>
      </c>
      <c r="J15" s="23">
        <f t="shared" si="2"/>
        <v>21</v>
      </c>
      <c r="K15" s="18">
        <f t="shared" si="5"/>
        <v>82.49</v>
      </c>
      <c r="L15" s="16">
        <f t="shared" si="6"/>
        <v>21</v>
      </c>
    </row>
    <row r="16" spans="2:12" ht="20.100000000000001" customHeight="1" x14ac:dyDescent="0.3">
      <c r="D16" s="5">
        <f>SUM(L$6:L15)</f>
        <v>234</v>
      </c>
      <c r="E16" s="6" t="s">
        <v>24</v>
      </c>
      <c r="F16" s="15">
        <f t="shared" si="4"/>
        <v>1764</v>
      </c>
      <c r="G16" s="20">
        <v>-0.04</v>
      </c>
      <c r="H16" s="7">
        <f t="shared" si="1"/>
        <v>82.49</v>
      </c>
      <c r="I16" s="22">
        <f>ROUND(H16*(22%+1),2)</f>
        <v>100.64</v>
      </c>
      <c r="J16" s="23">
        <f t="shared" si="2"/>
        <v>21</v>
      </c>
      <c r="K16" s="18">
        <f t="shared" si="5"/>
        <v>79.19</v>
      </c>
      <c r="L16" s="16">
        <f t="shared" si="6"/>
        <v>22</v>
      </c>
    </row>
    <row r="17" spans="4:12" ht="20.100000000000001" customHeight="1" x14ac:dyDescent="0.3">
      <c r="D17" s="5">
        <f>SUM(L$6:L16)</f>
        <v>256</v>
      </c>
      <c r="E17" s="6" t="s">
        <v>25</v>
      </c>
      <c r="F17" s="15">
        <f t="shared" si="4"/>
        <v>1764</v>
      </c>
      <c r="G17" s="20">
        <v>-0.04</v>
      </c>
      <c r="H17" s="7">
        <f t="shared" si="1"/>
        <v>79.19</v>
      </c>
      <c r="I17" s="22">
        <f>ROUND(H17*(26%+1),2)</f>
        <v>99.78</v>
      </c>
      <c r="J17" s="23">
        <f t="shared" si="2"/>
        <v>22</v>
      </c>
      <c r="K17" s="18">
        <f t="shared" si="5"/>
        <v>76.02</v>
      </c>
      <c r="L17" s="16">
        <f t="shared" si="6"/>
        <v>23</v>
      </c>
    </row>
    <row r="18" spans="4:12" ht="20.100000000000001" customHeight="1" x14ac:dyDescent="0.3">
      <c r="D18" s="5">
        <f>SUM(L$6:L17)</f>
        <v>279</v>
      </c>
      <c r="E18" s="6" t="s">
        <v>26</v>
      </c>
      <c r="F18" s="15">
        <f t="shared" si="4"/>
        <v>1764</v>
      </c>
      <c r="G18" s="20">
        <v>-0.04</v>
      </c>
      <c r="H18" s="7">
        <f t="shared" si="1"/>
        <v>76.02</v>
      </c>
      <c r="I18" s="22">
        <f>ROUND(H18*(30%+1),2)</f>
        <v>98.83</v>
      </c>
      <c r="J18" s="23">
        <f t="shared" si="2"/>
        <v>23</v>
      </c>
      <c r="K18" s="18">
        <f t="shared" si="5"/>
        <v>72.98</v>
      </c>
      <c r="L18" s="16">
        <f t="shared" si="6"/>
        <v>14</v>
      </c>
    </row>
    <row r="19" spans="4:12" ht="20.100000000000001" customHeight="1" x14ac:dyDescent="0.3">
      <c r="D19" s="5">
        <f>SUM(L$6:L18)</f>
        <v>293</v>
      </c>
      <c r="E19" s="6" t="s">
        <v>27</v>
      </c>
      <c r="F19" s="15">
        <f>$E$2*3.31%</f>
        <v>992.99999999999989</v>
      </c>
      <c r="G19" s="20">
        <v>-0.04</v>
      </c>
      <c r="H19" s="7">
        <f t="shared" si="1"/>
        <v>72.98</v>
      </c>
      <c r="I19" s="22">
        <f>ROUND(H19*(35%+1),2)</f>
        <v>98.52</v>
      </c>
      <c r="J19" s="23">
        <f t="shared" si="2"/>
        <v>14</v>
      </c>
      <c r="K19" s="18">
        <f t="shared" si="5"/>
        <v>67.14</v>
      </c>
      <c r="L19" s="16">
        <f t="shared" si="6"/>
        <v>15</v>
      </c>
    </row>
    <row r="20" spans="4:12" ht="20.100000000000001" customHeight="1" x14ac:dyDescent="0.3">
      <c r="D20" s="5">
        <f>SUM(L$6:L19)</f>
        <v>308</v>
      </c>
      <c r="E20" s="6" t="s">
        <v>28</v>
      </c>
      <c r="F20" s="15">
        <f>$E$2*3.31%</f>
        <v>992.99999999999989</v>
      </c>
      <c r="G20" s="20">
        <v>-0.08</v>
      </c>
      <c r="H20" s="7">
        <f t="shared" si="1"/>
        <v>67.14</v>
      </c>
      <c r="I20" s="22">
        <f>ROUND(H20*(45%+1),2)</f>
        <v>97.35</v>
      </c>
      <c r="J20" s="23">
        <f t="shared" si="2"/>
        <v>15</v>
      </c>
      <c r="K20" s="18">
        <f t="shared" si="5"/>
        <v>61.77</v>
      </c>
      <c r="L20" s="16">
        <f t="shared" si="6"/>
        <v>16</v>
      </c>
    </row>
    <row r="21" spans="4:12" ht="20.100000000000001" customHeight="1" x14ac:dyDescent="0.3">
      <c r="D21" s="5">
        <f>SUM(L$6:L20)</f>
        <v>324</v>
      </c>
      <c r="E21" s="6" t="s">
        <v>29</v>
      </c>
      <c r="F21" s="15">
        <f>$E$2*3.31%</f>
        <v>992.99999999999989</v>
      </c>
      <c r="G21" s="20">
        <v>-0.08</v>
      </c>
      <c r="H21" s="7">
        <f t="shared" si="1"/>
        <v>61.77</v>
      </c>
      <c r="I21" s="22">
        <f>ROUND(H21*(55%+1),2)</f>
        <v>95.74</v>
      </c>
      <c r="J21" s="23">
        <f t="shared" si="2"/>
        <v>16</v>
      </c>
      <c r="K21" s="18">
        <f t="shared" si="5"/>
        <v>54.36</v>
      </c>
      <c r="L21" s="16">
        <f t="shared" si="6"/>
        <v>18</v>
      </c>
    </row>
    <row r="22" spans="4:12" ht="20.100000000000001" customHeight="1" x14ac:dyDescent="0.3">
      <c r="D22" s="5">
        <f>SUM(L$6:L21)</f>
        <v>342</v>
      </c>
      <c r="E22" s="6" t="s">
        <v>30</v>
      </c>
      <c r="F22" s="15">
        <f>$E$2*3.31%</f>
        <v>992.99999999999989</v>
      </c>
      <c r="G22" s="20">
        <v>-0.12</v>
      </c>
      <c r="H22" s="7">
        <f t="shared" si="1"/>
        <v>54.36</v>
      </c>
      <c r="I22" s="22">
        <f>ROUND(H22*(70%+1),2)</f>
        <v>92.41</v>
      </c>
      <c r="J22" s="23">
        <f t="shared" si="2"/>
        <v>18</v>
      </c>
      <c r="K22" s="18">
        <f t="shared" si="5"/>
        <v>47.84</v>
      </c>
      <c r="L22" s="16">
        <f t="shared" si="6"/>
        <v>16</v>
      </c>
    </row>
    <row r="23" spans="4:12" ht="20.100000000000001" customHeight="1" x14ac:dyDescent="0.3">
      <c r="D23" s="5">
        <f>SUM(L$6:L22)</f>
        <v>358</v>
      </c>
      <c r="E23" s="6" t="s">
        <v>31</v>
      </c>
      <c r="F23" s="15">
        <f>$E$2*2.59%</f>
        <v>777</v>
      </c>
      <c r="G23" s="20">
        <v>-0.12</v>
      </c>
      <c r="H23" s="7">
        <f t="shared" si="1"/>
        <v>47.84</v>
      </c>
      <c r="I23" s="22">
        <f>ROUND(H23*(85%+1),2)</f>
        <v>88.5</v>
      </c>
      <c r="J23" s="23">
        <f t="shared" si="2"/>
        <v>16</v>
      </c>
      <c r="K23" s="18">
        <v>0</v>
      </c>
      <c r="L23" s="16">
        <v>0</v>
      </c>
    </row>
  </sheetData>
  <phoneticPr fontId="1" type="noConversion"/>
  <hyperlinks>
    <hyperlink ref="B4" r:id="rId1" xr:uid="{F73103C8-E784-4D41-B4F3-CE2E2916E929}"/>
  </hyperlinks>
  <pageMargins left="0.7" right="0.7" top="0.75" bottom="0.75" header="0.3" footer="0.3"/>
  <pageSetup paperSize="9" orientation="portrait" r:id="rId2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A34D2E-029C-4D6D-A0F4-21BAF8E7488D}">
  <dimension ref="B2:O26"/>
  <sheetViews>
    <sheetView workbookViewId="0">
      <selection activeCell="E2" sqref="E2:E3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4" width="11.625" style="3" customWidth="1"/>
    <col min="15" max="15" width="9.875" style="3" bestFit="1" customWidth="1"/>
    <col min="16" max="16384" width="9" style="3"/>
  </cols>
  <sheetData>
    <row r="2" spans="2:15" ht="13.5" x14ac:dyDescent="0.3">
      <c r="B2" s="10" t="s">
        <v>10</v>
      </c>
      <c r="D2" s="1" t="s">
        <v>7</v>
      </c>
      <c r="E2" s="8">
        <v>13600</v>
      </c>
    </row>
    <row r="3" spans="2:15" ht="13.5" x14ac:dyDescent="0.25">
      <c r="B3" s="87" t="s">
        <v>11</v>
      </c>
      <c r="D3" s="2" t="s">
        <v>8</v>
      </c>
      <c r="E3" s="13">
        <v>170</v>
      </c>
    </row>
    <row r="4" spans="2:15" ht="20.100000000000001" customHeight="1" x14ac:dyDescent="0.25">
      <c r="B4" s="88" t="s">
        <v>12</v>
      </c>
    </row>
    <row r="5" spans="2:15" ht="20.100000000000001" customHeight="1" x14ac:dyDescent="0.25">
      <c r="B5" s="87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5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170</v>
      </c>
      <c r="L6" s="16">
        <f t="shared" ref="L6:L12" si="0">ROUND(F7/K6,0)</f>
        <v>4</v>
      </c>
    </row>
    <row r="7" spans="2:15" ht="20.100000000000001" customHeight="1" x14ac:dyDescent="0.3">
      <c r="B7" s="27" t="s">
        <v>119</v>
      </c>
      <c r="D7" s="5">
        <f>SUM(L$6:L6)</f>
        <v>4</v>
      </c>
      <c r="E7" s="6" t="s">
        <v>15</v>
      </c>
      <c r="F7" s="15">
        <f>$E$2*5%</f>
        <v>680</v>
      </c>
      <c r="G7" s="19" t="s">
        <v>65</v>
      </c>
      <c r="H7" s="7">
        <f>K6</f>
        <v>170</v>
      </c>
      <c r="I7" s="22">
        <f>ROUND(H7*(1.2%+1),2)</f>
        <v>172.04</v>
      </c>
      <c r="J7" s="23">
        <f>L6</f>
        <v>4</v>
      </c>
      <c r="K7" s="18">
        <f>ROUND(H7*(G8+1),2)</f>
        <v>168.3</v>
      </c>
      <c r="L7" s="16">
        <f t="shared" si="0"/>
        <v>4</v>
      </c>
    </row>
    <row r="8" spans="2:15" ht="20.100000000000001" customHeight="1" x14ac:dyDescent="0.3">
      <c r="B8" s="27" t="s">
        <v>123</v>
      </c>
      <c r="D8" s="5">
        <f>SUM(L$6:L7)</f>
        <v>8</v>
      </c>
      <c r="E8" s="6" t="s">
        <v>16</v>
      </c>
      <c r="F8" s="15">
        <f t="shared" ref="F8:F26" si="1">$E$2*5%</f>
        <v>680</v>
      </c>
      <c r="G8" s="20">
        <v>-0.01</v>
      </c>
      <c r="H8" s="7">
        <f t="shared" ref="H8:H19" si="2">K7</f>
        <v>168.3</v>
      </c>
      <c r="I8" s="22">
        <f t="shared" ref="I8:I26" si="3">ROUND(H8*(1.2%+1),2)</f>
        <v>170.32</v>
      </c>
      <c r="J8" s="23">
        <f t="shared" ref="J8:J26" si="4">L7</f>
        <v>4</v>
      </c>
      <c r="K8" s="18">
        <f t="shared" ref="K8:K12" si="5">ROUND(H8*(G9+1),2)</f>
        <v>166.62</v>
      </c>
      <c r="L8" s="16">
        <f t="shared" si="0"/>
        <v>4</v>
      </c>
    </row>
    <row r="9" spans="2:15" ht="20.100000000000001" customHeight="1" x14ac:dyDescent="0.3">
      <c r="D9" s="5">
        <f>SUM(L$6:L8)</f>
        <v>12</v>
      </c>
      <c r="E9" s="6" t="s">
        <v>17</v>
      </c>
      <c r="F9" s="15">
        <f t="shared" si="1"/>
        <v>680</v>
      </c>
      <c r="G9" s="20">
        <v>-0.01</v>
      </c>
      <c r="H9" s="7">
        <f t="shared" si="2"/>
        <v>166.62</v>
      </c>
      <c r="I9" s="22">
        <f t="shared" si="3"/>
        <v>168.62</v>
      </c>
      <c r="J9" s="23">
        <f t="shared" si="4"/>
        <v>4</v>
      </c>
      <c r="K9" s="18">
        <f t="shared" si="5"/>
        <v>164.95</v>
      </c>
      <c r="L9" s="16">
        <f t="shared" si="0"/>
        <v>4</v>
      </c>
    </row>
    <row r="10" spans="2:15" ht="20.100000000000001" customHeight="1" x14ac:dyDescent="0.3">
      <c r="D10" s="5">
        <f>SUM(L$6:L9)</f>
        <v>16</v>
      </c>
      <c r="E10" s="6" t="s">
        <v>18</v>
      </c>
      <c r="F10" s="15">
        <f t="shared" si="1"/>
        <v>680</v>
      </c>
      <c r="G10" s="20">
        <v>-0.01</v>
      </c>
      <c r="H10" s="7">
        <f t="shared" si="2"/>
        <v>164.95</v>
      </c>
      <c r="I10" s="22">
        <f t="shared" si="3"/>
        <v>166.93</v>
      </c>
      <c r="J10" s="23">
        <f t="shared" si="4"/>
        <v>4</v>
      </c>
      <c r="K10" s="18">
        <f t="shared" si="5"/>
        <v>163.30000000000001</v>
      </c>
      <c r="L10" s="16">
        <f t="shared" si="0"/>
        <v>4</v>
      </c>
      <c r="M10" s="14"/>
      <c r="O10" s="14"/>
    </row>
    <row r="11" spans="2:15" ht="20.100000000000001" customHeight="1" x14ac:dyDescent="0.3">
      <c r="D11" s="5">
        <f>SUM(L$6:L10)</f>
        <v>20</v>
      </c>
      <c r="E11" s="6" t="s">
        <v>19</v>
      </c>
      <c r="F11" s="15">
        <f t="shared" si="1"/>
        <v>680</v>
      </c>
      <c r="G11" s="20">
        <v>-0.01</v>
      </c>
      <c r="H11" s="7">
        <f t="shared" si="2"/>
        <v>163.30000000000001</v>
      </c>
      <c r="I11" s="22">
        <f t="shared" si="3"/>
        <v>165.26</v>
      </c>
      <c r="J11" s="23">
        <f t="shared" si="4"/>
        <v>4</v>
      </c>
      <c r="K11" s="18">
        <f t="shared" si="5"/>
        <v>161.66999999999999</v>
      </c>
      <c r="L11" s="16">
        <f t="shared" si="0"/>
        <v>4</v>
      </c>
    </row>
    <row r="12" spans="2:15" ht="20.100000000000001" customHeight="1" x14ac:dyDescent="0.3">
      <c r="D12" s="5">
        <f>SUM(L$6:L11)</f>
        <v>24</v>
      </c>
      <c r="E12" s="6" t="s">
        <v>20</v>
      </c>
      <c r="F12" s="15">
        <f t="shared" si="1"/>
        <v>680</v>
      </c>
      <c r="G12" s="20">
        <v>-0.01</v>
      </c>
      <c r="H12" s="7">
        <f t="shared" si="2"/>
        <v>161.66999999999999</v>
      </c>
      <c r="I12" s="22">
        <f t="shared" si="3"/>
        <v>163.61000000000001</v>
      </c>
      <c r="J12" s="23">
        <f t="shared" si="4"/>
        <v>4</v>
      </c>
      <c r="K12" s="18">
        <f t="shared" si="5"/>
        <v>160.05000000000001</v>
      </c>
      <c r="L12" s="16">
        <f t="shared" si="0"/>
        <v>4</v>
      </c>
    </row>
    <row r="13" spans="2:15" ht="20.100000000000001" customHeight="1" x14ac:dyDescent="0.3">
      <c r="D13" s="5">
        <f>SUM(L$6:L12)</f>
        <v>28</v>
      </c>
      <c r="E13" s="6" t="s">
        <v>21</v>
      </c>
      <c r="F13" s="15">
        <f t="shared" si="1"/>
        <v>680</v>
      </c>
      <c r="G13" s="20">
        <v>-0.01</v>
      </c>
      <c r="H13" s="7">
        <f t="shared" si="2"/>
        <v>160.05000000000001</v>
      </c>
      <c r="I13" s="22">
        <f t="shared" si="3"/>
        <v>161.97</v>
      </c>
      <c r="J13" s="23">
        <f t="shared" si="4"/>
        <v>4</v>
      </c>
      <c r="K13" s="18">
        <f>ROUND(H13*(G14+1),2)</f>
        <v>158.44999999999999</v>
      </c>
      <c r="L13" s="16">
        <f>ROUND(F14/K13,0)</f>
        <v>4</v>
      </c>
    </row>
    <row r="14" spans="2:15" ht="20.100000000000001" customHeight="1" x14ac:dyDescent="0.3">
      <c r="D14" s="5">
        <f>SUM(L$6:L13)</f>
        <v>32</v>
      </c>
      <c r="E14" s="6" t="s">
        <v>22</v>
      </c>
      <c r="F14" s="15">
        <f t="shared" si="1"/>
        <v>680</v>
      </c>
      <c r="G14" s="20">
        <v>-0.01</v>
      </c>
      <c r="H14" s="7">
        <f t="shared" si="2"/>
        <v>158.44999999999999</v>
      </c>
      <c r="I14" s="22">
        <f t="shared" si="3"/>
        <v>160.35</v>
      </c>
      <c r="J14" s="23">
        <f t="shared" si="4"/>
        <v>4</v>
      </c>
      <c r="K14" s="18">
        <f t="shared" ref="K14:K19" si="6">ROUND(H14*(G15+1),2)</f>
        <v>156.87</v>
      </c>
      <c r="L14" s="16">
        <f t="shared" ref="L14:L19" si="7">ROUND(F15/K14,0)</f>
        <v>4</v>
      </c>
    </row>
    <row r="15" spans="2:15" ht="20.100000000000001" customHeight="1" x14ac:dyDescent="0.3">
      <c r="D15" s="5">
        <f>SUM(L$6:L14)</f>
        <v>36</v>
      </c>
      <c r="E15" s="6" t="s">
        <v>23</v>
      </c>
      <c r="F15" s="15">
        <f t="shared" si="1"/>
        <v>680</v>
      </c>
      <c r="G15" s="20">
        <v>-0.01</v>
      </c>
      <c r="H15" s="7">
        <f t="shared" si="2"/>
        <v>156.87</v>
      </c>
      <c r="I15" s="22">
        <f t="shared" si="3"/>
        <v>158.75</v>
      </c>
      <c r="J15" s="23">
        <f t="shared" si="4"/>
        <v>4</v>
      </c>
      <c r="K15" s="18">
        <f t="shared" si="6"/>
        <v>155.30000000000001</v>
      </c>
      <c r="L15" s="16">
        <f t="shared" si="7"/>
        <v>4</v>
      </c>
    </row>
    <row r="16" spans="2:15" ht="20.100000000000001" customHeight="1" x14ac:dyDescent="0.3">
      <c r="D16" s="5">
        <f>SUM(L$6:L15)</f>
        <v>40</v>
      </c>
      <c r="E16" s="6" t="s">
        <v>24</v>
      </c>
      <c r="F16" s="15">
        <f t="shared" si="1"/>
        <v>680</v>
      </c>
      <c r="G16" s="20">
        <v>-0.01</v>
      </c>
      <c r="H16" s="7">
        <f t="shared" si="2"/>
        <v>155.30000000000001</v>
      </c>
      <c r="I16" s="22">
        <f t="shared" si="3"/>
        <v>157.16</v>
      </c>
      <c r="J16" s="23">
        <f t="shared" si="4"/>
        <v>4</v>
      </c>
      <c r="K16" s="18">
        <f t="shared" si="6"/>
        <v>153.75</v>
      </c>
      <c r="L16" s="16">
        <f t="shared" si="7"/>
        <v>4</v>
      </c>
    </row>
    <row r="17" spans="4:12" ht="20.100000000000001" customHeight="1" x14ac:dyDescent="0.3">
      <c r="D17" s="5">
        <f>SUM(L$6:L16)</f>
        <v>44</v>
      </c>
      <c r="E17" s="6" t="s">
        <v>25</v>
      </c>
      <c r="F17" s="15">
        <f t="shared" si="1"/>
        <v>680</v>
      </c>
      <c r="G17" s="20">
        <v>-0.01</v>
      </c>
      <c r="H17" s="7">
        <f t="shared" si="2"/>
        <v>153.75</v>
      </c>
      <c r="I17" s="22">
        <f t="shared" si="3"/>
        <v>155.6</v>
      </c>
      <c r="J17" s="23">
        <f t="shared" si="4"/>
        <v>4</v>
      </c>
      <c r="K17" s="18">
        <f t="shared" si="6"/>
        <v>152.21</v>
      </c>
      <c r="L17" s="16">
        <f t="shared" si="7"/>
        <v>4</v>
      </c>
    </row>
    <row r="18" spans="4:12" ht="20.100000000000001" customHeight="1" x14ac:dyDescent="0.3">
      <c r="D18" s="5">
        <f>SUM(L$6:L17)</f>
        <v>48</v>
      </c>
      <c r="E18" s="6" t="s">
        <v>26</v>
      </c>
      <c r="F18" s="15">
        <f t="shared" si="1"/>
        <v>680</v>
      </c>
      <c r="G18" s="20">
        <v>-0.01</v>
      </c>
      <c r="H18" s="7">
        <f t="shared" si="2"/>
        <v>152.21</v>
      </c>
      <c r="I18" s="22">
        <f t="shared" si="3"/>
        <v>154.04</v>
      </c>
      <c r="J18" s="23">
        <f t="shared" si="4"/>
        <v>4</v>
      </c>
      <c r="K18" s="18">
        <f t="shared" si="6"/>
        <v>150.69</v>
      </c>
      <c r="L18" s="16">
        <f t="shared" si="7"/>
        <v>5</v>
      </c>
    </row>
    <row r="19" spans="4:12" ht="20.100000000000001" customHeight="1" x14ac:dyDescent="0.3">
      <c r="D19" s="5">
        <f>SUM(L$6:L18)</f>
        <v>53</v>
      </c>
      <c r="E19" s="6" t="s">
        <v>27</v>
      </c>
      <c r="F19" s="15">
        <f t="shared" si="1"/>
        <v>680</v>
      </c>
      <c r="G19" s="20">
        <v>-0.01</v>
      </c>
      <c r="H19" s="7">
        <f t="shared" si="2"/>
        <v>150.69</v>
      </c>
      <c r="I19" s="22">
        <f t="shared" si="3"/>
        <v>152.5</v>
      </c>
      <c r="J19" s="23">
        <f t="shared" si="4"/>
        <v>5</v>
      </c>
      <c r="K19" s="18">
        <f t="shared" si="6"/>
        <v>149.18</v>
      </c>
      <c r="L19" s="16">
        <f t="shared" si="7"/>
        <v>5</v>
      </c>
    </row>
    <row r="20" spans="4:12" ht="20.100000000000001" customHeight="1" x14ac:dyDescent="0.3">
      <c r="D20" s="5">
        <f>SUM(L$6:L19)</f>
        <v>58</v>
      </c>
      <c r="E20" s="6" t="s">
        <v>28</v>
      </c>
      <c r="F20" s="15">
        <f t="shared" si="1"/>
        <v>680</v>
      </c>
      <c r="G20" s="20">
        <v>-0.01</v>
      </c>
      <c r="H20" s="7">
        <f t="shared" ref="H20:H26" si="8">K19</f>
        <v>149.18</v>
      </c>
      <c r="I20" s="22">
        <f t="shared" si="3"/>
        <v>150.97</v>
      </c>
      <c r="J20" s="23">
        <f t="shared" si="4"/>
        <v>5</v>
      </c>
      <c r="K20" s="18">
        <f t="shared" ref="K20:K25" si="9">ROUND(H20*(G21+1),2)</f>
        <v>147.69</v>
      </c>
      <c r="L20" s="16">
        <f t="shared" ref="L20:L25" si="10">ROUND(F21/K20,0)</f>
        <v>5</v>
      </c>
    </row>
    <row r="21" spans="4:12" ht="20.100000000000001" customHeight="1" x14ac:dyDescent="0.3">
      <c r="D21" s="5">
        <f>SUM(L$6:L20)</f>
        <v>63</v>
      </c>
      <c r="E21" s="6" t="s">
        <v>29</v>
      </c>
      <c r="F21" s="15">
        <f t="shared" si="1"/>
        <v>680</v>
      </c>
      <c r="G21" s="20">
        <v>-0.01</v>
      </c>
      <c r="H21" s="7">
        <f t="shared" si="8"/>
        <v>147.69</v>
      </c>
      <c r="I21" s="22">
        <f t="shared" si="3"/>
        <v>149.46</v>
      </c>
      <c r="J21" s="23">
        <f t="shared" si="4"/>
        <v>5</v>
      </c>
      <c r="K21" s="18">
        <f t="shared" si="9"/>
        <v>146.21</v>
      </c>
      <c r="L21" s="16">
        <f t="shared" si="10"/>
        <v>5</v>
      </c>
    </row>
    <row r="22" spans="4:12" ht="20.100000000000001" customHeight="1" x14ac:dyDescent="0.3">
      <c r="D22" s="5">
        <f>SUM(L$6:L21)</f>
        <v>68</v>
      </c>
      <c r="E22" s="6" t="s">
        <v>30</v>
      </c>
      <c r="F22" s="15">
        <f t="shared" si="1"/>
        <v>680</v>
      </c>
      <c r="G22" s="20">
        <v>-0.01</v>
      </c>
      <c r="H22" s="7">
        <f t="shared" si="8"/>
        <v>146.21</v>
      </c>
      <c r="I22" s="22">
        <f t="shared" si="3"/>
        <v>147.96</v>
      </c>
      <c r="J22" s="23">
        <f t="shared" si="4"/>
        <v>5</v>
      </c>
      <c r="K22" s="18">
        <f t="shared" si="9"/>
        <v>144.75</v>
      </c>
      <c r="L22" s="16">
        <f t="shared" si="10"/>
        <v>5</v>
      </c>
    </row>
    <row r="23" spans="4:12" ht="20.100000000000001" customHeight="1" x14ac:dyDescent="0.3">
      <c r="D23" s="5">
        <f>SUM(L$6:L22)</f>
        <v>73</v>
      </c>
      <c r="E23" s="6" t="s">
        <v>31</v>
      </c>
      <c r="F23" s="15">
        <f t="shared" si="1"/>
        <v>680</v>
      </c>
      <c r="G23" s="20">
        <v>-0.01</v>
      </c>
      <c r="H23" s="7">
        <f t="shared" si="8"/>
        <v>144.75</v>
      </c>
      <c r="I23" s="22">
        <f t="shared" si="3"/>
        <v>146.49</v>
      </c>
      <c r="J23" s="23">
        <f t="shared" si="4"/>
        <v>5</v>
      </c>
      <c r="K23" s="18">
        <f t="shared" si="9"/>
        <v>143.30000000000001</v>
      </c>
      <c r="L23" s="16">
        <f t="shared" si="10"/>
        <v>5</v>
      </c>
    </row>
    <row r="24" spans="4:12" ht="20.100000000000001" customHeight="1" x14ac:dyDescent="0.3">
      <c r="D24" s="5">
        <f>SUM(L$6:L23)</f>
        <v>78</v>
      </c>
      <c r="E24" s="6" t="s">
        <v>32</v>
      </c>
      <c r="F24" s="15">
        <f t="shared" si="1"/>
        <v>680</v>
      </c>
      <c r="G24" s="20">
        <v>-0.01</v>
      </c>
      <c r="H24" s="7">
        <f t="shared" si="8"/>
        <v>143.30000000000001</v>
      </c>
      <c r="I24" s="22">
        <f t="shared" si="3"/>
        <v>145.02000000000001</v>
      </c>
      <c r="J24" s="23">
        <f t="shared" si="4"/>
        <v>5</v>
      </c>
      <c r="K24" s="18">
        <f t="shared" si="9"/>
        <v>141.87</v>
      </c>
      <c r="L24" s="16">
        <f t="shared" si="10"/>
        <v>5</v>
      </c>
    </row>
    <row r="25" spans="4:12" ht="20.100000000000001" customHeight="1" x14ac:dyDescent="0.3">
      <c r="D25" s="5">
        <f>SUM(L$6:L24)</f>
        <v>83</v>
      </c>
      <c r="E25" s="6" t="s">
        <v>33</v>
      </c>
      <c r="F25" s="15">
        <f t="shared" si="1"/>
        <v>680</v>
      </c>
      <c r="G25" s="20">
        <v>-0.01</v>
      </c>
      <c r="H25" s="7">
        <f t="shared" si="8"/>
        <v>141.87</v>
      </c>
      <c r="I25" s="22">
        <f t="shared" si="3"/>
        <v>143.57</v>
      </c>
      <c r="J25" s="23">
        <f t="shared" si="4"/>
        <v>5</v>
      </c>
      <c r="K25" s="18">
        <f t="shared" si="9"/>
        <v>140.44999999999999</v>
      </c>
      <c r="L25" s="16">
        <f t="shared" si="10"/>
        <v>5</v>
      </c>
    </row>
    <row r="26" spans="4:12" ht="20.100000000000001" customHeight="1" x14ac:dyDescent="0.3">
      <c r="D26" s="5">
        <f>SUM(L$6:L25)</f>
        <v>88</v>
      </c>
      <c r="E26" s="6" t="s">
        <v>34</v>
      </c>
      <c r="F26" s="15">
        <f t="shared" si="1"/>
        <v>680</v>
      </c>
      <c r="G26" s="20">
        <v>-0.01</v>
      </c>
      <c r="H26" s="7">
        <f t="shared" si="8"/>
        <v>140.44999999999999</v>
      </c>
      <c r="I26" s="22">
        <f t="shared" si="3"/>
        <v>142.13999999999999</v>
      </c>
      <c r="J26" s="23">
        <f t="shared" si="4"/>
        <v>5</v>
      </c>
      <c r="K26" s="16">
        <v>0</v>
      </c>
      <c r="L26" s="16">
        <v>0</v>
      </c>
    </row>
  </sheetData>
  <phoneticPr fontId="1" type="noConversion"/>
  <hyperlinks>
    <hyperlink ref="B4" r:id="rId1" xr:uid="{4410C478-0CE1-4199-B9F8-90C95E602399}"/>
  </hyperlinks>
  <pageMargins left="0.7" right="0.7" top="0.75" bottom="0.75" header="0.3" footer="0.3"/>
  <pageSetup paperSize="9" orientation="portrait" r:id="rId2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747308E-9F14-4374-89B2-4F3F86775E84}">
  <dimension ref="B2:L26"/>
  <sheetViews>
    <sheetView tabSelected="1" workbookViewId="0">
      <selection activeCell="E2" sqref="E2"/>
    </sheetView>
  </sheetViews>
  <sheetFormatPr defaultRowHeight="20.100000000000001" customHeight="1" x14ac:dyDescent="0.3"/>
  <cols>
    <col min="1" max="1" width="2.625" style="3" customWidth="1"/>
    <col min="2" max="2" width="36.5" style="3" bestFit="1" customWidth="1"/>
    <col min="3" max="3" width="2.625" style="3" customWidth="1"/>
    <col min="4" max="4" width="15.625" style="3" bestFit="1" customWidth="1"/>
    <col min="5" max="5" width="6.25" style="3" bestFit="1" customWidth="1"/>
    <col min="6" max="6" width="10.25" style="3" bestFit="1" customWidth="1"/>
    <col min="7" max="7" width="8.625" style="3" bestFit="1" customWidth="1"/>
    <col min="8" max="8" width="6.25" style="3" bestFit="1" customWidth="1"/>
    <col min="9" max="12" width="13.875" style="3" bestFit="1" customWidth="1"/>
    <col min="13" max="16384" width="9" style="3"/>
  </cols>
  <sheetData>
    <row r="2" spans="2:12" ht="13.5" x14ac:dyDescent="0.3">
      <c r="B2" s="10" t="s">
        <v>10</v>
      </c>
      <c r="D2" s="1" t="s">
        <v>7</v>
      </c>
      <c r="E2" s="8">
        <v>21400</v>
      </c>
    </row>
    <row r="3" spans="2:12" ht="13.5" x14ac:dyDescent="0.25">
      <c r="B3" s="89" t="s">
        <v>11</v>
      </c>
      <c r="D3" s="2" t="s">
        <v>8</v>
      </c>
      <c r="E3" s="13">
        <v>240</v>
      </c>
    </row>
    <row r="4" spans="2:12" ht="20.100000000000001" customHeight="1" x14ac:dyDescent="0.25">
      <c r="B4" s="90" t="s">
        <v>12</v>
      </c>
    </row>
    <row r="5" spans="2:12" ht="20.100000000000001" customHeight="1" x14ac:dyDescent="0.25">
      <c r="B5" s="89" t="s">
        <v>88</v>
      </c>
      <c r="D5" s="2" t="s">
        <v>9</v>
      </c>
      <c r="E5" s="2" t="s">
        <v>1</v>
      </c>
      <c r="F5" s="2" t="s">
        <v>2</v>
      </c>
      <c r="G5" s="2" t="s">
        <v>0</v>
      </c>
      <c r="H5" s="2" t="s">
        <v>13</v>
      </c>
      <c r="I5" s="9" t="s">
        <v>6</v>
      </c>
      <c r="J5" s="9" t="s">
        <v>5</v>
      </c>
      <c r="K5" s="9" t="s">
        <v>4</v>
      </c>
      <c r="L5" s="9" t="s">
        <v>3</v>
      </c>
    </row>
    <row r="6" spans="2:12" ht="20.100000000000001" customHeight="1" x14ac:dyDescent="0.3">
      <c r="D6" s="4"/>
      <c r="E6" s="4" t="s">
        <v>14</v>
      </c>
      <c r="F6" s="4"/>
      <c r="G6" s="4"/>
      <c r="H6" s="4"/>
      <c r="I6" s="21"/>
      <c r="J6" s="21"/>
      <c r="K6" s="17">
        <f>E3</f>
        <v>240</v>
      </c>
      <c r="L6" s="16">
        <f t="shared" ref="L6:L12" si="0">ROUND(F7/K6,0)</f>
        <v>2</v>
      </c>
    </row>
    <row r="7" spans="2:12" ht="20.100000000000001" customHeight="1" x14ac:dyDescent="0.3">
      <c r="B7" s="27" t="s">
        <v>119</v>
      </c>
      <c r="D7" s="5">
        <f>SUM(L$6:L6)</f>
        <v>2</v>
      </c>
      <c r="E7" s="6" t="s">
        <v>15</v>
      </c>
      <c r="F7" s="15">
        <f>$E$2*2%</f>
        <v>428</v>
      </c>
      <c r="G7" s="19" t="s">
        <v>65</v>
      </c>
      <c r="H7" s="7">
        <f>K6</f>
        <v>240</v>
      </c>
      <c r="I7" s="22">
        <f>ROUND(H7*(1%+1),2)</f>
        <v>242.4</v>
      </c>
      <c r="J7" s="23">
        <f>L6</f>
        <v>2</v>
      </c>
      <c r="K7" s="18">
        <f>ROUND(H7*(G8+1),2)</f>
        <v>238.8</v>
      </c>
      <c r="L7" s="16">
        <f t="shared" si="0"/>
        <v>4</v>
      </c>
    </row>
    <row r="8" spans="2:12" ht="20.100000000000001" customHeight="1" x14ac:dyDescent="0.3">
      <c r="B8" s="27" t="s">
        <v>120</v>
      </c>
      <c r="D8" s="5">
        <f>SUM(L$6:L7)</f>
        <v>6</v>
      </c>
      <c r="E8" s="6" t="s">
        <v>16</v>
      </c>
      <c r="F8" s="15">
        <f t="shared" ref="F8:F22" si="1">$E$2*5%</f>
        <v>1070</v>
      </c>
      <c r="G8" s="20">
        <v>-5.0000000000000001E-3</v>
      </c>
      <c r="H8" s="7">
        <f t="shared" ref="H8:H26" si="2">K7</f>
        <v>238.8</v>
      </c>
      <c r="I8" s="22">
        <f>ROUND(H8*(2%+1),2)</f>
        <v>243.58</v>
      </c>
      <c r="J8" s="23">
        <f t="shared" ref="J8:J26" si="3">L7</f>
        <v>4</v>
      </c>
      <c r="K8" s="18">
        <f t="shared" ref="K8:K12" si="4">ROUND(H8*(G9+1),2)</f>
        <v>236.41</v>
      </c>
      <c r="L8" s="16">
        <f t="shared" si="0"/>
        <v>6</v>
      </c>
    </row>
    <row r="9" spans="2:12" ht="20.100000000000001" customHeight="1" x14ac:dyDescent="0.3">
      <c r="D9" s="5">
        <f>SUM(L$6:L8)</f>
        <v>12</v>
      </c>
      <c r="E9" s="6" t="s">
        <v>17</v>
      </c>
      <c r="F9" s="15">
        <f>$E$2*7%</f>
        <v>1498.0000000000002</v>
      </c>
      <c r="G9" s="20">
        <v>-0.01</v>
      </c>
      <c r="H9" s="7">
        <f t="shared" si="2"/>
        <v>236.41</v>
      </c>
      <c r="I9" s="22">
        <f>ROUND(H9*(3%+1),2)</f>
        <v>243.5</v>
      </c>
      <c r="J9" s="23">
        <f t="shared" si="3"/>
        <v>6</v>
      </c>
      <c r="K9" s="18">
        <f t="shared" si="4"/>
        <v>232.86</v>
      </c>
      <c r="L9" s="16">
        <f t="shared" si="0"/>
        <v>6</v>
      </c>
    </row>
    <row r="10" spans="2:12" ht="20.100000000000001" customHeight="1" x14ac:dyDescent="0.3">
      <c r="D10" s="5">
        <f>SUM(L$6:L9)</f>
        <v>18</v>
      </c>
      <c r="E10" s="6" t="s">
        <v>18</v>
      </c>
      <c r="F10" s="15">
        <f>$E$2*7%</f>
        <v>1498.0000000000002</v>
      </c>
      <c r="G10" s="20">
        <v>-1.4999999999999999E-2</v>
      </c>
      <c r="H10" s="7">
        <f t="shared" si="2"/>
        <v>232.86</v>
      </c>
      <c r="I10" s="22">
        <f>ROUND(H10*(3.5%+1),2)</f>
        <v>241.01</v>
      </c>
      <c r="J10" s="23">
        <f t="shared" si="3"/>
        <v>6</v>
      </c>
      <c r="K10" s="18">
        <f t="shared" si="4"/>
        <v>228.2</v>
      </c>
      <c r="L10" s="16">
        <f t="shared" si="0"/>
        <v>7</v>
      </c>
    </row>
    <row r="11" spans="2:12" ht="20.100000000000001" customHeight="1" x14ac:dyDescent="0.3">
      <c r="D11" s="5">
        <f>SUM(L$6:L10)</f>
        <v>25</v>
      </c>
      <c r="E11" s="6" t="s">
        <v>19</v>
      </c>
      <c r="F11" s="15">
        <f>$E$2*7%</f>
        <v>1498.0000000000002</v>
      </c>
      <c r="G11" s="20">
        <v>-0.02</v>
      </c>
      <c r="H11" s="7">
        <f t="shared" si="2"/>
        <v>228.2</v>
      </c>
      <c r="I11" s="22">
        <f>ROUND(H11*(5%+1),2)</f>
        <v>239.61</v>
      </c>
      <c r="J11" s="23">
        <f t="shared" si="3"/>
        <v>7</v>
      </c>
      <c r="K11" s="18">
        <f t="shared" si="4"/>
        <v>222.5</v>
      </c>
      <c r="L11" s="16">
        <f t="shared" si="0"/>
        <v>7</v>
      </c>
    </row>
    <row r="12" spans="2:12" ht="20.100000000000001" customHeight="1" x14ac:dyDescent="0.3">
      <c r="D12" s="5">
        <f>SUM(L$6:L11)</f>
        <v>32</v>
      </c>
      <c r="E12" s="6" t="s">
        <v>20</v>
      </c>
      <c r="F12" s="15">
        <f>$E$2*7%</f>
        <v>1498.0000000000002</v>
      </c>
      <c r="G12" s="20">
        <v>-2.5000000000000001E-2</v>
      </c>
      <c r="H12" s="7">
        <f t="shared" si="2"/>
        <v>222.5</v>
      </c>
      <c r="I12" s="22">
        <f t="shared" ref="I12:I26" si="5">ROUND(H12*(5%+1),2)</f>
        <v>233.63</v>
      </c>
      <c r="J12" s="23">
        <f t="shared" si="3"/>
        <v>7</v>
      </c>
      <c r="K12" s="18">
        <f t="shared" si="4"/>
        <v>215.83</v>
      </c>
      <c r="L12" s="16">
        <f t="shared" si="0"/>
        <v>6</v>
      </c>
    </row>
    <row r="13" spans="2:12" ht="20.100000000000001" customHeight="1" x14ac:dyDescent="0.3">
      <c r="D13" s="5">
        <f>SUM(L$6:L12)</f>
        <v>38</v>
      </c>
      <c r="E13" s="6" t="s">
        <v>21</v>
      </c>
      <c r="F13" s="15">
        <f>$E$2*6%</f>
        <v>1284</v>
      </c>
      <c r="G13" s="20">
        <v>-0.03</v>
      </c>
      <c r="H13" s="7">
        <f t="shared" si="2"/>
        <v>215.83</v>
      </c>
      <c r="I13" s="22">
        <f t="shared" si="5"/>
        <v>226.62</v>
      </c>
      <c r="J13" s="23">
        <f t="shared" si="3"/>
        <v>6</v>
      </c>
      <c r="K13" s="18">
        <f>ROUND(H13*(G14+1),2)</f>
        <v>209.36</v>
      </c>
      <c r="L13" s="16">
        <f>ROUND(F14/K13,0)</f>
        <v>5</v>
      </c>
    </row>
    <row r="14" spans="2:12" ht="20.100000000000001" customHeight="1" x14ac:dyDescent="0.3">
      <c r="D14" s="5">
        <f>SUM(L$6:L13)</f>
        <v>43</v>
      </c>
      <c r="E14" s="6" t="s">
        <v>22</v>
      </c>
      <c r="F14" s="15">
        <f t="shared" si="1"/>
        <v>1070</v>
      </c>
      <c r="G14" s="20">
        <v>-0.03</v>
      </c>
      <c r="H14" s="7">
        <f t="shared" si="2"/>
        <v>209.36</v>
      </c>
      <c r="I14" s="22">
        <f t="shared" si="5"/>
        <v>219.83</v>
      </c>
      <c r="J14" s="23">
        <f t="shared" si="3"/>
        <v>5</v>
      </c>
      <c r="K14" s="18">
        <f t="shared" ref="K14:K25" si="6">ROUND(H14*(G15+1),2)</f>
        <v>203.08</v>
      </c>
      <c r="L14" s="16">
        <f t="shared" ref="L14:L25" si="7">ROUND(F15/K14,0)</f>
        <v>5</v>
      </c>
    </row>
    <row r="15" spans="2:12" ht="20.100000000000001" customHeight="1" x14ac:dyDescent="0.3">
      <c r="D15" s="5">
        <f>SUM(L$6:L14)</f>
        <v>48</v>
      </c>
      <c r="E15" s="6" t="s">
        <v>23</v>
      </c>
      <c r="F15" s="15">
        <f t="shared" si="1"/>
        <v>1070</v>
      </c>
      <c r="G15" s="20">
        <v>-0.03</v>
      </c>
      <c r="H15" s="7">
        <f t="shared" si="2"/>
        <v>203.08</v>
      </c>
      <c r="I15" s="22">
        <f t="shared" si="5"/>
        <v>213.23</v>
      </c>
      <c r="J15" s="23">
        <f t="shared" si="3"/>
        <v>5</v>
      </c>
      <c r="K15" s="18">
        <f t="shared" si="6"/>
        <v>196.99</v>
      </c>
      <c r="L15" s="16">
        <f t="shared" si="7"/>
        <v>5</v>
      </c>
    </row>
    <row r="16" spans="2:12" ht="20.100000000000001" customHeight="1" x14ac:dyDescent="0.3">
      <c r="D16" s="5">
        <f>SUM(L$6:L15)</f>
        <v>53</v>
      </c>
      <c r="E16" s="6" t="s">
        <v>24</v>
      </c>
      <c r="F16" s="15">
        <f t="shared" si="1"/>
        <v>1070</v>
      </c>
      <c r="G16" s="20">
        <v>-0.03</v>
      </c>
      <c r="H16" s="7">
        <f t="shared" si="2"/>
        <v>196.99</v>
      </c>
      <c r="I16" s="22">
        <f t="shared" si="5"/>
        <v>206.84</v>
      </c>
      <c r="J16" s="23">
        <f t="shared" si="3"/>
        <v>5</v>
      </c>
      <c r="K16" s="18">
        <f t="shared" si="6"/>
        <v>191.08</v>
      </c>
      <c r="L16" s="16">
        <f t="shared" si="7"/>
        <v>6</v>
      </c>
    </row>
    <row r="17" spans="4:12" ht="20.100000000000001" customHeight="1" x14ac:dyDescent="0.3">
      <c r="D17" s="5">
        <f>SUM(L$6:L16)</f>
        <v>59</v>
      </c>
      <c r="E17" s="6" t="s">
        <v>25</v>
      </c>
      <c r="F17" s="15">
        <f t="shared" si="1"/>
        <v>1070</v>
      </c>
      <c r="G17" s="20">
        <v>-0.03</v>
      </c>
      <c r="H17" s="7">
        <f t="shared" si="2"/>
        <v>191.08</v>
      </c>
      <c r="I17" s="22">
        <f t="shared" si="5"/>
        <v>200.63</v>
      </c>
      <c r="J17" s="23">
        <f t="shared" si="3"/>
        <v>6</v>
      </c>
      <c r="K17" s="18">
        <f t="shared" si="6"/>
        <v>185.35</v>
      </c>
      <c r="L17" s="16">
        <f t="shared" si="7"/>
        <v>6</v>
      </c>
    </row>
    <row r="18" spans="4:12" ht="20.100000000000001" customHeight="1" x14ac:dyDescent="0.3">
      <c r="D18" s="5">
        <f>SUM(L$6:L17)</f>
        <v>65</v>
      </c>
      <c r="E18" s="6" t="s">
        <v>26</v>
      </c>
      <c r="F18" s="15">
        <f t="shared" si="1"/>
        <v>1070</v>
      </c>
      <c r="G18" s="20">
        <v>-0.03</v>
      </c>
      <c r="H18" s="7">
        <f t="shared" si="2"/>
        <v>185.35</v>
      </c>
      <c r="I18" s="22">
        <f t="shared" si="5"/>
        <v>194.62</v>
      </c>
      <c r="J18" s="23">
        <f t="shared" si="3"/>
        <v>6</v>
      </c>
      <c r="K18" s="18">
        <f t="shared" si="6"/>
        <v>179.79</v>
      </c>
      <c r="L18" s="16">
        <f t="shared" si="7"/>
        <v>6</v>
      </c>
    </row>
    <row r="19" spans="4:12" ht="20.100000000000001" customHeight="1" x14ac:dyDescent="0.3">
      <c r="D19" s="5">
        <f>SUM(L$6:L18)</f>
        <v>71</v>
      </c>
      <c r="E19" s="6" t="s">
        <v>27</v>
      </c>
      <c r="F19" s="15">
        <f t="shared" si="1"/>
        <v>1070</v>
      </c>
      <c r="G19" s="20">
        <v>-0.03</v>
      </c>
      <c r="H19" s="7">
        <f t="shared" si="2"/>
        <v>179.79</v>
      </c>
      <c r="I19" s="22">
        <f t="shared" si="5"/>
        <v>188.78</v>
      </c>
      <c r="J19" s="23">
        <f t="shared" si="3"/>
        <v>6</v>
      </c>
      <c r="K19" s="18">
        <f t="shared" si="6"/>
        <v>174.4</v>
      </c>
      <c r="L19" s="16">
        <f t="shared" si="7"/>
        <v>6</v>
      </c>
    </row>
    <row r="20" spans="4:12" ht="20.100000000000001" customHeight="1" x14ac:dyDescent="0.3">
      <c r="D20" s="5">
        <f>SUM(L$6:L19)</f>
        <v>77</v>
      </c>
      <c r="E20" s="6" t="s">
        <v>28</v>
      </c>
      <c r="F20" s="15">
        <f t="shared" si="1"/>
        <v>1070</v>
      </c>
      <c r="G20" s="20">
        <v>-0.03</v>
      </c>
      <c r="H20" s="7">
        <f t="shared" si="2"/>
        <v>174.4</v>
      </c>
      <c r="I20" s="22">
        <f t="shared" si="5"/>
        <v>183.12</v>
      </c>
      <c r="J20" s="23">
        <f t="shared" si="3"/>
        <v>6</v>
      </c>
      <c r="K20" s="18">
        <f t="shared" si="6"/>
        <v>169.17</v>
      </c>
      <c r="L20" s="16">
        <f t="shared" si="7"/>
        <v>6</v>
      </c>
    </row>
    <row r="21" spans="4:12" ht="20.100000000000001" customHeight="1" x14ac:dyDescent="0.3">
      <c r="D21" s="5">
        <f>SUM(L$6:L20)</f>
        <v>83</v>
      </c>
      <c r="E21" s="6" t="s">
        <v>29</v>
      </c>
      <c r="F21" s="15">
        <f t="shared" si="1"/>
        <v>1070</v>
      </c>
      <c r="G21" s="20">
        <v>-0.03</v>
      </c>
      <c r="H21" s="7">
        <f t="shared" si="2"/>
        <v>169.17</v>
      </c>
      <c r="I21" s="22">
        <f t="shared" si="5"/>
        <v>177.63</v>
      </c>
      <c r="J21" s="23">
        <f t="shared" si="3"/>
        <v>6</v>
      </c>
      <c r="K21" s="18">
        <f t="shared" si="6"/>
        <v>164.09</v>
      </c>
      <c r="L21" s="16">
        <f t="shared" si="7"/>
        <v>7</v>
      </c>
    </row>
    <row r="22" spans="4:12" ht="20.100000000000001" customHeight="1" x14ac:dyDescent="0.3">
      <c r="D22" s="5">
        <f>SUM(L$6:L21)</f>
        <v>90</v>
      </c>
      <c r="E22" s="6" t="s">
        <v>30</v>
      </c>
      <c r="F22" s="15">
        <f t="shared" si="1"/>
        <v>1070</v>
      </c>
      <c r="G22" s="20">
        <v>-0.03</v>
      </c>
      <c r="H22" s="7">
        <f t="shared" si="2"/>
        <v>164.09</v>
      </c>
      <c r="I22" s="22">
        <f t="shared" si="5"/>
        <v>172.29</v>
      </c>
      <c r="J22" s="23">
        <f t="shared" si="3"/>
        <v>7</v>
      </c>
      <c r="K22" s="18">
        <f t="shared" si="6"/>
        <v>159.16999999999999</v>
      </c>
      <c r="L22" s="16">
        <f t="shared" si="7"/>
        <v>5</v>
      </c>
    </row>
    <row r="23" spans="4:12" ht="20.100000000000001" customHeight="1" x14ac:dyDescent="0.3">
      <c r="D23" s="5">
        <f>SUM(L$6:L22)</f>
        <v>95</v>
      </c>
      <c r="E23" s="6" t="s">
        <v>31</v>
      </c>
      <c r="F23" s="15">
        <f>$E$2*4%</f>
        <v>856</v>
      </c>
      <c r="G23" s="20">
        <v>-0.03</v>
      </c>
      <c r="H23" s="7">
        <f t="shared" si="2"/>
        <v>159.16999999999999</v>
      </c>
      <c r="I23" s="22">
        <f t="shared" si="5"/>
        <v>167.13</v>
      </c>
      <c r="J23" s="23">
        <f t="shared" si="3"/>
        <v>5</v>
      </c>
      <c r="K23" s="18">
        <f t="shared" si="6"/>
        <v>154.38999999999999</v>
      </c>
      <c r="L23" s="16">
        <f t="shared" si="7"/>
        <v>6</v>
      </c>
    </row>
    <row r="24" spans="4:12" ht="20.100000000000001" customHeight="1" x14ac:dyDescent="0.3">
      <c r="D24" s="5">
        <f>SUM(L$6:L23)</f>
        <v>101</v>
      </c>
      <c r="E24" s="6" t="s">
        <v>32</v>
      </c>
      <c r="F24" s="15">
        <f>$E$2*4%</f>
        <v>856</v>
      </c>
      <c r="G24" s="20">
        <v>-0.03</v>
      </c>
      <c r="H24" s="7">
        <f t="shared" si="2"/>
        <v>154.38999999999999</v>
      </c>
      <c r="I24" s="22">
        <f t="shared" si="5"/>
        <v>162.11000000000001</v>
      </c>
      <c r="J24" s="23">
        <f t="shared" si="3"/>
        <v>6</v>
      </c>
      <c r="K24" s="18">
        <f t="shared" si="6"/>
        <v>149.76</v>
      </c>
      <c r="L24" s="16">
        <f t="shared" si="7"/>
        <v>4</v>
      </c>
    </row>
    <row r="25" spans="4:12" ht="20.100000000000001" customHeight="1" x14ac:dyDescent="0.3">
      <c r="D25" s="5">
        <f>SUM(L$6:L24)</f>
        <v>105</v>
      </c>
      <c r="E25" s="6" t="s">
        <v>33</v>
      </c>
      <c r="F25" s="15">
        <f>$E$2*3%</f>
        <v>642</v>
      </c>
      <c r="G25" s="20">
        <v>-0.03</v>
      </c>
      <c r="H25" s="7">
        <f t="shared" si="2"/>
        <v>149.76</v>
      </c>
      <c r="I25" s="22">
        <f t="shared" si="5"/>
        <v>157.25</v>
      </c>
      <c r="J25" s="23">
        <f t="shared" si="3"/>
        <v>4</v>
      </c>
      <c r="K25" s="18">
        <f t="shared" si="6"/>
        <v>145.27000000000001</v>
      </c>
      <c r="L25" s="16">
        <f t="shared" si="7"/>
        <v>4</v>
      </c>
    </row>
    <row r="26" spans="4:12" ht="20.100000000000001" customHeight="1" x14ac:dyDescent="0.3">
      <c r="D26" s="5">
        <f>SUM(L$6:L25)</f>
        <v>109</v>
      </c>
      <c r="E26" s="6" t="s">
        <v>34</v>
      </c>
      <c r="F26" s="15">
        <f>$E$2*3%</f>
        <v>642</v>
      </c>
      <c r="G26" s="20">
        <v>-0.03</v>
      </c>
      <c r="H26" s="7">
        <f t="shared" si="2"/>
        <v>145.27000000000001</v>
      </c>
      <c r="I26" s="22">
        <f t="shared" si="5"/>
        <v>152.53</v>
      </c>
      <c r="J26" s="23">
        <f t="shared" si="3"/>
        <v>4</v>
      </c>
      <c r="K26" s="16">
        <v>0</v>
      </c>
      <c r="L26" s="16">
        <v>0</v>
      </c>
    </row>
  </sheetData>
  <phoneticPr fontId="1" type="noConversion"/>
  <hyperlinks>
    <hyperlink ref="B4" r:id="rId1" xr:uid="{9910AB61-CC37-4F0A-92BC-52FE84E46A0F}"/>
  </hyperlinks>
  <pageMargins left="0.7" right="0.7" top="0.75" bottom="0.75" header="0.3" footer="0.3"/>
  <pageSetup paperSize="9" orientation="portrait"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1DD10C0-E1A8-4A88-8899-7356A89A7E74}">
  <dimension ref="C2:AG75"/>
  <sheetViews>
    <sheetView workbookViewId="0"/>
  </sheetViews>
  <sheetFormatPr defaultRowHeight="15.95" customHeight="1" x14ac:dyDescent="0.3"/>
  <cols>
    <col min="1" max="2" width="2.625" style="34" customWidth="1"/>
    <col min="3" max="3" width="5.625" style="34" customWidth="1"/>
    <col min="4" max="4" width="13.25" style="34" bestFit="1" customWidth="1"/>
    <col min="5" max="5" width="5.625" style="34" customWidth="1"/>
    <col min="6" max="6" width="9" style="34" bestFit="1" customWidth="1"/>
    <col min="7" max="7" width="5.625" style="34" customWidth="1"/>
    <col min="8" max="8" width="15.375" style="34" bestFit="1" customWidth="1"/>
    <col min="9" max="10" width="5.625" style="34" customWidth="1"/>
    <col min="11" max="11" width="8.375" style="3" bestFit="1" customWidth="1"/>
    <col min="12" max="13" width="8.25" style="34" bestFit="1" customWidth="1"/>
    <col min="14" max="14" width="10.5" style="34" bestFit="1" customWidth="1"/>
    <col min="15" max="15" width="8.125" style="34" bestFit="1" customWidth="1"/>
    <col min="16" max="19" width="11.625" style="34" bestFit="1" customWidth="1"/>
    <col min="20" max="20" width="9" style="34"/>
    <col min="21" max="21" width="10.625" style="34" bestFit="1" customWidth="1"/>
    <col min="22" max="23" width="9" style="34"/>
    <col min="24" max="24" width="6.375" style="34" bestFit="1" customWidth="1"/>
    <col min="25" max="25" width="11.625" style="34" customWidth="1"/>
    <col min="26" max="26" width="10.25" style="34" bestFit="1" customWidth="1"/>
    <col min="27" max="27" width="8" style="34" bestFit="1" customWidth="1"/>
    <col min="28" max="32" width="9.625" style="34" bestFit="1" customWidth="1"/>
    <col min="33" max="33" width="13.875" style="34" bestFit="1" customWidth="1"/>
    <col min="34" max="16384" width="9" style="34"/>
  </cols>
  <sheetData>
    <row r="2" spans="3:33" ht="15.95" customHeight="1" x14ac:dyDescent="0.3">
      <c r="C2" s="33"/>
      <c r="D2" s="33"/>
      <c r="E2" s="33"/>
      <c r="F2" s="33"/>
      <c r="G2" s="33"/>
      <c r="H2" s="33"/>
      <c r="I2" s="33"/>
      <c r="K2" s="2" t="s">
        <v>1</v>
      </c>
      <c r="L2" s="2" t="s">
        <v>81</v>
      </c>
      <c r="M2" s="2" t="s">
        <v>67</v>
      </c>
      <c r="N2" s="2" t="s">
        <v>0</v>
      </c>
      <c r="O2" s="2" t="s">
        <v>13</v>
      </c>
      <c r="P2" s="2" t="s">
        <v>82</v>
      </c>
      <c r="Q2" s="2" t="s">
        <v>83</v>
      </c>
      <c r="R2" s="2" t="s">
        <v>84</v>
      </c>
      <c r="S2" s="2" t="s">
        <v>85</v>
      </c>
      <c r="U2" s="35" t="s">
        <v>71</v>
      </c>
      <c r="V2" s="36">
        <f>AB4/(VLOOKUP(D10,Y4:AB33,4,0))-1</f>
        <v>0</v>
      </c>
      <c r="X2" s="37" t="s">
        <v>81</v>
      </c>
      <c r="Y2" s="37" t="s">
        <v>1</v>
      </c>
      <c r="Z2" s="37" t="s">
        <v>2</v>
      </c>
      <c r="AA2" s="37" t="s">
        <v>0</v>
      </c>
      <c r="AB2" s="37" t="s">
        <v>13</v>
      </c>
      <c r="AC2" s="37" t="s">
        <v>82</v>
      </c>
      <c r="AD2" s="37" t="s">
        <v>83</v>
      </c>
      <c r="AE2" s="37" t="s">
        <v>84</v>
      </c>
      <c r="AF2" s="37" t="s">
        <v>85</v>
      </c>
      <c r="AG2" s="37" t="s">
        <v>75</v>
      </c>
    </row>
    <row r="3" spans="3:33" ht="15.95" customHeight="1" x14ac:dyDescent="0.3">
      <c r="C3" s="28"/>
      <c r="D3" s="92" t="s">
        <v>77</v>
      </c>
      <c r="E3" s="57"/>
      <c r="F3" s="92" t="s">
        <v>78</v>
      </c>
      <c r="G3" s="57"/>
      <c r="H3" s="92" t="s">
        <v>80</v>
      </c>
      <c r="I3" s="28"/>
      <c r="K3" s="4" t="s">
        <v>14</v>
      </c>
      <c r="L3" s="4"/>
      <c r="M3" s="4"/>
      <c r="N3" s="4"/>
      <c r="O3" s="4"/>
      <c r="P3" s="21"/>
      <c r="Q3" s="21"/>
      <c r="R3" s="52">
        <f>V6</f>
        <v>100</v>
      </c>
      <c r="S3" s="53">
        <f t="shared" ref="S3:S48" si="0">ROUND(M4/R3,0)</f>
        <v>6</v>
      </c>
      <c r="U3" s="37" t="s">
        <v>72</v>
      </c>
      <c r="V3" s="38">
        <v>-1.4999999999999999E-2</v>
      </c>
      <c r="X3" s="35"/>
      <c r="Y3" s="35" t="s">
        <v>14</v>
      </c>
      <c r="Z3" s="35"/>
      <c r="AA3" s="35"/>
      <c r="AB3" s="35"/>
      <c r="AC3" s="35"/>
      <c r="AD3" s="35"/>
      <c r="AE3" s="35">
        <f>D13</f>
        <v>100</v>
      </c>
      <c r="AF3" s="39">
        <f>ROUND(Z4/AE3,0)</f>
        <v>4</v>
      </c>
      <c r="AG3" s="40"/>
    </row>
    <row r="4" spans="3:33" ht="15.95" customHeight="1" x14ac:dyDescent="0.3">
      <c r="C4" s="28"/>
      <c r="D4" s="92"/>
      <c r="E4" s="57"/>
      <c r="F4" s="92"/>
      <c r="G4" s="57"/>
      <c r="H4" s="92"/>
      <c r="I4" s="28"/>
      <c r="K4" s="5" t="s">
        <v>15</v>
      </c>
      <c r="L4" s="6">
        <f>SUM(S$3:S3)</f>
        <v>6</v>
      </c>
      <c r="M4" s="15">
        <f>$D$7/50</f>
        <v>600</v>
      </c>
      <c r="N4" s="19" t="s">
        <v>65</v>
      </c>
      <c r="O4" s="7">
        <f>R3</f>
        <v>100</v>
      </c>
      <c r="P4" s="50">
        <f t="shared" ref="P4:P35" si="1">ROUND(O4*($V$4+1),2)</f>
        <v>102.5</v>
      </c>
      <c r="Q4" s="51">
        <f>S3</f>
        <v>6</v>
      </c>
      <c r="R4" s="54">
        <f t="shared" ref="R4:R48" si="2">ROUND(O4*(N5+1),2)</f>
        <v>98.5</v>
      </c>
      <c r="S4" s="53">
        <f t="shared" si="0"/>
        <v>6</v>
      </c>
      <c r="U4" s="37" t="s">
        <v>73</v>
      </c>
      <c r="V4" s="41">
        <v>2.5000000000000001E-2</v>
      </c>
      <c r="X4" s="39">
        <f>SUM(AF$3:AF3)</f>
        <v>4</v>
      </c>
      <c r="Y4" s="42" t="s">
        <v>15</v>
      </c>
      <c r="Z4" s="43">
        <f t="shared" ref="Z4:Z53" si="3">$D$7/72</f>
        <v>416.66666666666669</v>
      </c>
      <c r="AA4" s="44" t="s">
        <v>65</v>
      </c>
      <c r="AB4" s="45">
        <f>AE3</f>
        <v>100</v>
      </c>
      <c r="AC4" s="45">
        <f>ROUND(AB4*($V$4+1),2)</f>
        <v>102.5</v>
      </c>
      <c r="AD4" s="39">
        <f>AF3</f>
        <v>4</v>
      </c>
      <c r="AE4" s="46">
        <f>ROUND(AB4*(AA5+1),2)</f>
        <v>98.5</v>
      </c>
      <c r="AF4" s="39">
        <f>ROUND(Z5/AE4,0)</f>
        <v>4</v>
      </c>
      <c r="AG4" s="40">
        <f>(AC4-AB4)*AD4-(AB4*0.07%+AC4*0.07%)*AD4</f>
        <v>9.4329999999999998</v>
      </c>
    </row>
    <row r="5" spans="3:33" ht="15.95" customHeight="1" x14ac:dyDescent="0.3">
      <c r="C5" s="27"/>
      <c r="D5" s="27"/>
      <c r="E5" s="27"/>
      <c r="F5" s="27"/>
      <c r="G5" s="27"/>
      <c r="H5" s="27"/>
      <c r="I5" s="27"/>
      <c r="K5" s="5" t="s">
        <v>16</v>
      </c>
      <c r="L5" s="6">
        <f>SUM(S$3:S4)</f>
        <v>12</v>
      </c>
      <c r="M5" s="15">
        <f t="shared" ref="M5:M53" si="4">$D$7/50</f>
        <v>600</v>
      </c>
      <c r="N5" s="19">
        <f>V7</f>
        <v>-1.4999999999999999E-2</v>
      </c>
      <c r="O5" s="7">
        <f t="shared" ref="O5:O48" si="5">R4</f>
        <v>98.5</v>
      </c>
      <c r="P5" s="50">
        <f t="shared" si="1"/>
        <v>100.96</v>
      </c>
      <c r="Q5" s="51">
        <f t="shared" ref="Q5:Q48" si="6">S4</f>
        <v>6</v>
      </c>
      <c r="R5" s="54">
        <f t="shared" si="2"/>
        <v>97.02</v>
      </c>
      <c r="S5" s="53">
        <f t="shared" si="0"/>
        <v>6</v>
      </c>
      <c r="U5" s="37" t="str">
        <f>D6</f>
        <v>투자금(달러)</v>
      </c>
      <c r="V5" s="37">
        <f>D7</f>
        <v>30000</v>
      </c>
      <c r="X5" s="39">
        <f>SUM(AF$3:AF4)</f>
        <v>8</v>
      </c>
      <c r="Y5" s="42" t="s">
        <v>16</v>
      </c>
      <c r="Z5" s="43">
        <f t="shared" si="3"/>
        <v>416.66666666666669</v>
      </c>
      <c r="AA5" s="44">
        <f>V3</f>
        <v>-1.4999999999999999E-2</v>
      </c>
      <c r="AB5" s="45">
        <f t="shared" ref="AB5:AB53" si="7">AE4</f>
        <v>98.5</v>
      </c>
      <c r="AC5" s="45">
        <f t="shared" ref="AC5:AC53" si="8">ROUND(AB5*($V$4+1),2)</f>
        <v>100.96</v>
      </c>
      <c r="AD5" s="39">
        <f t="shared" ref="AD5:AD53" si="9">AF4</f>
        <v>4</v>
      </c>
      <c r="AE5" s="46">
        <f t="shared" ref="AE5:AE52" si="10">ROUND(AB5*(AA6+1),2)</f>
        <v>97.02</v>
      </c>
      <c r="AF5" s="39">
        <f t="shared" ref="AF5:AF52" si="11">ROUND(Z6/AE5,0)</f>
        <v>4</v>
      </c>
      <c r="AG5" s="40">
        <f t="shared" ref="AG5:AG53" si="12">(AC5-AB5)*AD5-(AB5*0.07%+AC5*0.07%)*AD5</f>
        <v>9.2815119999999744</v>
      </c>
    </row>
    <row r="6" spans="3:33" ht="15.95" customHeight="1" x14ac:dyDescent="0.3">
      <c r="C6" s="27"/>
      <c r="D6" s="29" t="s">
        <v>76</v>
      </c>
      <c r="E6" s="27"/>
      <c r="F6" s="29" t="s">
        <v>69</v>
      </c>
      <c r="G6" s="27"/>
      <c r="H6" s="29" t="s">
        <v>67</v>
      </c>
      <c r="I6" s="27"/>
      <c r="K6" s="5" t="s">
        <v>17</v>
      </c>
      <c r="L6" s="6">
        <f>SUM(S$3:S5)</f>
        <v>18</v>
      </c>
      <c r="M6" s="15">
        <f t="shared" si="4"/>
        <v>600</v>
      </c>
      <c r="N6" s="19">
        <f>N5</f>
        <v>-1.4999999999999999E-2</v>
      </c>
      <c r="O6" s="7">
        <f t="shared" si="5"/>
        <v>97.02</v>
      </c>
      <c r="P6" s="50">
        <f t="shared" si="1"/>
        <v>99.45</v>
      </c>
      <c r="Q6" s="51">
        <f t="shared" si="6"/>
        <v>6</v>
      </c>
      <c r="R6" s="54">
        <f t="shared" si="2"/>
        <v>95.56</v>
      </c>
      <c r="S6" s="53">
        <f t="shared" si="0"/>
        <v>6</v>
      </c>
      <c r="U6" s="37" t="str">
        <f>D12</f>
        <v>현재가</v>
      </c>
      <c r="V6" s="46">
        <f>ROUND(D13*(1+V2),2)</f>
        <v>100</v>
      </c>
      <c r="X6" s="39">
        <f>SUM(AF$3:AF5)</f>
        <v>12</v>
      </c>
      <c r="Y6" s="42" t="s">
        <v>17</v>
      </c>
      <c r="Z6" s="43">
        <f t="shared" si="3"/>
        <v>416.66666666666669</v>
      </c>
      <c r="AA6" s="44">
        <f>AA5</f>
        <v>-1.4999999999999999E-2</v>
      </c>
      <c r="AB6" s="45">
        <f t="shared" si="7"/>
        <v>97.02</v>
      </c>
      <c r="AC6" s="45">
        <f t="shared" si="8"/>
        <v>99.45</v>
      </c>
      <c r="AD6" s="39">
        <f t="shared" si="9"/>
        <v>4</v>
      </c>
      <c r="AE6" s="46">
        <f t="shared" si="10"/>
        <v>95.56</v>
      </c>
      <c r="AF6" s="39">
        <f t="shared" si="11"/>
        <v>4</v>
      </c>
      <c r="AG6" s="40">
        <f t="shared" si="12"/>
        <v>9.1698840000000281</v>
      </c>
    </row>
    <row r="7" spans="3:33" ht="15.95" customHeight="1" x14ac:dyDescent="0.3">
      <c r="C7" s="27"/>
      <c r="D7" s="47">
        <v>30000</v>
      </c>
      <c r="E7" s="27"/>
      <c r="F7" s="30">
        <f>D13</f>
        <v>100</v>
      </c>
      <c r="G7" s="27"/>
      <c r="H7" s="31">
        <f>D7</f>
        <v>30000</v>
      </c>
      <c r="I7" s="27"/>
      <c r="K7" s="5" t="s">
        <v>18</v>
      </c>
      <c r="L7" s="6">
        <f>SUM(S$3:S6)</f>
        <v>24</v>
      </c>
      <c r="M7" s="15">
        <f t="shared" si="4"/>
        <v>600</v>
      </c>
      <c r="N7" s="19">
        <f t="shared" ref="N7:N53" si="13">N6</f>
        <v>-1.4999999999999999E-2</v>
      </c>
      <c r="O7" s="7">
        <f t="shared" si="5"/>
        <v>95.56</v>
      </c>
      <c r="P7" s="50">
        <f t="shared" si="1"/>
        <v>97.95</v>
      </c>
      <c r="Q7" s="51">
        <f t="shared" si="6"/>
        <v>6</v>
      </c>
      <c r="R7" s="54">
        <f t="shared" si="2"/>
        <v>94.13</v>
      </c>
      <c r="S7" s="53">
        <f t="shared" si="0"/>
        <v>6</v>
      </c>
      <c r="U7" s="37" t="str">
        <f>U3</f>
        <v>매수목표</v>
      </c>
      <c r="V7" s="38">
        <f>V3</f>
        <v>-1.4999999999999999E-2</v>
      </c>
      <c r="X7" s="39">
        <f>SUM(AF$3:AF6)</f>
        <v>16</v>
      </c>
      <c r="Y7" s="42" t="s">
        <v>18</v>
      </c>
      <c r="Z7" s="43">
        <f t="shared" si="3"/>
        <v>416.66666666666669</v>
      </c>
      <c r="AA7" s="44">
        <f t="shared" ref="AA7:AA53" si="14">AA6</f>
        <v>-1.4999999999999999E-2</v>
      </c>
      <c r="AB7" s="45">
        <f t="shared" si="7"/>
        <v>95.56</v>
      </c>
      <c r="AC7" s="45">
        <f t="shared" si="8"/>
        <v>97.95</v>
      </c>
      <c r="AD7" s="39">
        <f t="shared" si="9"/>
        <v>4</v>
      </c>
      <c r="AE7" s="46">
        <f t="shared" si="10"/>
        <v>94.13</v>
      </c>
      <c r="AF7" s="39">
        <f t="shared" si="11"/>
        <v>4</v>
      </c>
      <c r="AG7" s="40">
        <f t="shared" si="12"/>
        <v>9.0181720000000016</v>
      </c>
    </row>
    <row r="8" spans="3:33" ht="15.95" customHeight="1" x14ac:dyDescent="0.3">
      <c r="C8" s="27"/>
      <c r="D8" s="27"/>
      <c r="E8" s="27"/>
      <c r="F8" s="26"/>
      <c r="G8" s="27"/>
      <c r="H8" s="26"/>
      <c r="I8" s="27"/>
      <c r="K8" s="5" t="s">
        <v>19</v>
      </c>
      <c r="L8" s="6">
        <f>SUM(S$3:S7)</f>
        <v>30</v>
      </c>
      <c r="M8" s="15">
        <f t="shared" si="4"/>
        <v>600</v>
      </c>
      <c r="N8" s="19">
        <f t="shared" si="13"/>
        <v>-1.4999999999999999E-2</v>
      </c>
      <c r="O8" s="7">
        <f t="shared" si="5"/>
        <v>94.13</v>
      </c>
      <c r="P8" s="50">
        <f t="shared" si="1"/>
        <v>96.48</v>
      </c>
      <c r="Q8" s="51">
        <f t="shared" si="6"/>
        <v>6</v>
      </c>
      <c r="R8" s="54">
        <f t="shared" si="2"/>
        <v>92.72</v>
      </c>
      <c r="S8" s="53">
        <f t="shared" si="0"/>
        <v>6</v>
      </c>
      <c r="U8" s="37" t="str">
        <f>U4</f>
        <v>매도목표</v>
      </c>
      <c r="V8" s="41">
        <f>V4</f>
        <v>2.5000000000000001E-2</v>
      </c>
      <c r="X8" s="39">
        <f>SUM(AF$3:AF7)</f>
        <v>20</v>
      </c>
      <c r="Y8" s="42" t="s">
        <v>19</v>
      </c>
      <c r="Z8" s="43">
        <f t="shared" si="3"/>
        <v>416.66666666666669</v>
      </c>
      <c r="AA8" s="44">
        <f t="shared" si="14"/>
        <v>-1.4999999999999999E-2</v>
      </c>
      <c r="AB8" s="45">
        <f t="shared" si="7"/>
        <v>94.13</v>
      </c>
      <c r="AC8" s="45">
        <f t="shared" si="8"/>
        <v>96.48</v>
      </c>
      <c r="AD8" s="39">
        <f t="shared" si="9"/>
        <v>4</v>
      </c>
      <c r="AE8" s="46">
        <f t="shared" si="10"/>
        <v>92.72</v>
      </c>
      <c r="AF8" s="39">
        <f t="shared" si="11"/>
        <v>4</v>
      </c>
      <c r="AG8" s="40">
        <f t="shared" si="12"/>
        <v>8.8662920000000334</v>
      </c>
    </row>
    <row r="9" spans="3:33" ht="15.95" customHeight="1" x14ac:dyDescent="0.3">
      <c r="C9" s="27"/>
      <c r="D9" s="29" t="s">
        <v>68</v>
      </c>
      <c r="E9" s="24"/>
      <c r="F9" s="29" t="s">
        <v>70</v>
      </c>
      <c r="G9" s="24"/>
      <c r="H9" s="29" t="s">
        <v>74</v>
      </c>
      <c r="I9" s="27"/>
      <c r="K9" s="5" t="s">
        <v>20</v>
      </c>
      <c r="L9" s="6">
        <f>SUM(S$3:S8)</f>
        <v>36</v>
      </c>
      <c r="M9" s="15">
        <f t="shared" si="4"/>
        <v>600</v>
      </c>
      <c r="N9" s="19">
        <f t="shared" si="13"/>
        <v>-1.4999999999999999E-2</v>
      </c>
      <c r="O9" s="7">
        <f t="shared" si="5"/>
        <v>92.72</v>
      </c>
      <c r="P9" s="50">
        <f t="shared" si="1"/>
        <v>95.04</v>
      </c>
      <c r="Q9" s="51">
        <f t="shared" si="6"/>
        <v>6</v>
      </c>
      <c r="R9" s="54">
        <f t="shared" si="2"/>
        <v>91.33</v>
      </c>
      <c r="S9" s="53">
        <f t="shared" si="0"/>
        <v>7</v>
      </c>
      <c r="X9" s="39">
        <f>SUM(AF$3:AF8)</f>
        <v>24</v>
      </c>
      <c r="Y9" s="42" t="s">
        <v>20</v>
      </c>
      <c r="Z9" s="43">
        <f t="shared" si="3"/>
        <v>416.66666666666669</v>
      </c>
      <c r="AA9" s="44">
        <f t="shared" si="14"/>
        <v>-1.4999999999999999E-2</v>
      </c>
      <c r="AB9" s="45">
        <f t="shared" si="7"/>
        <v>92.72</v>
      </c>
      <c r="AC9" s="45">
        <f t="shared" si="8"/>
        <v>95.04</v>
      </c>
      <c r="AD9" s="39">
        <f t="shared" si="9"/>
        <v>4</v>
      </c>
      <c r="AE9" s="46">
        <f t="shared" si="10"/>
        <v>91.33</v>
      </c>
      <c r="AF9" s="39">
        <f t="shared" si="11"/>
        <v>5</v>
      </c>
      <c r="AG9" s="40">
        <f t="shared" si="12"/>
        <v>8.7542720000000287</v>
      </c>
    </row>
    <row r="10" spans="3:33" ht="15.95" customHeight="1" x14ac:dyDescent="0.3">
      <c r="C10" s="27"/>
      <c r="D10" s="48" t="s">
        <v>86</v>
      </c>
      <c r="E10" s="25"/>
      <c r="F10" s="31">
        <f>VLOOKUP(D10,K4:L33,2,0)</f>
        <v>6</v>
      </c>
      <c r="G10" s="25"/>
      <c r="H10" s="30">
        <f>R3</f>
        <v>100</v>
      </c>
      <c r="I10" s="27"/>
      <c r="K10" s="5" t="s">
        <v>21</v>
      </c>
      <c r="L10" s="6">
        <f>SUM(S$3:S9)</f>
        <v>43</v>
      </c>
      <c r="M10" s="15">
        <f t="shared" si="4"/>
        <v>600</v>
      </c>
      <c r="N10" s="19">
        <f t="shared" si="13"/>
        <v>-1.4999999999999999E-2</v>
      </c>
      <c r="O10" s="7">
        <f t="shared" si="5"/>
        <v>91.33</v>
      </c>
      <c r="P10" s="50">
        <f t="shared" si="1"/>
        <v>93.61</v>
      </c>
      <c r="Q10" s="51">
        <f t="shared" si="6"/>
        <v>7</v>
      </c>
      <c r="R10" s="54">
        <f t="shared" si="2"/>
        <v>89.96</v>
      </c>
      <c r="S10" s="53">
        <f t="shared" si="0"/>
        <v>7</v>
      </c>
      <c r="X10" s="39">
        <f>SUM(AF$3:AF9)</f>
        <v>29</v>
      </c>
      <c r="Y10" s="42" t="s">
        <v>21</v>
      </c>
      <c r="Z10" s="43">
        <f t="shared" si="3"/>
        <v>416.66666666666669</v>
      </c>
      <c r="AA10" s="44">
        <f t="shared" si="14"/>
        <v>-1.4999999999999999E-2</v>
      </c>
      <c r="AB10" s="45">
        <f t="shared" si="7"/>
        <v>91.33</v>
      </c>
      <c r="AC10" s="45">
        <f t="shared" si="8"/>
        <v>93.61</v>
      </c>
      <c r="AD10" s="39">
        <f t="shared" si="9"/>
        <v>5</v>
      </c>
      <c r="AE10" s="46">
        <f t="shared" si="10"/>
        <v>89.96</v>
      </c>
      <c r="AF10" s="39">
        <f t="shared" si="11"/>
        <v>5</v>
      </c>
      <c r="AG10" s="40">
        <f t="shared" si="12"/>
        <v>10.752710000000006</v>
      </c>
    </row>
    <row r="11" spans="3:33" ht="15.95" customHeight="1" x14ac:dyDescent="0.3">
      <c r="C11" s="27"/>
      <c r="D11" s="26"/>
      <c r="E11" s="26"/>
      <c r="F11" s="27"/>
      <c r="G11" s="26"/>
      <c r="H11" s="27"/>
      <c r="I11" s="27"/>
      <c r="K11" s="5" t="s">
        <v>22</v>
      </c>
      <c r="L11" s="6">
        <f>SUM(S$3:S10)</f>
        <v>50</v>
      </c>
      <c r="M11" s="15">
        <f t="shared" si="4"/>
        <v>600</v>
      </c>
      <c r="N11" s="19">
        <f t="shared" si="13"/>
        <v>-1.4999999999999999E-2</v>
      </c>
      <c r="O11" s="7">
        <f t="shared" si="5"/>
        <v>89.96</v>
      </c>
      <c r="P11" s="50">
        <f t="shared" si="1"/>
        <v>92.21</v>
      </c>
      <c r="Q11" s="51">
        <f t="shared" si="6"/>
        <v>7</v>
      </c>
      <c r="R11" s="54">
        <f t="shared" si="2"/>
        <v>88.61</v>
      </c>
      <c r="S11" s="53">
        <f t="shared" si="0"/>
        <v>7</v>
      </c>
      <c r="V11" s="55"/>
      <c r="X11" s="39">
        <f>SUM(AF$3:AF10)</f>
        <v>34</v>
      </c>
      <c r="Y11" s="42" t="s">
        <v>22</v>
      </c>
      <c r="Z11" s="43">
        <f t="shared" si="3"/>
        <v>416.66666666666669</v>
      </c>
      <c r="AA11" s="44">
        <f t="shared" si="14"/>
        <v>-1.4999999999999999E-2</v>
      </c>
      <c r="AB11" s="45">
        <f t="shared" si="7"/>
        <v>89.96</v>
      </c>
      <c r="AC11" s="45">
        <f t="shared" si="8"/>
        <v>92.21</v>
      </c>
      <c r="AD11" s="39">
        <f t="shared" si="9"/>
        <v>5</v>
      </c>
      <c r="AE11" s="46">
        <f t="shared" si="10"/>
        <v>88.61</v>
      </c>
      <c r="AF11" s="39">
        <f t="shared" si="11"/>
        <v>5</v>
      </c>
      <c r="AG11" s="40">
        <f t="shared" si="12"/>
        <v>10.612405000000001</v>
      </c>
    </row>
    <row r="12" spans="3:33" ht="15.95" customHeight="1" x14ac:dyDescent="0.3">
      <c r="C12" s="27"/>
      <c r="D12" s="29" t="s">
        <v>66</v>
      </c>
      <c r="E12" s="24"/>
      <c r="F12" s="27"/>
      <c r="G12" s="24"/>
      <c r="H12" s="27"/>
      <c r="I12" s="27"/>
      <c r="K12" s="5" t="s">
        <v>23</v>
      </c>
      <c r="L12" s="6">
        <f>SUM(S$3:S11)</f>
        <v>57</v>
      </c>
      <c r="M12" s="15">
        <f t="shared" si="4"/>
        <v>600</v>
      </c>
      <c r="N12" s="19">
        <f t="shared" si="13"/>
        <v>-1.4999999999999999E-2</v>
      </c>
      <c r="O12" s="7">
        <f t="shared" si="5"/>
        <v>88.61</v>
      </c>
      <c r="P12" s="50">
        <f t="shared" si="1"/>
        <v>90.83</v>
      </c>
      <c r="Q12" s="51">
        <f t="shared" si="6"/>
        <v>7</v>
      </c>
      <c r="R12" s="54">
        <f t="shared" si="2"/>
        <v>87.28</v>
      </c>
      <c r="S12" s="53">
        <f t="shared" si="0"/>
        <v>7</v>
      </c>
      <c r="V12" s="56"/>
      <c r="X12" s="39">
        <f>SUM(AF$3:AF11)</f>
        <v>39</v>
      </c>
      <c r="Y12" s="42" t="s">
        <v>23</v>
      </c>
      <c r="Z12" s="43">
        <f t="shared" si="3"/>
        <v>416.66666666666669</v>
      </c>
      <c r="AA12" s="44">
        <f t="shared" si="14"/>
        <v>-1.4999999999999999E-2</v>
      </c>
      <c r="AB12" s="45">
        <f t="shared" si="7"/>
        <v>88.61</v>
      </c>
      <c r="AC12" s="45">
        <f t="shared" si="8"/>
        <v>90.83</v>
      </c>
      <c r="AD12" s="39">
        <f t="shared" si="9"/>
        <v>5</v>
      </c>
      <c r="AE12" s="46">
        <f t="shared" si="10"/>
        <v>87.28</v>
      </c>
      <c r="AF12" s="39">
        <f t="shared" si="11"/>
        <v>5</v>
      </c>
      <c r="AG12" s="40">
        <f t="shared" si="12"/>
        <v>10.471959999999994</v>
      </c>
    </row>
    <row r="13" spans="3:33" ht="15.95" customHeight="1" x14ac:dyDescent="0.3">
      <c r="C13" s="27"/>
      <c r="D13" s="49">
        <v>100</v>
      </c>
      <c r="E13" s="25"/>
      <c r="F13" s="27"/>
      <c r="G13" s="25"/>
      <c r="H13" s="27"/>
      <c r="I13" s="27"/>
      <c r="K13" s="5" t="s">
        <v>24</v>
      </c>
      <c r="L13" s="6">
        <f>SUM(S$3:S12)</f>
        <v>64</v>
      </c>
      <c r="M13" s="15">
        <f t="shared" si="4"/>
        <v>600</v>
      </c>
      <c r="N13" s="19">
        <f t="shared" si="13"/>
        <v>-1.4999999999999999E-2</v>
      </c>
      <c r="O13" s="7">
        <f t="shared" si="5"/>
        <v>87.28</v>
      </c>
      <c r="P13" s="50">
        <f t="shared" si="1"/>
        <v>89.46</v>
      </c>
      <c r="Q13" s="51">
        <f t="shared" si="6"/>
        <v>7</v>
      </c>
      <c r="R13" s="54">
        <f t="shared" si="2"/>
        <v>85.97</v>
      </c>
      <c r="S13" s="53">
        <f t="shared" si="0"/>
        <v>7</v>
      </c>
      <c r="X13" s="39">
        <f>SUM(AF$3:AF12)</f>
        <v>44</v>
      </c>
      <c r="Y13" s="42" t="s">
        <v>24</v>
      </c>
      <c r="Z13" s="43">
        <f t="shared" si="3"/>
        <v>416.66666666666669</v>
      </c>
      <c r="AA13" s="44">
        <f t="shared" si="14"/>
        <v>-1.4999999999999999E-2</v>
      </c>
      <c r="AB13" s="45">
        <f t="shared" si="7"/>
        <v>87.28</v>
      </c>
      <c r="AC13" s="45">
        <f t="shared" si="8"/>
        <v>89.46</v>
      </c>
      <c r="AD13" s="39">
        <f t="shared" si="9"/>
        <v>5</v>
      </c>
      <c r="AE13" s="46">
        <f t="shared" si="10"/>
        <v>85.97</v>
      </c>
      <c r="AF13" s="39">
        <f t="shared" si="11"/>
        <v>5</v>
      </c>
      <c r="AG13" s="40">
        <f t="shared" si="12"/>
        <v>10.281409999999964</v>
      </c>
    </row>
    <row r="14" spans="3:33" ht="15.95" customHeight="1" x14ac:dyDescent="0.3">
      <c r="C14" s="27"/>
      <c r="D14" s="27"/>
      <c r="E14" s="27"/>
      <c r="F14" s="27"/>
      <c r="G14" s="27"/>
      <c r="H14" s="27"/>
      <c r="I14" s="27"/>
      <c r="K14" s="5" t="s">
        <v>25</v>
      </c>
      <c r="L14" s="6">
        <f>SUM(S$3:S13)</f>
        <v>71</v>
      </c>
      <c r="M14" s="15">
        <f t="shared" si="4"/>
        <v>600</v>
      </c>
      <c r="N14" s="19">
        <f t="shared" si="13"/>
        <v>-1.4999999999999999E-2</v>
      </c>
      <c r="O14" s="7">
        <f t="shared" si="5"/>
        <v>85.97</v>
      </c>
      <c r="P14" s="50">
        <f t="shared" si="1"/>
        <v>88.12</v>
      </c>
      <c r="Q14" s="51">
        <f t="shared" si="6"/>
        <v>7</v>
      </c>
      <c r="R14" s="54">
        <f t="shared" si="2"/>
        <v>84.68</v>
      </c>
      <c r="S14" s="53">
        <f t="shared" si="0"/>
        <v>7</v>
      </c>
      <c r="X14" s="39">
        <f>SUM(AF$3:AF13)</f>
        <v>49</v>
      </c>
      <c r="Y14" s="42" t="s">
        <v>25</v>
      </c>
      <c r="Z14" s="43">
        <f t="shared" si="3"/>
        <v>416.66666666666669</v>
      </c>
      <c r="AA14" s="44">
        <f t="shared" si="14"/>
        <v>-1.4999999999999999E-2</v>
      </c>
      <c r="AB14" s="45">
        <f t="shared" si="7"/>
        <v>85.97</v>
      </c>
      <c r="AC14" s="45">
        <f t="shared" si="8"/>
        <v>88.12</v>
      </c>
      <c r="AD14" s="39">
        <f t="shared" si="9"/>
        <v>5</v>
      </c>
      <c r="AE14" s="46">
        <f t="shared" si="10"/>
        <v>84.68</v>
      </c>
      <c r="AF14" s="39">
        <f t="shared" si="11"/>
        <v>5</v>
      </c>
      <c r="AG14" s="40">
        <f t="shared" si="12"/>
        <v>10.140685000000028</v>
      </c>
    </row>
    <row r="15" spans="3:33" ht="15.95" customHeight="1" x14ac:dyDescent="0.3">
      <c r="K15" s="5" t="s">
        <v>26</v>
      </c>
      <c r="L15" s="6">
        <f>SUM(S$3:S14)</f>
        <v>78</v>
      </c>
      <c r="M15" s="15">
        <f t="shared" si="4"/>
        <v>600</v>
      </c>
      <c r="N15" s="19">
        <f t="shared" si="13"/>
        <v>-1.4999999999999999E-2</v>
      </c>
      <c r="O15" s="7">
        <f t="shared" si="5"/>
        <v>84.68</v>
      </c>
      <c r="P15" s="50">
        <f t="shared" si="1"/>
        <v>86.8</v>
      </c>
      <c r="Q15" s="51">
        <f t="shared" si="6"/>
        <v>7</v>
      </c>
      <c r="R15" s="54">
        <f t="shared" si="2"/>
        <v>83.41</v>
      </c>
      <c r="S15" s="53">
        <f t="shared" si="0"/>
        <v>7</v>
      </c>
      <c r="X15" s="39">
        <f>SUM(AF$3:AF14)</f>
        <v>54</v>
      </c>
      <c r="Y15" s="42" t="s">
        <v>26</v>
      </c>
      <c r="Z15" s="43">
        <f t="shared" si="3"/>
        <v>416.66666666666669</v>
      </c>
      <c r="AA15" s="44">
        <f t="shared" si="14"/>
        <v>-1.4999999999999999E-2</v>
      </c>
      <c r="AB15" s="45">
        <f t="shared" si="7"/>
        <v>84.68</v>
      </c>
      <c r="AC15" s="45">
        <f t="shared" si="8"/>
        <v>86.8</v>
      </c>
      <c r="AD15" s="39">
        <f t="shared" si="9"/>
        <v>5</v>
      </c>
      <c r="AE15" s="46">
        <f t="shared" si="10"/>
        <v>83.41</v>
      </c>
      <c r="AF15" s="39">
        <f t="shared" si="11"/>
        <v>5</v>
      </c>
      <c r="AG15" s="40">
        <f t="shared" si="12"/>
        <v>9.9998199999999517</v>
      </c>
    </row>
    <row r="16" spans="3:33" ht="15.95" customHeight="1" x14ac:dyDescent="0.3">
      <c r="K16" s="5" t="s">
        <v>27</v>
      </c>
      <c r="L16" s="6">
        <f>SUM(S$3:S15)</f>
        <v>85</v>
      </c>
      <c r="M16" s="15">
        <f t="shared" si="4"/>
        <v>600</v>
      </c>
      <c r="N16" s="19">
        <f t="shared" si="13"/>
        <v>-1.4999999999999999E-2</v>
      </c>
      <c r="O16" s="7">
        <f t="shared" si="5"/>
        <v>83.41</v>
      </c>
      <c r="P16" s="50">
        <f t="shared" si="1"/>
        <v>85.5</v>
      </c>
      <c r="Q16" s="51">
        <f t="shared" si="6"/>
        <v>7</v>
      </c>
      <c r="R16" s="54">
        <f t="shared" si="2"/>
        <v>82.16</v>
      </c>
      <c r="S16" s="53">
        <f t="shared" si="0"/>
        <v>7</v>
      </c>
      <c r="X16" s="39">
        <f>SUM(AF$3:AF15)</f>
        <v>59</v>
      </c>
      <c r="Y16" s="42" t="s">
        <v>27</v>
      </c>
      <c r="Z16" s="43">
        <f t="shared" si="3"/>
        <v>416.66666666666669</v>
      </c>
      <c r="AA16" s="44">
        <f t="shared" si="14"/>
        <v>-1.4999999999999999E-2</v>
      </c>
      <c r="AB16" s="45">
        <f t="shared" si="7"/>
        <v>83.41</v>
      </c>
      <c r="AC16" s="45">
        <f t="shared" si="8"/>
        <v>85.5</v>
      </c>
      <c r="AD16" s="39">
        <f t="shared" si="9"/>
        <v>5</v>
      </c>
      <c r="AE16" s="46">
        <f t="shared" si="10"/>
        <v>82.16</v>
      </c>
      <c r="AF16" s="39">
        <f t="shared" si="11"/>
        <v>5</v>
      </c>
      <c r="AG16" s="40">
        <f t="shared" si="12"/>
        <v>9.8588150000000176</v>
      </c>
    </row>
    <row r="17" spans="3:33" ht="15.95" customHeight="1" x14ac:dyDescent="0.3">
      <c r="C17" s="58"/>
      <c r="D17" s="93" t="s">
        <v>79</v>
      </c>
      <c r="E17" s="93"/>
      <c r="F17" s="93"/>
      <c r="G17" s="32"/>
      <c r="H17" s="32"/>
      <c r="I17" s="32"/>
      <c r="K17" s="5" t="s">
        <v>28</v>
      </c>
      <c r="L17" s="6">
        <f>SUM(S$3:S16)</f>
        <v>92</v>
      </c>
      <c r="M17" s="15">
        <f t="shared" si="4"/>
        <v>600</v>
      </c>
      <c r="N17" s="19">
        <f t="shared" si="13"/>
        <v>-1.4999999999999999E-2</v>
      </c>
      <c r="O17" s="7">
        <f t="shared" si="5"/>
        <v>82.16</v>
      </c>
      <c r="P17" s="50">
        <f t="shared" si="1"/>
        <v>84.21</v>
      </c>
      <c r="Q17" s="51">
        <f t="shared" si="6"/>
        <v>7</v>
      </c>
      <c r="R17" s="54">
        <f t="shared" si="2"/>
        <v>80.930000000000007</v>
      </c>
      <c r="S17" s="53">
        <f t="shared" si="0"/>
        <v>7</v>
      </c>
      <c r="X17" s="39">
        <f>SUM(AF$3:AF16)</f>
        <v>64</v>
      </c>
      <c r="Y17" s="42" t="s">
        <v>28</v>
      </c>
      <c r="Z17" s="43">
        <f t="shared" si="3"/>
        <v>416.66666666666669</v>
      </c>
      <c r="AA17" s="44">
        <f t="shared" si="14"/>
        <v>-1.4999999999999999E-2</v>
      </c>
      <c r="AB17" s="45">
        <f t="shared" si="7"/>
        <v>82.16</v>
      </c>
      <c r="AC17" s="45">
        <f t="shared" si="8"/>
        <v>84.21</v>
      </c>
      <c r="AD17" s="39">
        <f t="shared" si="9"/>
        <v>5</v>
      </c>
      <c r="AE17" s="46">
        <f t="shared" si="10"/>
        <v>80.930000000000007</v>
      </c>
      <c r="AF17" s="39">
        <f t="shared" si="11"/>
        <v>5</v>
      </c>
      <c r="AG17" s="40">
        <f t="shared" si="12"/>
        <v>9.6677049999999856</v>
      </c>
    </row>
    <row r="18" spans="3:33" ht="15.95" customHeight="1" x14ac:dyDescent="0.25">
      <c r="C18" s="59"/>
      <c r="D18" s="59"/>
      <c r="E18" s="27"/>
      <c r="F18" s="27"/>
      <c r="G18" s="27"/>
      <c r="H18" s="27"/>
      <c r="I18" s="27"/>
      <c r="K18" s="5" t="s">
        <v>29</v>
      </c>
      <c r="L18" s="6">
        <f>SUM(S$3:S17)</f>
        <v>99</v>
      </c>
      <c r="M18" s="15">
        <f t="shared" si="4"/>
        <v>600</v>
      </c>
      <c r="N18" s="19">
        <f t="shared" si="13"/>
        <v>-1.4999999999999999E-2</v>
      </c>
      <c r="O18" s="7">
        <f t="shared" si="5"/>
        <v>80.930000000000007</v>
      </c>
      <c r="P18" s="50">
        <f t="shared" si="1"/>
        <v>82.95</v>
      </c>
      <c r="Q18" s="51">
        <f t="shared" si="6"/>
        <v>7</v>
      </c>
      <c r="R18" s="54">
        <f t="shared" si="2"/>
        <v>79.72</v>
      </c>
      <c r="S18" s="53">
        <f t="shared" si="0"/>
        <v>8</v>
      </c>
      <c r="X18" s="39">
        <f>SUM(AF$3:AF17)</f>
        <v>69</v>
      </c>
      <c r="Y18" s="42" t="s">
        <v>29</v>
      </c>
      <c r="Z18" s="43">
        <f t="shared" si="3"/>
        <v>416.66666666666669</v>
      </c>
      <c r="AA18" s="44">
        <f t="shared" si="14"/>
        <v>-1.4999999999999999E-2</v>
      </c>
      <c r="AB18" s="45">
        <f t="shared" si="7"/>
        <v>80.930000000000007</v>
      </c>
      <c r="AC18" s="45">
        <f t="shared" si="8"/>
        <v>82.95</v>
      </c>
      <c r="AD18" s="39">
        <f t="shared" si="9"/>
        <v>5</v>
      </c>
      <c r="AE18" s="46">
        <f t="shared" si="10"/>
        <v>79.72</v>
      </c>
      <c r="AF18" s="39">
        <f t="shared" si="11"/>
        <v>5</v>
      </c>
      <c r="AG18" s="40">
        <f t="shared" si="12"/>
        <v>9.5264199999999803</v>
      </c>
    </row>
    <row r="19" spans="3:33" ht="15.95" customHeight="1" x14ac:dyDescent="0.25">
      <c r="C19" s="59"/>
      <c r="D19" s="91" t="s">
        <v>11</v>
      </c>
      <c r="E19" s="91"/>
      <c r="F19" s="91"/>
      <c r="G19" s="91"/>
      <c r="H19" s="91"/>
      <c r="I19" s="27"/>
      <c r="K19" s="5" t="s">
        <v>30</v>
      </c>
      <c r="L19" s="6">
        <f>SUM(S$3:S18)</f>
        <v>107</v>
      </c>
      <c r="M19" s="15">
        <f t="shared" si="4"/>
        <v>600</v>
      </c>
      <c r="N19" s="19">
        <f t="shared" si="13"/>
        <v>-1.4999999999999999E-2</v>
      </c>
      <c r="O19" s="7">
        <f t="shared" si="5"/>
        <v>79.72</v>
      </c>
      <c r="P19" s="50">
        <f t="shared" si="1"/>
        <v>81.709999999999994</v>
      </c>
      <c r="Q19" s="51">
        <f t="shared" si="6"/>
        <v>8</v>
      </c>
      <c r="R19" s="54">
        <f t="shared" si="2"/>
        <v>78.52</v>
      </c>
      <c r="S19" s="53">
        <f t="shared" si="0"/>
        <v>8</v>
      </c>
      <c r="X19" s="39">
        <f>SUM(AF$3:AF18)</f>
        <v>74</v>
      </c>
      <c r="Y19" s="42" t="s">
        <v>30</v>
      </c>
      <c r="Z19" s="43">
        <f t="shared" si="3"/>
        <v>416.66666666666669</v>
      </c>
      <c r="AA19" s="44">
        <f t="shared" si="14"/>
        <v>-1.4999999999999999E-2</v>
      </c>
      <c r="AB19" s="45">
        <f t="shared" si="7"/>
        <v>79.72</v>
      </c>
      <c r="AC19" s="45">
        <f t="shared" si="8"/>
        <v>81.709999999999994</v>
      </c>
      <c r="AD19" s="39">
        <f t="shared" si="9"/>
        <v>5</v>
      </c>
      <c r="AE19" s="46">
        <f t="shared" si="10"/>
        <v>78.52</v>
      </c>
      <c r="AF19" s="39">
        <f t="shared" si="11"/>
        <v>5</v>
      </c>
      <c r="AG19" s="40">
        <f t="shared" si="12"/>
        <v>9.3849949999999751</v>
      </c>
    </row>
    <row r="20" spans="3:33" ht="15.95" customHeight="1" x14ac:dyDescent="0.25">
      <c r="C20" s="60"/>
      <c r="D20" s="94" t="s">
        <v>12</v>
      </c>
      <c r="E20" s="94"/>
      <c r="F20" s="94"/>
      <c r="G20" s="94"/>
      <c r="H20" s="94"/>
      <c r="I20" s="27"/>
      <c r="K20" s="5" t="s">
        <v>31</v>
      </c>
      <c r="L20" s="6">
        <f>SUM(S$3:S19)</f>
        <v>115</v>
      </c>
      <c r="M20" s="15">
        <f t="shared" si="4"/>
        <v>600</v>
      </c>
      <c r="N20" s="19">
        <f t="shared" si="13"/>
        <v>-1.4999999999999999E-2</v>
      </c>
      <c r="O20" s="7">
        <f t="shared" si="5"/>
        <v>78.52</v>
      </c>
      <c r="P20" s="50">
        <f t="shared" si="1"/>
        <v>80.48</v>
      </c>
      <c r="Q20" s="51">
        <f t="shared" si="6"/>
        <v>8</v>
      </c>
      <c r="R20" s="54">
        <f t="shared" si="2"/>
        <v>77.34</v>
      </c>
      <c r="S20" s="53">
        <f t="shared" si="0"/>
        <v>8</v>
      </c>
      <c r="X20" s="39">
        <f>SUM(AF$3:AF19)</f>
        <v>79</v>
      </c>
      <c r="Y20" s="42" t="s">
        <v>31</v>
      </c>
      <c r="Z20" s="43">
        <f t="shared" si="3"/>
        <v>416.66666666666669</v>
      </c>
      <c r="AA20" s="44">
        <f t="shared" si="14"/>
        <v>-1.4999999999999999E-2</v>
      </c>
      <c r="AB20" s="45">
        <f t="shared" si="7"/>
        <v>78.52</v>
      </c>
      <c r="AC20" s="45">
        <f t="shared" si="8"/>
        <v>80.48</v>
      </c>
      <c r="AD20" s="39">
        <f t="shared" si="9"/>
        <v>5</v>
      </c>
      <c r="AE20" s="46">
        <f t="shared" si="10"/>
        <v>77.34</v>
      </c>
      <c r="AF20" s="39">
        <f t="shared" si="11"/>
        <v>5</v>
      </c>
      <c r="AG20" s="40">
        <f t="shared" si="12"/>
        <v>9.24350000000004</v>
      </c>
    </row>
    <row r="21" spans="3:33" ht="15.95" customHeight="1" x14ac:dyDescent="0.25">
      <c r="C21" s="59"/>
      <c r="D21" s="91" t="s">
        <v>87</v>
      </c>
      <c r="E21" s="91"/>
      <c r="F21" s="91"/>
      <c r="G21" s="91"/>
      <c r="H21" s="91"/>
      <c r="I21" s="27"/>
      <c r="K21" s="5" t="s">
        <v>32</v>
      </c>
      <c r="L21" s="6">
        <f>SUM(S$3:S20)</f>
        <v>123</v>
      </c>
      <c r="M21" s="15">
        <f t="shared" si="4"/>
        <v>600</v>
      </c>
      <c r="N21" s="19">
        <f t="shared" si="13"/>
        <v>-1.4999999999999999E-2</v>
      </c>
      <c r="O21" s="7">
        <f t="shared" si="5"/>
        <v>77.34</v>
      </c>
      <c r="P21" s="50">
        <f t="shared" si="1"/>
        <v>79.27</v>
      </c>
      <c r="Q21" s="51">
        <f t="shared" si="6"/>
        <v>8</v>
      </c>
      <c r="R21" s="54">
        <f t="shared" si="2"/>
        <v>76.180000000000007</v>
      </c>
      <c r="S21" s="53">
        <f t="shared" si="0"/>
        <v>8</v>
      </c>
      <c r="X21" s="39">
        <f>SUM(AF$3:AF20)</f>
        <v>84</v>
      </c>
      <c r="Y21" s="42" t="s">
        <v>32</v>
      </c>
      <c r="Z21" s="43">
        <f t="shared" si="3"/>
        <v>416.66666666666669</v>
      </c>
      <c r="AA21" s="44">
        <f t="shared" si="14"/>
        <v>-1.4999999999999999E-2</v>
      </c>
      <c r="AB21" s="45">
        <f t="shared" si="7"/>
        <v>77.34</v>
      </c>
      <c r="AC21" s="45">
        <f t="shared" si="8"/>
        <v>79.27</v>
      </c>
      <c r="AD21" s="39">
        <f t="shared" si="9"/>
        <v>5</v>
      </c>
      <c r="AE21" s="46">
        <f t="shared" si="10"/>
        <v>76.180000000000007</v>
      </c>
      <c r="AF21" s="39">
        <f t="shared" si="11"/>
        <v>5</v>
      </c>
      <c r="AG21" s="40">
        <f t="shared" si="12"/>
        <v>9.1018649999999628</v>
      </c>
    </row>
    <row r="22" spans="3:33" ht="15.95" customHeight="1" x14ac:dyDescent="0.3">
      <c r="C22" s="27"/>
      <c r="D22" s="27"/>
      <c r="E22" s="27"/>
      <c r="F22" s="27"/>
      <c r="G22" s="27"/>
      <c r="H22" s="27"/>
      <c r="I22" s="27"/>
      <c r="K22" s="5" t="s">
        <v>33</v>
      </c>
      <c r="L22" s="6">
        <f>SUM(S$3:S21)</f>
        <v>131</v>
      </c>
      <c r="M22" s="15">
        <f t="shared" si="4"/>
        <v>600</v>
      </c>
      <c r="N22" s="19">
        <f t="shared" si="13"/>
        <v>-1.4999999999999999E-2</v>
      </c>
      <c r="O22" s="7">
        <f t="shared" si="5"/>
        <v>76.180000000000007</v>
      </c>
      <c r="P22" s="50">
        <f t="shared" si="1"/>
        <v>78.08</v>
      </c>
      <c r="Q22" s="51">
        <f t="shared" si="6"/>
        <v>8</v>
      </c>
      <c r="R22" s="54">
        <f t="shared" si="2"/>
        <v>75.040000000000006</v>
      </c>
      <c r="S22" s="53">
        <f t="shared" si="0"/>
        <v>8</v>
      </c>
      <c r="X22" s="39">
        <f>SUM(AF$3:AF21)</f>
        <v>89</v>
      </c>
      <c r="Y22" s="42" t="s">
        <v>33</v>
      </c>
      <c r="Z22" s="43">
        <f t="shared" si="3"/>
        <v>416.66666666666669</v>
      </c>
      <c r="AA22" s="44">
        <f t="shared" si="14"/>
        <v>-1.4999999999999999E-2</v>
      </c>
      <c r="AB22" s="45">
        <f t="shared" si="7"/>
        <v>76.180000000000007</v>
      </c>
      <c r="AC22" s="45">
        <f t="shared" si="8"/>
        <v>78.08</v>
      </c>
      <c r="AD22" s="39">
        <f t="shared" si="9"/>
        <v>5</v>
      </c>
      <c r="AE22" s="46">
        <f t="shared" si="10"/>
        <v>75.040000000000006</v>
      </c>
      <c r="AF22" s="39">
        <f t="shared" si="11"/>
        <v>6</v>
      </c>
      <c r="AG22" s="40">
        <f t="shared" si="12"/>
        <v>8.9600899999999566</v>
      </c>
    </row>
    <row r="23" spans="3:33" ht="15.95" customHeight="1" x14ac:dyDescent="0.3">
      <c r="K23" s="5" t="s">
        <v>34</v>
      </c>
      <c r="L23" s="6">
        <f>SUM(S$3:S22)</f>
        <v>139</v>
      </c>
      <c r="M23" s="15">
        <f t="shared" si="4"/>
        <v>600</v>
      </c>
      <c r="N23" s="19">
        <f t="shared" si="13"/>
        <v>-1.4999999999999999E-2</v>
      </c>
      <c r="O23" s="7">
        <f t="shared" si="5"/>
        <v>75.040000000000006</v>
      </c>
      <c r="P23" s="50">
        <f t="shared" si="1"/>
        <v>76.92</v>
      </c>
      <c r="Q23" s="51">
        <f t="shared" si="6"/>
        <v>8</v>
      </c>
      <c r="R23" s="54">
        <f t="shared" si="2"/>
        <v>73.91</v>
      </c>
      <c r="S23" s="53">
        <f t="shared" si="0"/>
        <v>8</v>
      </c>
      <c r="X23" s="39">
        <f>SUM(AF$3:AF22)</f>
        <v>95</v>
      </c>
      <c r="Y23" s="42" t="s">
        <v>34</v>
      </c>
      <c r="Z23" s="43">
        <f t="shared" si="3"/>
        <v>416.66666666666669</v>
      </c>
      <c r="AA23" s="44">
        <f t="shared" si="14"/>
        <v>-1.4999999999999999E-2</v>
      </c>
      <c r="AB23" s="45">
        <f t="shared" si="7"/>
        <v>75.040000000000006</v>
      </c>
      <c r="AC23" s="45">
        <f t="shared" si="8"/>
        <v>76.92</v>
      </c>
      <c r="AD23" s="39">
        <f t="shared" si="9"/>
        <v>6</v>
      </c>
      <c r="AE23" s="46">
        <f t="shared" si="10"/>
        <v>73.91</v>
      </c>
      <c r="AF23" s="39">
        <f t="shared" si="11"/>
        <v>6</v>
      </c>
      <c r="AG23" s="40">
        <f t="shared" si="12"/>
        <v>10.641767999999972</v>
      </c>
    </row>
    <row r="24" spans="3:33" ht="15.95" customHeight="1" x14ac:dyDescent="0.3">
      <c r="C24" s="27" t="s">
        <v>119</v>
      </c>
      <c r="D24" s="27"/>
      <c r="E24" s="27"/>
      <c r="F24" s="27"/>
      <c r="G24" s="27"/>
      <c r="H24" s="27"/>
      <c r="I24" s="27"/>
      <c r="K24" s="5" t="s">
        <v>35</v>
      </c>
      <c r="L24" s="6">
        <f>SUM(S$3:S23)</f>
        <v>147</v>
      </c>
      <c r="M24" s="15">
        <f t="shared" si="4"/>
        <v>600</v>
      </c>
      <c r="N24" s="19">
        <f t="shared" si="13"/>
        <v>-1.4999999999999999E-2</v>
      </c>
      <c r="O24" s="7">
        <f t="shared" si="5"/>
        <v>73.91</v>
      </c>
      <c r="P24" s="50">
        <f t="shared" si="1"/>
        <v>75.760000000000005</v>
      </c>
      <c r="Q24" s="51">
        <f t="shared" si="6"/>
        <v>8</v>
      </c>
      <c r="R24" s="54">
        <f t="shared" si="2"/>
        <v>72.8</v>
      </c>
      <c r="S24" s="53">
        <f t="shared" si="0"/>
        <v>8</v>
      </c>
      <c r="X24" s="39">
        <f>SUM(AF$3:AF23)</f>
        <v>101</v>
      </c>
      <c r="Y24" s="42" t="s">
        <v>35</v>
      </c>
      <c r="Z24" s="43">
        <f t="shared" si="3"/>
        <v>416.66666666666669</v>
      </c>
      <c r="AA24" s="44">
        <f t="shared" si="14"/>
        <v>-1.4999999999999999E-2</v>
      </c>
      <c r="AB24" s="45">
        <f t="shared" si="7"/>
        <v>73.91</v>
      </c>
      <c r="AC24" s="45">
        <f t="shared" si="8"/>
        <v>75.760000000000005</v>
      </c>
      <c r="AD24" s="39">
        <f t="shared" si="9"/>
        <v>6</v>
      </c>
      <c r="AE24" s="46">
        <f t="shared" si="10"/>
        <v>72.8</v>
      </c>
      <c r="AF24" s="39">
        <f t="shared" si="11"/>
        <v>6</v>
      </c>
      <c r="AG24" s="40">
        <f t="shared" si="12"/>
        <v>10.47138600000005</v>
      </c>
    </row>
    <row r="25" spans="3:33" ht="15.95" customHeight="1" x14ac:dyDescent="0.3">
      <c r="C25" s="27" t="s">
        <v>120</v>
      </c>
      <c r="D25" s="27"/>
      <c r="E25" s="27"/>
      <c r="F25" s="27"/>
      <c r="G25" s="27"/>
      <c r="H25" s="27"/>
      <c r="I25" s="27"/>
      <c r="K25" s="5" t="s">
        <v>36</v>
      </c>
      <c r="L25" s="6">
        <f>SUM(S$3:S24)</f>
        <v>155</v>
      </c>
      <c r="M25" s="15">
        <f t="shared" si="4"/>
        <v>600</v>
      </c>
      <c r="N25" s="19">
        <f t="shared" si="13"/>
        <v>-1.4999999999999999E-2</v>
      </c>
      <c r="O25" s="7">
        <f t="shared" si="5"/>
        <v>72.8</v>
      </c>
      <c r="P25" s="50">
        <f t="shared" si="1"/>
        <v>74.62</v>
      </c>
      <c r="Q25" s="51">
        <f t="shared" si="6"/>
        <v>8</v>
      </c>
      <c r="R25" s="54">
        <f t="shared" si="2"/>
        <v>71.709999999999994</v>
      </c>
      <c r="S25" s="53">
        <f t="shared" si="0"/>
        <v>8</v>
      </c>
      <c r="X25" s="39">
        <f>SUM(AF$3:AF24)</f>
        <v>107</v>
      </c>
      <c r="Y25" s="42" t="s">
        <v>36</v>
      </c>
      <c r="Z25" s="43">
        <f t="shared" si="3"/>
        <v>416.66666666666669</v>
      </c>
      <c r="AA25" s="44">
        <f t="shared" si="14"/>
        <v>-1.4999999999999999E-2</v>
      </c>
      <c r="AB25" s="45">
        <f t="shared" si="7"/>
        <v>72.8</v>
      </c>
      <c r="AC25" s="45">
        <f t="shared" si="8"/>
        <v>74.62</v>
      </c>
      <c r="AD25" s="39">
        <f t="shared" si="9"/>
        <v>6</v>
      </c>
      <c r="AE25" s="46">
        <f t="shared" si="10"/>
        <v>71.709999999999994</v>
      </c>
      <c r="AF25" s="39">
        <f t="shared" si="11"/>
        <v>6</v>
      </c>
      <c r="AG25" s="40">
        <f t="shared" si="12"/>
        <v>10.300836000000045</v>
      </c>
    </row>
    <row r="26" spans="3:33" ht="15.95" customHeight="1" x14ac:dyDescent="0.3">
      <c r="K26" s="5" t="s">
        <v>37</v>
      </c>
      <c r="L26" s="6">
        <f>SUM(S$3:S25)</f>
        <v>163</v>
      </c>
      <c r="M26" s="15">
        <f t="shared" si="4"/>
        <v>600</v>
      </c>
      <c r="N26" s="19">
        <f t="shared" si="13"/>
        <v>-1.4999999999999999E-2</v>
      </c>
      <c r="O26" s="7">
        <f t="shared" si="5"/>
        <v>71.709999999999994</v>
      </c>
      <c r="P26" s="50">
        <f t="shared" si="1"/>
        <v>73.5</v>
      </c>
      <c r="Q26" s="51">
        <f t="shared" si="6"/>
        <v>8</v>
      </c>
      <c r="R26" s="54">
        <f t="shared" si="2"/>
        <v>70.63</v>
      </c>
      <c r="S26" s="53">
        <f t="shared" si="0"/>
        <v>8</v>
      </c>
      <c r="X26" s="39">
        <f>SUM(AF$3:AF25)</f>
        <v>113</v>
      </c>
      <c r="Y26" s="42" t="s">
        <v>37</v>
      </c>
      <c r="Z26" s="43">
        <f t="shared" si="3"/>
        <v>416.66666666666669</v>
      </c>
      <c r="AA26" s="44">
        <f t="shared" si="14"/>
        <v>-1.4999999999999999E-2</v>
      </c>
      <c r="AB26" s="45">
        <f t="shared" si="7"/>
        <v>71.709999999999994</v>
      </c>
      <c r="AC26" s="45">
        <f t="shared" si="8"/>
        <v>73.5</v>
      </c>
      <c r="AD26" s="39">
        <f t="shared" si="9"/>
        <v>6</v>
      </c>
      <c r="AE26" s="46">
        <f t="shared" si="10"/>
        <v>70.63</v>
      </c>
      <c r="AF26" s="39">
        <f t="shared" si="11"/>
        <v>6</v>
      </c>
      <c r="AG26" s="40">
        <f t="shared" si="12"/>
        <v>10.130118000000037</v>
      </c>
    </row>
    <row r="27" spans="3:33" ht="15.95" customHeight="1" x14ac:dyDescent="0.3">
      <c r="K27" s="5" t="s">
        <v>38</v>
      </c>
      <c r="L27" s="6">
        <f>SUM(S$3:S26)</f>
        <v>171</v>
      </c>
      <c r="M27" s="15">
        <f t="shared" si="4"/>
        <v>600</v>
      </c>
      <c r="N27" s="19">
        <f t="shared" si="13"/>
        <v>-1.4999999999999999E-2</v>
      </c>
      <c r="O27" s="7">
        <f t="shared" si="5"/>
        <v>70.63</v>
      </c>
      <c r="P27" s="50">
        <f t="shared" si="1"/>
        <v>72.400000000000006</v>
      </c>
      <c r="Q27" s="51">
        <f t="shared" si="6"/>
        <v>8</v>
      </c>
      <c r="R27" s="54">
        <f t="shared" si="2"/>
        <v>69.569999999999993</v>
      </c>
      <c r="S27" s="53">
        <f t="shared" si="0"/>
        <v>9</v>
      </c>
      <c r="X27" s="39">
        <f>SUM(AF$3:AF26)</f>
        <v>119</v>
      </c>
      <c r="Y27" s="42" t="s">
        <v>38</v>
      </c>
      <c r="Z27" s="43">
        <f t="shared" si="3"/>
        <v>416.66666666666669</v>
      </c>
      <c r="AA27" s="44">
        <f t="shared" si="14"/>
        <v>-1.4999999999999999E-2</v>
      </c>
      <c r="AB27" s="45">
        <f t="shared" si="7"/>
        <v>70.63</v>
      </c>
      <c r="AC27" s="45">
        <f t="shared" si="8"/>
        <v>72.400000000000006</v>
      </c>
      <c r="AD27" s="39">
        <f t="shared" si="9"/>
        <v>6</v>
      </c>
      <c r="AE27" s="46">
        <f t="shared" si="10"/>
        <v>69.569999999999993</v>
      </c>
      <c r="AF27" s="39">
        <f t="shared" si="11"/>
        <v>6</v>
      </c>
      <c r="AG27" s="40">
        <f t="shared" si="12"/>
        <v>10.019274000000062</v>
      </c>
    </row>
    <row r="28" spans="3:33" ht="15.95" customHeight="1" x14ac:dyDescent="0.3">
      <c r="K28" s="5" t="s">
        <v>39</v>
      </c>
      <c r="L28" s="6">
        <f>SUM(S$3:S27)</f>
        <v>180</v>
      </c>
      <c r="M28" s="15">
        <f t="shared" si="4"/>
        <v>600</v>
      </c>
      <c r="N28" s="19">
        <f t="shared" si="13"/>
        <v>-1.4999999999999999E-2</v>
      </c>
      <c r="O28" s="7">
        <f t="shared" si="5"/>
        <v>69.569999999999993</v>
      </c>
      <c r="P28" s="50">
        <f t="shared" si="1"/>
        <v>71.31</v>
      </c>
      <c r="Q28" s="51">
        <f t="shared" si="6"/>
        <v>9</v>
      </c>
      <c r="R28" s="54">
        <f t="shared" si="2"/>
        <v>68.53</v>
      </c>
      <c r="S28" s="53">
        <f t="shared" si="0"/>
        <v>9</v>
      </c>
      <c r="X28" s="39">
        <f>SUM(AF$3:AF27)</f>
        <v>125</v>
      </c>
      <c r="Y28" s="42" t="s">
        <v>39</v>
      </c>
      <c r="Z28" s="43">
        <f t="shared" si="3"/>
        <v>416.66666666666669</v>
      </c>
      <c r="AA28" s="44">
        <f t="shared" si="14"/>
        <v>-1.4999999999999999E-2</v>
      </c>
      <c r="AB28" s="45">
        <f t="shared" si="7"/>
        <v>69.569999999999993</v>
      </c>
      <c r="AC28" s="45">
        <f t="shared" si="8"/>
        <v>71.31</v>
      </c>
      <c r="AD28" s="39">
        <f t="shared" si="9"/>
        <v>6</v>
      </c>
      <c r="AE28" s="46">
        <f t="shared" si="10"/>
        <v>68.53</v>
      </c>
      <c r="AF28" s="39">
        <f t="shared" si="11"/>
        <v>6</v>
      </c>
      <c r="AG28" s="40">
        <f t="shared" si="12"/>
        <v>9.8483040000000539</v>
      </c>
    </row>
    <row r="29" spans="3:33" ht="15.95" customHeight="1" x14ac:dyDescent="0.3">
      <c r="K29" s="5" t="s">
        <v>40</v>
      </c>
      <c r="L29" s="6">
        <f>SUM(S$3:S28)</f>
        <v>189</v>
      </c>
      <c r="M29" s="15">
        <f t="shared" si="4"/>
        <v>600</v>
      </c>
      <c r="N29" s="19">
        <f t="shared" si="13"/>
        <v>-1.4999999999999999E-2</v>
      </c>
      <c r="O29" s="7">
        <f t="shared" si="5"/>
        <v>68.53</v>
      </c>
      <c r="P29" s="50">
        <f t="shared" si="1"/>
        <v>70.239999999999995</v>
      </c>
      <c r="Q29" s="51">
        <f t="shared" si="6"/>
        <v>9</v>
      </c>
      <c r="R29" s="54">
        <f t="shared" si="2"/>
        <v>67.5</v>
      </c>
      <c r="S29" s="53">
        <f t="shared" si="0"/>
        <v>9</v>
      </c>
      <c r="X29" s="39">
        <f>SUM(AF$3:AF28)</f>
        <v>131</v>
      </c>
      <c r="Y29" s="42" t="s">
        <v>40</v>
      </c>
      <c r="Z29" s="43">
        <f t="shared" si="3"/>
        <v>416.66666666666669</v>
      </c>
      <c r="AA29" s="44">
        <f t="shared" si="14"/>
        <v>-1.4999999999999999E-2</v>
      </c>
      <c r="AB29" s="45">
        <f t="shared" si="7"/>
        <v>68.53</v>
      </c>
      <c r="AC29" s="45">
        <f t="shared" si="8"/>
        <v>70.239999999999995</v>
      </c>
      <c r="AD29" s="39">
        <f t="shared" si="9"/>
        <v>6</v>
      </c>
      <c r="AE29" s="46">
        <f t="shared" si="10"/>
        <v>67.5</v>
      </c>
      <c r="AF29" s="39">
        <f t="shared" si="11"/>
        <v>6</v>
      </c>
      <c r="AG29" s="40">
        <f t="shared" si="12"/>
        <v>9.6771659999999624</v>
      </c>
    </row>
    <row r="30" spans="3:33" ht="15.95" customHeight="1" x14ac:dyDescent="0.3">
      <c r="K30" s="5" t="s">
        <v>41</v>
      </c>
      <c r="L30" s="6">
        <f>SUM(S$3:S29)</f>
        <v>198</v>
      </c>
      <c r="M30" s="15">
        <f t="shared" si="4"/>
        <v>600</v>
      </c>
      <c r="N30" s="19">
        <f t="shared" si="13"/>
        <v>-1.4999999999999999E-2</v>
      </c>
      <c r="O30" s="7">
        <f t="shared" si="5"/>
        <v>67.5</v>
      </c>
      <c r="P30" s="50">
        <f t="shared" si="1"/>
        <v>69.19</v>
      </c>
      <c r="Q30" s="51">
        <f t="shared" si="6"/>
        <v>9</v>
      </c>
      <c r="R30" s="54">
        <f t="shared" si="2"/>
        <v>66.489999999999995</v>
      </c>
      <c r="S30" s="53">
        <f t="shared" si="0"/>
        <v>9</v>
      </c>
      <c r="X30" s="39">
        <f>SUM(AF$3:AF29)</f>
        <v>137</v>
      </c>
      <c r="Y30" s="42" t="s">
        <v>41</v>
      </c>
      <c r="Z30" s="43">
        <f t="shared" si="3"/>
        <v>416.66666666666669</v>
      </c>
      <c r="AA30" s="44">
        <f t="shared" si="14"/>
        <v>-1.4999999999999999E-2</v>
      </c>
      <c r="AB30" s="45">
        <f t="shared" si="7"/>
        <v>67.5</v>
      </c>
      <c r="AC30" s="45">
        <f t="shared" si="8"/>
        <v>69.19</v>
      </c>
      <c r="AD30" s="39">
        <f t="shared" si="9"/>
        <v>6</v>
      </c>
      <c r="AE30" s="46">
        <f t="shared" si="10"/>
        <v>66.489999999999995</v>
      </c>
      <c r="AF30" s="39">
        <f t="shared" si="11"/>
        <v>6</v>
      </c>
      <c r="AG30" s="40">
        <f t="shared" si="12"/>
        <v>9.565901999999987</v>
      </c>
    </row>
    <row r="31" spans="3:33" ht="15.95" customHeight="1" x14ac:dyDescent="0.3">
      <c r="K31" s="5" t="s">
        <v>42</v>
      </c>
      <c r="L31" s="6">
        <f>SUM(S$3:S30)</f>
        <v>207</v>
      </c>
      <c r="M31" s="15">
        <f t="shared" si="4"/>
        <v>600</v>
      </c>
      <c r="N31" s="19">
        <f t="shared" si="13"/>
        <v>-1.4999999999999999E-2</v>
      </c>
      <c r="O31" s="7">
        <f t="shared" si="5"/>
        <v>66.489999999999995</v>
      </c>
      <c r="P31" s="50">
        <f t="shared" si="1"/>
        <v>68.150000000000006</v>
      </c>
      <c r="Q31" s="51">
        <f t="shared" si="6"/>
        <v>9</v>
      </c>
      <c r="R31" s="54">
        <f t="shared" si="2"/>
        <v>65.489999999999995</v>
      </c>
      <c r="S31" s="53">
        <f t="shared" si="0"/>
        <v>9</v>
      </c>
      <c r="X31" s="39">
        <f>SUM(AF$3:AF30)</f>
        <v>143</v>
      </c>
      <c r="Y31" s="42" t="s">
        <v>42</v>
      </c>
      <c r="Z31" s="43">
        <f t="shared" si="3"/>
        <v>416.66666666666669</v>
      </c>
      <c r="AA31" s="44">
        <f t="shared" si="14"/>
        <v>-1.4999999999999999E-2</v>
      </c>
      <c r="AB31" s="45">
        <f t="shared" si="7"/>
        <v>66.489999999999995</v>
      </c>
      <c r="AC31" s="45">
        <f t="shared" si="8"/>
        <v>68.150000000000006</v>
      </c>
      <c r="AD31" s="39">
        <f t="shared" si="9"/>
        <v>6</v>
      </c>
      <c r="AE31" s="46">
        <f t="shared" si="10"/>
        <v>65.489999999999995</v>
      </c>
      <c r="AF31" s="39">
        <f t="shared" si="11"/>
        <v>6</v>
      </c>
      <c r="AG31" s="40">
        <f t="shared" si="12"/>
        <v>9.3945120000000646</v>
      </c>
    </row>
    <row r="32" spans="3:33" ht="15.95" customHeight="1" x14ac:dyDescent="0.3">
      <c r="K32" s="5" t="s">
        <v>43</v>
      </c>
      <c r="L32" s="6">
        <f>SUM(S$3:S31)</f>
        <v>216</v>
      </c>
      <c r="M32" s="15">
        <f t="shared" si="4"/>
        <v>600</v>
      </c>
      <c r="N32" s="19">
        <f t="shared" si="13"/>
        <v>-1.4999999999999999E-2</v>
      </c>
      <c r="O32" s="7">
        <f t="shared" si="5"/>
        <v>65.489999999999995</v>
      </c>
      <c r="P32" s="50">
        <f t="shared" si="1"/>
        <v>67.13</v>
      </c>
      <c r="Q32" s="51">
        <f t="shared" si="6"/>
        <v>9</v>
      </c>
      <c r="R32" s="54">
        <f t="shared" si="2"/>
        <v>64.510000000000005</v>
      </c>
      <c r="S32" s="53">
        <f t="shared" si="0"/>
        <v>9</v>
      </c>
      <c r="X32" s="39">
        <f>SUM(AF$3:AF31)</f>
        <v>149</v>
      </c>
      <c r="Y32" s="42" t="s">
        <v>43</v>
      </c>
      <c r="Z32" s="43">
        <f t="shared" si="3"/>
        <v>416.66666666666669</v>
      </c>
      <c r="AA32" s="44">
        <f t="shared" si="14"/>
        <v>-1.4999999999999999E-2</v>
      </c>
      <c r="AB32" s="45">
        <f t="shared" si="7"/>
        <v>65.489999999999995</v>
      </c>
      <c r="AC32" s="45">
        <f t="shared" si="8"/>
        <v>67.13</v>
      </c>
      <c r="AD32" s="39">
        <f t="shared" si="9"/>
        <v>6</v>
      </c>
      <c r="AE32" s="46">
        <f t="shared" si="10"/>
        <v>64.510000000000005</v>
      </c>
      <c r="AF32" s="39">
        <f t="shared" si="11"/>
        <v>6</v>
      </c>
      <c r="AG32" s="40">
        <f t="shared" si="12"/>
        <v>9.2829960000000042</v>
      </c>
    </row>
    <row r="33" spans="11:33" ht="15.95" customHeight="1" x14ac:dyDescent="0.3">
      <c r="K33" s="5" t="s">
        <v>44</v>
      </c>
      <c r="L33" s="6">
        <f>SUM(S$3:S32)</f>
        <v>225</v>
      </c>
      <c r="M33" s="15">
        <f t="shared" si="4"/>
        <v>600</v>
      </c>
      <c r="N33" s="19">
        <f t="shared" si="13"/>
        <v>-1.4999999999999999E-2</v>
      </c>
      <c r="O33" s="7">
        <f t="shared" si="5"/>
        <v>64.510000000000005</v>
      </c>
      <c r="P33" s="50">
        <f t="shared" si="1"/>
        <v>66.12</v>
      </c>
      <c r="Q33" s="51">
        <f t="shared" si="6"/>
        <v>9</v>
      </c>
      <c r="R33" s="54">
        <f t="shared" si="2"/>
        <v>63.54</v>
      </c>
      <c r="S33" s="53">
        <f t="shared" si="0"/>
        <v>9</v>
      </c>
      <c r="X33" s="39">
        <f>SUM(AF$3:AF32)</f>
        <v>155</v>
      </c>
      <c r="Y33" s="42" t="s">
        <v>44</v>
      </c>
      <c r="Z33" s="43">
        <f t="shared" si="3"/>
        <v>416.66666666666669</v>
      </c>
      <c r="AA33" s="44">
        <f t="shared" si="14"/>
        <v>-1.4999999999999999E-2</v>
      </c>
      <c r="AB33" s="45">
        <f t="shared" si="7"/>
        <v>64.510000000000005</v>
      </c>
      <c r="AC33" s="45">
        <f t="shared" si="8"/>
        <v>66.12</v>
      </c>
      <c r="AD33" s="39">
        <f t="shared" si="9"/>
        <v>6</v>
      </c>
      <c r="AE33" s="46">
        <f t="shared" si="10"/>
        <v>63.54</v>
      </c>
      <c r="AF33" s="39">
        <f t="shared" si="11"/>
        <v>7</v>
      </c>
      <c r="AG33" s="40">
        <f t="shared" si="12"/>
        <v>9.1113539999999968</v>
      </c>
    </row>
    <row r="34" spans="11:33" ht="15.95" customHeight="1" x14ac:dyDescent="0.3">
      <c r="K34" s="5" t="s">
        <v>45</v>
      </c>
      <c r="L34" s="6">
        <f>SUM(S$3:S33)</f>
        <v>234</v>
      </c>
      <c r="M34" s="15">
        <f t="shared" si="4"/>
        <v>600</v>
      </c>
      <c r="N34" s="19">
        <f t="shared" si="13"/>
        <v>-1.4999999999999999E-2</v>
      </c>
      <c r="O34" s="7">
        <f t="shared" si="5"/>
        <v>63.54</v>
      </c>
      <c r="P34" s="50">
        <f t="shared" si="1"/>
        <v>65.13</v>
      </c>
      <c r="Q34" s="51">
        <f t="shared" si="6"/>
        <v>9</v>
      </c>
      <c r="R34" s="54">
        <f t="shared" si="2"/>
        <v>62.59</v>
      </c>
      <c r="S34" s="53">
        <f t="shared" si="0"/>
        <v>10</v>
      </c>
      <c r="X34" s="39">
        <f>SUM(AF$3:AF33)</f>
        <v>162</v>
      </c>
      <c r="Y34" s="42" t="s">
        <v>45</v>
      </c>
      <c r="Z34" s="43">
        <f t="shared" si="3"/>
        <v>416.66666666666669</v>
      </c>
      <c r="AA34" s="44">
        <f t="shared" si="14"/>
        <v>-1.4999999999999999E-2</v>
      </c>
      <c r="AB34" s="45">
        <f t="shared" si="7"/>
        <v>63.54</v>
      </c>
      <c r="AC34" s="45">
        <f t="shared" si="8"/>
        <v>65.13</v>
      </c>
      <c r="AD34" s="39">
        <f t="shared" si="9"/>
        <v>7</v>
      </c>
      <c r="AE34" s="46">
        <f t="shared" si="10"/>
        <v>62.59</v>
      </c>
      <c r="AF34" s="39">
        <f t="shared" si="11"/>
        <v>7</v>
      </c>
      <c r="AG34" s="40">
        <f t="shared" si="12"/>
        <v>10.499516999999974</v>
      </c>
    </row>
    <row r="35" spans="11:33" ht="15.95" customHeight="1" x14ac:dyDescent="0.3">
      <c r="K35" s="5" t="s">
        <v>46</v>
      </c>
      <c r="L35" s="6">
        <f>SUM(S$3:S34)</f>
        <v>244</v>
      </c>
      <c r="M35" s="15">
        <f t="shared" si="4"/>
        <v>600</v>
      </c>
      <c r="N35" s="19">
        <f t="shared" si="13"/>
        <v>-1.4999999999999999E-2</v>
      </c>
      <c r="O35" s="7">
        <f t="shared" si="5"/>
        <v>62.59</v>
      </c>
      <c r="P35" s="50">
        <f t="shared" si="1"/>
        <v>64.150000000000006</v>
      </c>
      <c r="Q35" s="51">
        <f t="shared" si="6"/>
        <v>10</v>
      </c>
      <c r="R35" s="54">
        <f t="shared" si="2"/>
        <v>61.65</v>
      </c>
      <c r="S35" s="53">
        <f t="shared" si="0"/>
        <v>10</v>
      </c>
      <c r="X35" s="39">
        <f>SUM(AF$3:AF34)</f>
        <v>169</v>
      </c>
      <c r="Y35" s="42" t="s">
        <v>46</v>
      </c>
      <c r="Z35" s="43">
        <f t="shared" si="3"/>
        <v>416.66666666666669</v>
      </c>
      <c r="AA35" s="44">
        <f t="shared" si="14"/>
        <v>-1.4999999999999999E-2</v>
      </c>
      <c r="AB35" s="45">
        <f t="shared" si="7"/>
        <v>62.59</v>
      </c>
      <c r="AC35" s="45">
        <f t="shared" si="8"/>
        <v>64.150000000000006</v>
      </c>
      <c r="AD35" s="39">
        <f t="shared" si="9"/>
        <v>7</v>
      </c>
      <c r="AE35" s="46">
        <f t="shared" si="10"/>
        <v>61.65</v>
      </c>
      <c r="AF35" s="39">
        <f t="shared" si="11"/>
        <v>7</v>
      </c>
      <c r="AG35" s="40">
        <f t="shared" si="12"/>
        <v>10.298974000000015</v>
      </c>
    </row>
    <row r="36" spans="11:33" ht="15.95" customHeight="1" x14ac:dyDescent="0.3">
      <c r="K36" s="5" t="s">
        <v>47</v>
      </c>
      <c r="L36" s="6">
        <f>SUM(S$3:S35)</f>
        <v>254</v>
      </c>
      <c r="M36" s="15">
        <f t="shared" si="4"/>
        <v>600</v>
      </c>
      <c r="N36" s="19">
        <f t="shared" si="13"/>
        <v>-1.4999999999999999E-2</v>
      </c>
      <c r="O36" s="7">
        <f t="shared" si="5"/>
        <v>61.65</v>
      </c>
      <c r="P36" s="50">
        <f t="shared" ref="P36:P53" si="15">ROUND(O36*($V$4+1),2)</f>
        <v>63.19</v>
      </c>
      <c r="Q36" s="51">
        <f t="shared" si="6"/>
        <v>10</v>
      </c>
      <c r="R36" s="54">
        <f t="shared" si="2"/>
        <v>60.73</v>
      </c>
      <c r="S36" s="53">
        <f t="shared" si="0"/>
        <v>10</v>
      </c>
      <c r="X36" s="39">
        <f>SUM(AF$3:AF35)</f>
        <v>176</v>
      </c>
      <c r="Y36" s="42" t="s">
        <v>47</v>
      </c>
      <c r="Z36" s="43">
        <f t="shared" si="3"/>
        <v>416.66666666666669</v>
      </c>
      <c r="AA36" s="44">
        <f t="shared" si="14"/>
        <v>-1.4999999999999999E-2</v>
      </c>
      <c r="AB36" s="45">
        <f t="shared" si="7"/>
        <v>61.65</v>
      </c>
      <c r="AC36" s="45">
        <f t="shared" si="8"/>
        <v>63.19</v>
      </c>
      <c r="AD36" s="39">
        <f t="shared" si="9"/>
        <v>7</v>
      </c>
      <c r="AE36" s="46">
        <f t="shared" si="10"/>
        <v>60.73</v>
      </c>
      <c r="AF36" s="39">
        <f t="shared" si="11"/>
        <v>7</v>
      </c>
      <c r="AG36" s="40">
        <f t="shared" si="12"/>
        <v>10.168283999999995</v>
      </c>
    </row>
    <row r="37" spans="11:33" ht="15.95" customHeight="1" x14ac:dyDescent="0.3">
      <c r="K37" s="5" t="s">
        <v>48</v>
      </c>
      <c r="L37" s="6">
        <f>SUM(S$3:S36)</f>
        <v>264</v>
      </c>
      <c r="M37" s="15">
        <f t="shared" si="4"/>
        <v>600</v>
      </c>
      <c r="N37" s="19">
        <f t="shared" si="13"/>
        <v>-1.4999999999999999E-2</v>
      </c>
      <c r="O37" s="7">
        <f t="shared" si="5"/>
        <v>60.73</v>
      </c>
      <c r="P37" s="50">
        <f t="shared" si="15"/>
        <v>62.25</v>
      </c>
      <c r="Q37" s="51">
        <f t="shared" si="6"/>
        <v>10</v>
      </c>
      <c r="R37" s="54">
        <f t="shared" si="2"/>
        <v>59.82</v>
      </c>
      <c r="S37" s="53">
        <f t="shared" si="0"/>
        <v>10</v>
      </c>
      <c r="X37" s="39">
        <f>SUM(AF$3:AF36)</f>
        <v>183</v>
      </c>
      <c r="Y37" s="42" t="s">
        <v>48</v>
      </c>
      <c r="Z37" s="43">
        <f t="shared" si="3"/>
        <v>416.66666666666669</v>
      </c>
      <c r="AA37" s="44">
        <f t="shared" si="14"/>
        <v>-1.4999999999999999E-2</v>
      </c>
      <c r="AB37" s="45">
        <f t="shared" si="7"/>
        <v>60.73</v>
      </c>
      <c r="AC37" s="45">
        <f t="shared" si="8"/>
        <v>62.25</v>
      </c>
      <c r="AD37" s="39">
        <f t="shared" si="9"/>
        <v>7</v>
      </c>
      <c r="AE37" s="46">
        <f t="shared" si="10"/>
        <v>59.82</v>
      </c>
      <c r="AF37" s="39">
        <f t="shared" si="11"/>
        <v>7</v>
      </c>
      <c r="AG37" s="40">
        <f t="shared" si="12"/>
        <v>10.037398000000021</v>
      </c>
    </row>
    <row r="38" spans="11:33" ht="15.95" customHeight="1" x14ac:dyDescent="0.3">
      <c r="K38" s="5" t="s">
        <v>49</v>
      </c>
      <c r="L38" s="6">
        <f>SUM(S$3:S37)</f>
        <v>274</v>
      </c>
      <c r="M38" s="15">
        <f t="shared" si="4"/>
        <v>600</v>
      </c>
      <c r="N38" s="19">
        <f t="shared" si="13"/>
        <v>-1.4999999999999999E-2</v>
      </c>
      <c r="O38" s="7">
        <f t="shared" si="5"/>
        <v>59.82</v>
      </c>
      <c r="P38" s="50">
        <f t="shared" si="15"/>
        <v>61.32</v>
      </c>
      <c r="Q38" s="51">
        <f t="shared" si="6"/>
        <v>10</v>
      </c>
      <c r="R38" s="54">
        <f t="shared" si="2"/>
        <v>58.92</v>
      </c>
      <c r="S38" s="53">
        <f t="shared" si="0"/>
        <v>10</v>
      </c>
      <c r="X38" s="39">
        <f>SUM(AF$3:AF37)</f>
        <v>190</v>
      </c>
      <c r="Y38" s="42" t="s">
        <v>49</v>
      </c>
      <c r="Z38" s="43">
        <f t="shared" si="3"/>
        <v>416.66666666666669</v>
      </c>
      <c r="AA38" s="44">
        <f t="shared" si="14"/>
        <v>-1.4999999999999999E-2</v>
      </c>
      <c r="AB38" s="45">
        <f t="shared" si="7"/>
        <v>59.82</v>
      </c>
      <c r="AC38" s="45">
        <f t="shared" si="8"/>
        <v>61.32</v>
      </c>
      <c r="AD38" s="39">
        <f t="shared" si="9"/>
        <v>7</v>
      </c>
      <c r="AE38" s="46">
        <f t="shared" si="10"/>
        <v>58.92</v>
      </c>
      <c r="AF38" s="39">
        <f t="shared" si="11"/>
        <v>7</v>
      </c>
      <c r="AG38" s="40">
        <f t="shared" si="12"/>
        <v>9.9064139999999998</v>
      </c>
    </row>
    <row r="39" spans="11:33" ht="15.95" customHeight="1" x14ac:dyDescent="0.3">
      <c r="K39" s="5" t="s">
        <v>50</v>
      </c>
      <c r="L39" s="6">
        <f>SUM(S$3:S38)</f>
        <v>284</v>
      </c>
      <c r="M39" s="15">
        <f t="shared" si="4"/>
        <v>600</v>
      </c>
      <c r="N39" s="19">
        <f t="shared" si="13"/>
        <v>-1.4999999999999999E-2</v>
      </c>
      <c r="O39" s="7">
        <f t="shared" si="5"/>
        <v>58.92</v>
      </c>
      <c r="P39" s="50">
        <f t="shared" si="15"/>
        <v>60.39</v>
      </c>
      <c r="Q39" s="51">
        <f t="shared" si="6"/>
        <v>10</v>
      </c>
      <c r="R39" s="54">
        <f t="shared" si="2"/>
        <v>58.04</v>
      </c>
      <c r="S39" s="53">
        <f t="shared" si="0"/>
        <v>10</v>
      </c>
      <c r="X39" s="39">
        <f>SUM(AF$3:AF38)</f>
        <v>197</v>
      </c>
      <c r="Y39" s="42" t="s">
        <v>50</v>
      </c>
      <c r="Z39" s="43">
        <f t="shared" si="3"/>
        <v>416.66666666666669</v>
      </c>
      <c r="AA39" s="44">
        <f t="shared" si="14"/>
        <v>-1.4999999999999999E-2</v>
      </c>
      <c r="AB39" s="45">
        <f t="shared" si="7"/>
        <v>58.92</v>
      </c>
      <c r="AC39" s="45">
        <f t="shared" si="8"/>
        <v>60.39</v>
      </c>
      <c r="AD39" s="39">
        <f t="shared" si="9"/>
        <v>7</v>
      </c>
      <c r="AE39" s="46">
        <f t="shared" si="10"/>
        <v>58.04</v>
      </c>
      <c r="AF39" s="39">
        <f t="shared" si="11"/>
        <v>7</v>
      </c>
      <c r="AG39" s="40">
        <f t="shared" si="12"/>
        <v>9.705380999999992</v>
      </c>
    </row>
    <row r="40" spans="11:33" ht="15.95" customHeight="1" x14ac:dyDescent="0.3">
      <c r="K40" s="5" t="s">
        <v>51</v>
      </c>
      <c r="L40" s="6">
        <f>SUM(S$3:S39)</f>
        <v>294</v>
      </c>
      <c r="M40" s="15">
        <f t="shared" si="4"/>
        <v>600</v>
      </c>
      <c r="N40" s="19">
        <f t="shared" si="13"/>
        <v>-1.4999999999999999E-2</v>
      </c>
      <c r="O40" s="7">
        <f t="shared" si="5"/>
        <v>58.04</v>
      </c>
      <c r="P40" s="50">
        <f t="shared" si="15"/>
        <v>59.49</v>
      </c>
      <c r="Q40" s="51">
        <f t="shared" si="6"/>
        <v>10</v>
      </c>
      <c r="R40" s="54">
        <f t="shared" si="2"/>
        <v>57.17</v>
      </c>
      <c r="S40" s="53">
        <f t="shared" si="0"/>
        <v>10</v>
      </c>
      <c r="X40" s="39">
        <f>SUM(AF$3:AF39)</f>
        <v>204</v>
      </c>
      <c r="Y40" s="42" t="s">
        <v>51</v>
      </c>
      <c r="Z40" s="43">
        <f t="shared" si="3"/>
        <v>416.66666666666669</v>
      </c>
      <c r="AA40" s="44">
        <f t="shared" si="14"/>
        <v>-1.4999999999999999E-2</v>
      </c>
      <c r="AB40" s="45">
        <f t="shared" si="7"/>
        <v>58.04</v>
      </c>
      <c r="AC40" s="45">
        <f t="shared" si="8"/>
        <v>59.49</v>
      </c>
      <c r="AD40" s="39">
        <f t="shared" si="9"/>
        <v>7</v>
      </c>
      <c r="AE40" s="46">
        <f t="shared" si="10"/>
        <v>57.17</v>
      </c>
      <c r="AF40" s="39">
        <f t="shared" si="11"/>
        <v>7</v>
      </c>
      <c r="AG40" s="40">
        <f t="shared" si="12"/>
        <v>9.5741030000000205</v>
      </c>
    </row>
    <row r="41" spans="11:33" ht="15.95" customHeight="1" x14ac:dyDescent="0.3">
      <c r="K41" s="5" t="s">
        <v>52</v>
      </c>
      <c r="L41" s="6">
        <f>SUM(S$3:S40)</f>
        <v>304</v>
      </c>
      <c r="M41" s="15">
        <f t="shared" si="4"/>
        <v>600</v>
      </c>
      <c r="N41" s="19">
        <f t="shared" si="13"/>
        <v>-1.4999999999999999E-2</v>
      </c>
      <c r="O41" s="7">
        <f t="shared" si="5"/>
        <v>57.17</v>
      </c>
      <c r="P41" s="50">
        <f t="shared" si="15"/>
        <v>58.6</v>
      </c>
      <c r="Q41" s="51">
        <f t="shared" si="6"/>
        <v>10</v>
      </c>
      <c r="R41" s="54">
        <f t="shared" si="2"/>
        <v>56.31</v>
      </c>
      <c r="S41" s="53">
        <f t="shared" si="0"/>
        <v>11</v>
      </c>
      <c r="X41" s="39">
        <f>SUM(AF$3:AF40)</f>
        <v>211</v>
      </c>
      <c r="Y41" s="42" t="s">
        <v>52</v>
      </c>
      <c r="Z41" s="43">
        <f t="shared" si="3"/>
        <v>416.66666666666669</v>
      </c>
      <c r="AA41" s="44">
        <f t="shared" si="14"/>
        <v>-1.4999999999999999E-2</v>
      </c>
      <c r="AB41" s="45">
        <f t="shared" si="7"/>
        <v>57.17</v>
      </c>
      <c r="AC41" s="45">
        <f t="shared" si="8"/>
        <v>58.6</v>
      </c>
      <c r="AD41" s="39">
        <f t="shared" si="9"/>
        <v>7</v>
      </c>
      <c r="AE41" s="46">
        <f t="shared" si="10"/>
        <v>56.31</v>
      </c>
      <c r="AF41" s="39">
        <f t="shared" si="11"/>
        <v>7</v>
      </c>
      <c r="AG41" s="40">
        <f t="shared" si="12"/>
        <v>9.4427269999999979</v>
      </c>
    </row>
    <row r="42" spans="11:33" ht="15.95" customHeight="1" x14ac:dyDescent="0.3">
      <c r="K42" s="5" t="s">
        <v>53</v>
      </c>
      <c r="L42" s="6">
        <f>SUM(S$3:S41)</f>
        <v>315</v>
      </c>
      <c r="M42" s="15">
        <f t="shared" si="4"/>
        <v>600</v>
      </c>
      <c r="N42" s="19">
        <f t="shared" si="13"/>
        <v>-1.4999999999999999E-2</v>
      </c>
      <c r="O42" s="7">
        <f t="shared" si="5"/>
        <v>56.31</v>
      </c>
      <c r="P42" s="50">
        <f t="shared" si="15"/>
        <v>57.72</v>
      </c>
      <c r="Q42" s="51">
        <f t="shared" si="6"/>
        <v>11</v>
      </c>
      <c r="R42" s="54">
        <f t="shared" si="2"/>
        <v>55.47</v>
      </c>
      <c r="S42" s="53">
        <f t="shared" si="0"/>
        <v>11</v>
      </c>
      <c r="X42" s="39">
        <f>SUM(AF$3:AF41)</f>
        <v>218</v>
      </c>
      <c r="Y42" s="42" t="s">
        <v>53</v>
      </c>
      <c r="Z42" s="43">
        <f t="shared" si="3"/>
        <v>416.66666666666669</v>
      </c>
      <c r="AA42" s="44">
        <f t="shared" si="14"/>
        <v>-1.4999999999999999E-2</v>
      </c>
      <c r="AB42" s="45">
        <f t="shared" si="7"/>
        <v>56.31</v>
      </c>
      <c r="AC42" s="45">
        <f t="shared" si="8"/>
        <v>57.72</v>
      </c>
      <c r="AD42" s="39">
        <f t="shared" si="9"/>
        <v>7</v>
      </c>
      <c r="AE42" s="46">
        <f t="shared" si="10"/>
        <v>55.47</v>
      </c>
      <c r="AF42" s="39">
        <f t="shared" si="11"/>
        <v>8</v>
      </c>
      <c r="AG42" s="40">
        <f t="shared" si="12"/>
        <v>9.3112529999999758</v>
      </c>
    </row>
    <row r="43" spans="11:33" ht="15.95" customHeight="1" x14ac:dyDescent="0.3">
      <c r="K43" s="5" t="s">
        <v>54</v>
      </c>
      <c r="L43" s="6">
        <f>SUM(S$3:S42)</f>
        <v>326</v>
      </c>
      <c r="M43" s="15">
        <f t="shared" si="4"/>
        <v>600</v>
      </c>
      <c r="N43" s="19">
        <f t="shared" si="13"/>
        <v>-1.4999999999999999E-2</v>
      </c>
      <c r="O43" s="7">
        <f t="shared" si="5"/>
        <v>55.47</v>
      </c>
      <c r="P43" s="50">
        <f t="shared" si="15"/>
        <v>56.86</v>
      </c>
      <c r="Q43" s="51">
        <f t="shared" si="6"/>
        <v>11</v>
      </c>
      <c r="R43" s="54">
        <f t="shared" si="2"/>
        <v>54.64</v>
      </c>
      <c r="S43" s="53">
        <f t="shared" si="0"/>
        <v>11</v>
      </c>
      <c r="X43" s="39">
        <f>SUM(AF$3:AF42)</f>
        <v>226</v>
      </c>
      <c r="Y43" s="42" t="s">
        <v>54</v>
      </c>
      <c r="Z43" s="43">
        <f t="shared" si="3"/>
        <v>416.66666666666669</v>
      </c>
      <c r="AA43" s="44">
        <f t="shared" si="14"/>
        <v>-1.4999999999999999E-2</v>
      </c>
      <c r="AB43" s="45">
        <f t="shared" si="7"/>
        <v>55.47</v>
      </c>
      <c r="AC43" s="45">
        <f t="shared" si="8"/>
        <v>56.86</v>
      </c>
      <c r="AD43" s="39">
        <f t="shared" si="9"/>
        <v>8</v>
      </c>
      <c r="AE43" s="46">
        <f t="shared" si="10"/>
        <v>54.64</v>
      </c>
      <c r="AF43" s="39">
        <f t="shared" si="11"/>
        <v>8</v>
      </c>
      <c r="AG43" s="40">
        <f t="shared" si="12"/>
        <v>10.490952000000004</v>
      </c>
    </row>
    <row r="44" spans="11:33" ht="15.95" customHeight="1" x14ac:dyDescent="0.3">
      <c r="K44" s="5" t="s">
        <v>55</v>
      </c>
      <c r="L44" s="6">
        <f>SUM(S$3:S43)</f>
        <v>337</v>
      </c>
      <c r="M44" s="15">
        <f t="shared" si="4"/>
        <v>600</v>
      </c>
      <c r="N44" s="19">
        <f t="shared" si="13"/>
        <v>-1.4999999999999999E-2</v>
      </c>
      <c r="O44" s="7">
        <f t="shared" si="5"/>
        <v>54.64</v>
      </c>
      <c r="P44" s="50">
        <f t="shared" si="15"/>
        <v>56.01</v>
      </c>
      <c r="Q44" s="51">
        <f t="shared" si="6"/>
        <v>11</v>
      </c>
      <c r="R44" s="54">
        <f t="shared" si="2"/>
        <v>53.82</v>
      </c>
      <c r="S44" s="53">
        <f t="shared" si="0"/>
        <v>11</v>
      </c>
      <c r="X44" s="39">
        <f>SUM(AF$3:AF43)</f>
        <v>234</v>
      </c>
      <c r="Y44" s="42" t="s">
        <v>55</v>
      </c>
      <c r="Z44" s="43">
        <f t="shared" si="3"/>
        <v>416.66666666666669</v>
      </c>
      <c r="AA44" s="44">
        <f t="shared" si="14"/>
        <v>-1.4999999999999999E-2</v>
      </c>
      <c r="AB44" s="45">
        <f t="shared" si="7"/>
        <v>54.64</v>
      </c>
      <c r="AC44" s="45">
        <f t="shared" si="8"/>
        <v>56.01</v>
      </c>
      <c r="AD44" s="39">
        <f t="shared" si="9"/>
        <v>8</v>
      </c>
      <c r="AE44" s="46">
        <f t="shared" si="10"/>
        <v>53.82</v>
      </c>
      <c r="AF44" s="39">
        <f t="shared" si="11"/>
        <v>8</v>
      </c>
      <c r="AG44" s="40">
        <f t="shared" si="12"/>
        <v>10.340359999999979</v>
      </c>
    </row>
    <row r="45" spans="11:33" ht="15.95" customHeight="1" x14ac:dyDescent="0.3">
      <c r="K45" s="5" t="s">
        <v>56</v>
      </c>
      <c r="L45" s="6">
        <f>SUM(S$3:S44)</f>
        <v>348</v>
      </c>
      <c r="M45" s="15">
        <f t="shared" si="4"/>
        <v>600</v>
      </c>
      <c r="N45" s="19">
        <f t="shared" si="13"/>
        <v>-1.4999999999999999E-2</v>
      </c>
      <c r="O45" s="7">
        <f t="shared" si="5"/>
        <v>53.82</v>
      </c>
      <c r="P45" s="50">
        <f t="shared" si="15"/>
        <v>55.17</v>
      </c>
      <c r="Q45" s="51">
        <f t="shared" si="6"/>
        <v>11</v>
      </c>
      <c r="R45" s="54">
        <f t="shared" si="2"/>
        <v>53.01</v>
      </c>
      <c r="S45" s="53">
        <f t="shared" si="0"/>
        <v>11</v>
      </c>
      <c r="X45" s="39">
        <f>SUM(AF$3:AF44)</f>
        <v>242</v>
      </c>
      <c r="Y45" s="42" t="s">
        <v>56</v>
      </c>
      <c r="Z45" s="43">
        <f t="shared" si="3"/>
        <v>416.66666666666669</v>
      </c>
      <c r="AA45" s="44">
        <f t="shared" si="14"/>
        <v>-1.4999999999999999E-2</v>
      </c>
      <c r="AB45" s="45">
        <f t="shared" si="7"/>
        <v>53.82</v>
      </c>
      <c r="AC45" s="45">
        <f t="shared" si="8"/>
        <v>55.17</v>
      </c>
      <c r="AD45" s="39">
        <f t="shared" si="9"/>
        <v>8</v>
      </c>
      <c r="AE45" s="46">
        <f t="shared" si="10"/>
        <v>53.01</v>
      </c>
      <c r="AF45" s="39">
        <f t="shared" si="11"/>
        <v>8</v>
      </c>
      <c r="AG45" s="40">
        <f t="shared" si="12"/>
        <v>10.189656000000012</v>
      </c>
    </row>
    <row r="46" spans="11:33" ht="15.95" customHeight="1" x14ac:dyDescent="0.3">
      <c r="K46" s="5" t="s">
        <v>57</v>
      </c>
      <c r="L46" s="6">
        <f>SUM(S$3:S45)</f>
        <v>359</v>
      </c>
      <c r="M46" s="15">
        <f t="shared" si="4"/>
        <v>600</v>
      </c>
      <c r="N46" s="19">
        <f t="shared" si="13"/>
        <v>-1.4999999999999999E-2</v>
      </c>
      <c r="O46" s="7">
        <f t="shared" si="5"/>
        <v>53.01</v>
      </c>
      <c r="P46" s="50">
        <f t="shared" si="15"/>
        <v>54.34</v>
      </c>
      <c r="Q46" s="51">
        <f t="shared" si="6"/>
        <v>11</v>
      </c>
      <c r="R46" s="54">
        <f t="shared" si="2"/>
        <v>52.21</v>
      </c>
      <c r="S46" s="53">
        <f t="shared" si="0"/>
        <v>11</v>
      </c>
      <c r="X46" s="39">
        <f>SUM(AF$3:AF45)</f>
        <v>250</v>
      </c>
      <c r="Y46" s="42" t="s">
        <v>57</v>
      </c>
      <c r="Z46" s="43">
        <f t="shared" si="3"/>
        <v>416.66666666666669</v>
      </c>
      <c r="AA46" s="44">
        <f t="shared" si="14"/>
        <v>-1.4999999999999999E-2</v>
      </c>
      <c r="AB46" s="45">
        <f t="shared" si="7"/>
        <v>53.01</v>
      </c>
      <c r="AC46" s="45">
        <f t="shared" si="8"/>
        <v>54.34</v>
      </c>
      <c r="AD46" s="39">
        <f t="shared" si="9"/>
        <v>8</v>
      </c>
      <c r="AE46" s="46">
        <f t="shared" si="10"/>
        <v>52.21</v>
      </c>
      <c r="AF46" s="39">
        <f t="shared" si="11"/>
        <v>8</v>
      </c>
      <c r="AG46" s="40">
        <f t="shared" si="12"/>
        <v>10.038840000000043</v>
      </c>
    </row>
    <row r="47" spans="11:33" ht="15.95" customHeight="1" x14ac:dyDescent="0.3">
      <c r="K47" s="5" t="s">
        <v>58</v>
      </c>
      <c r="L47" s="6">
        <f>SUM(S$3:S46)</f>
        <v>370</v>
      </c>
      <c r="M47" s="15">
        <f t="shared" si="4"/>
        <v>600</v>
      </c>
      <c r="N47" s="19">
        <f t="shared" si="13"/>
        <v>-1.4999999999999999E-2</v>
      </c>
      <c r="O47" s="7">
        <f t="shared" si="5"/>
        <v>52.21</v>
      </c>
      <c r="P47" s="50">
        <f t="shared" si="15"/>
        <v>53.52</v>
      </c>
      <c r="Q47" s="51">
        <f t="shared" si="6"/>
        <v>11</v>
      </c>
      <c r="R47" s="54">
        <f t="shared" si="2"/>
        <v>51.43</v>
      </c>
      <c r="S47" s="53">
        <f t="shared" si="0"/>
        <v>12</v>
      </c>
      <c r="X47" s="39">
        <f>SUM(AF$3:AF46)</f>
        <v>258</v>
      </c>
      <c r="Y47" s="42" t="s">
        <v>58</v>
      </c>
      <c r="Z47" s="43">
        <f t="shared" si="3"/>
        <v>416.66666666666669</v>
      </c>
      <c r="AA47" s="44">
        <f t="shared" si="14"/>
        <v>-1.4999999999999999E-2</v>
      </c>
      <c r="AB47" s="45">
        <f t="shared" si="7"/>
        <v>52.21</v>
      </c>
      <c r="AC47" s="45">
        <f t="shared" si="8"/>
        <v>53.52</v>
      </c>
      <c r="AD47" s="39">
        <f t="shared" si="9"/>
        <v>8</v>
      </c>
      <c r="AE47" s="46">
        <f t="shared" si="10"/>
        <v>51.43</v>
      </c>
      <c r="AF47" s="39">
        <f t="shared" si="11"/>
        <v>8</v>
      </c>
      <c r="AG47" s="40">
        <f t="shared" si="12"/>
        <v>9.8879120000000178</v>
      </c>
    </row>
    <row r="48" spans="11:33" ht="15.95" customHeight="1" x14ac:dyDescent="0.3">
      <c r="K48" s="5" t="s">
        <v>59</v>
      </c>
      <c r="L48" s="6">
        <f>SUM(S$3:S47)</f>
        <v>382</v>
      </c>
      <c r="M48" s="15">
        <f t="shared" si="4"/>
        <v>600</v>
      </c>
      <c r="N48" s="19">
        <f t="shared" si="13"/>
        <v>-1.4999999999999999E-2</v>
      </c>
      <c r="O48" s="7">
        <f t="shared" si="5"/>
        <v>51.43</v>
      </c>
      <c r="P48" s="50">
        <f t="shared" si="15"/>
        <v>52.72</v>
      </c>
      <c r="Q48" s="51">
        <f t="shared" si="6"/>
        <v>12</v>
      </c>
      <c r="R48" s="54">
        <f t="shared" si="2"/>
        <v>50.66</v>
      </c>
      <c r="S48" s="53">
        <f t="shared" si="0"/>
        <v>12</v>
      </c>
      <c r="X48" s="39">
        <f>SUM(AF$3:AF47)</f>
        <v>266</v>
      </c>
      <c r="Y48" s="42" t="s">
        <v>59</v>
      </c>
      <c r="Z48" s="43">
        <f t="shared" si="3"/>
        <v>416.66666666666669</v>
      </c>
      <c r="AA48" s="44">
        <f t="shared" si="14"/>
        <v>-1.4999999999999999E-2</v>
      </c>
      <c r="AB48" s="45">
        <f t="shared" si="7"/>
        <v>51.43</v>
      </c>
      <c r="AC48" s="45">
        <f t="shared" si="8"/>
        <v>52.72</v>
      </c>
      <c r="AD48" s="39">
        <f t="shared" si="9"/>
        <v>8</v>
      </c>
      <c r="AE48" s="46">
        <f t="shared" si="10"/>
        <v>50.66</v>
      </c>
      <c r="AF48" s="39">
        <f t="shared" si="11"/>
        <v>8</v>
      </c>
      <c r="AG48" s="40">
        <f t="shared" si="12"/>
        <v>9.7367599999999932</v>
      </c>
    </row>
    <row r="49" spans="11:33" ht="15.95" customHeight="1" x14ac:dyDescent="0.3">
      <c r="K49" s="5" t="s">
        <v>60</v>
      </c>
      <c r="L49" s="6">
        <f>SUM(S$3:S48)</f>
        <v>394</v>
      </c>
      <c r="M49" s="15">
        <f t="shared" si="4"/>
        <v>600</v>
      </c>
      <c r="N49" s="19">
        <f t="shared" si="13"/>
        <v>-1.4999999999999999E-2</v>
      </c>
      <c r="O49" s="7">
        <f t="shared" ref="O49:O53" si="16">R48</f>
        <v>50.66</v>
      </c>
      <c r="P49" s="50">
        <f t="shared" si="15"/>
        <v>51.93</v>
      </c>
      <c r="Q49" s="51">
        <f t="shared" ref="Q49:Q53" si="17">S48</f>
        <v>12</v>
      </c>
      <c r="R49" s="54">
        <f t="shared" ref="R49:R53" si="18">ROUND(O49*(N50+1),2)</f>
        <v>49.9</v>
      </c>
      <c r="S49" s="53">
        <f t="shared" ref="S49:S53" si="19">ROUND(M50/R49,0)</f>
        <v>12</v>
      </c>
      <c r="X49" s="39">
        <f>SUM(AF$3:AF48)</f>
        <v>274</v>
      </c>
      <c r="Y49" s="42" t="s">
        <v>60</v>
      </c>
      <c r="Z49" s="43">
        <f t="shared" si="3"/>
        <v>416.66666666666669</v>
      </c>
      <c r="AA49" s="44">
        <f t="shared" si="14"/>
        <v>-1.4999999999999999E-2</v>
      </c>
      <c r="AB49" s="45">
        <f t="shared" si="7"/>
        <v>50.66</v>
      </c>
      <c r="AC49" s="45">
        <f t="shared" si="8"/>
        <v>51.93</v>
      </c>
      <c r="AD49" s="39">
        <f t="shared" si="9"/>
        <v>8</v>
      </c>
      <c r="AE49" s="46">
        <f t="shared" si="10"/>
        <v>49.9</v>
      </c>
      <c r="AF49" s="39">
        <f t="shared" si="11"/>
        <v>8</v>
      </c>
      <c r="AG49" s="40">
        <f t="shared" si="12"/>
        <v>9.585496000000024</v>
      </c>
    </row>
    <row r="50" spans="11:33" ht="15.95" customHeight="1" x14ac:dyDescent="0.3">
      <c r="K50" s="5" t="s">
        <v>61</v>
      </c>
      <c r="L50" s="6">
        <f>SUM(S$3:S49)</f>
        <v>406</v>
      </c>
      <c r="M50" s="15">
        <f t="shared" si="4"/>
        <v>600</v>
      </c>
      <c r="N50" s="19">
        <f t="shared" si="13"/>
        <v>-1.4999999999999999E-2</v>
      </c>
      <c r="O50" s="7">
        <f t="shared" si="16"/>
        <v>49.9</v>
      </c>
      <c r="P50" s="50">
        <f t="shared" si="15"/>
        <v>51.15</v>
      </c>
      <c r="Q50" s="51">
        <f t="shared" si="17"/>
        <v>12</v>
      </c>
      <c r="R50" s="54">
        <f t="shared" si="18"/>
        <v>49.15</v>
      </c>
      <c r="S50" s="53">
        <f t="shared" si="19"/>
        <v>12</v>
      </c>
      <c r="X50" s="39">
        <f>SUM(AF$3:AF49)</f>
        <v>282</v>
      </c>
      <c r="Y50" s="42" t="s">
        <v>61</v>
      </c>
      <c r="Z50" s="43">
        <f t="shared" si="3"/>
        <v>416.66666666666669</v>
      </c>
      <c r="AA50" s="44">
        <f t="shared" si="14"/>
        <v>-1.4999999999999999E-2</v>
      </c>
      <c r="AB50" s="45">
        <f t="shared" si="7"/>
        <v>49.9</v>
      </c>
      <c r="AC50" s="45">
        <f t="shared" si="8"/>
        <v>51.15</v>
      </c>
      <c r="AD50" s="39">
        <f t="shared" si="9"/>
        <v>8</v>
      </c>
      <c r="AE50" s="46">
        <f t="shared" si="10"/>
        <v>49.15</v>
      </c>
      <c r="AF50" s="39">
        <f t="shared" si="11"/>
        <v>8</v>
      </c>
      <c r="AG50" s="40">
        <f t="shared" si="12"/>
        <v>9.4341200000000001</v>
      </c>
    </row>
    <row r="51" spans="11:33" ht="15.95" customHeight="1" x14ac:dyDescent="0.3">
      <c r="K51" s="5" t="s">
        <v>62</v>
      </c>
      <c r="L51" s="6">
        <f>SUM(S$3:S50)</f>
        <v>418</v>
      </c>
      <c r="M51" s="15">
        <f t="shared" si="4"/>
        <v>600</v>
      </c>
      <c r="N51" s="19">
        <f t="shared" si="13"/>
        <v>-1.4999999999999999E-2</v>
      </c>
      <c r="O51" s="7">
        <f t="shared" si="16"/>
        <v>49.15</v>
      </c>
      <c r="P51" s="50">
        <f t="shared" si="15"/>
        <v>50.38</v>
      </c>
      <c r="Q51" s="51">
        <f t="shared" si="17"/>
        <v>12</v>
      </c>
      <c r="R51" s="54">
        <f t="shared" si="18"/>
        <v>48.41</v>
      </c>
      <c r="S51" s="53">
        <f t="shared" si="19"/>
        <v>12</v>
      </c>
      <c r="X51" s="39">
        <f>SUM(AF$3:AF50)</f>
        <v>290</v>
      </c>
      <c r="Y51" s="42" t="s">
        <v>62</v>
      </c>
      <c r="Z51" s="43">
        <f t="shared" si="3"/>
        <v>416.66666666666669</v>
      </c>
      <c r="AA51" s="44">
        <f t="shared" si="14"/>
        <v>-1.4999999999999999E-2</v>
      </c>
      <c r="AB51" s="45">
        <f t="shared" si="7"/>
        <v>49.15</v>
      </c>
      <c r="AC51" s="45">
        <f t="shared" si="8"/>
        <v>50.38</v>
      </c>
      <c r="AD51" s="39">
        <f t="shared" si="9"/>
        <v>8</v>
      </c>
      <c r="AE51" s="46">
        <f t="shared" si="10"/>
        <v>48.41</v>
      </c>
      <c r="AF51" s="39">
        <f t="shared" si="11"/>
        <v>9</v>
      </c>
      <c r="AG51" s="40">
        <f t="shared" si="12"/>
        <v>9.2826320000000315</v>
      </c>
    </row>
    <row r="52" spans="11:33" ht="15.95" customHeight="1" x14ac:dyDescent="0.3">
      <c r="K52" s="5" t="s">
        <v>63</v>
      </c>
      <c r="L52" s="6">
        <f>SUM(S$3:S51)</f>
        <v>430</v>
      </c>
      <c r="M52" s="15">
        <f t="shared" si="4"/>
        <v>600</v>
      </c>
      <c r="N52" s="19">
        <f t="shared" si="13"/>
        <v>-1.4999999999999999E-2</v>
      </c>
      <c r="O52" s="7">
        <f t="shared" si="16"/>
        <v>48.41</v>
      </c>
      <c r="P52" s="50">
        <f t="shared" si="15"/>
        <v>49.62</v>
      </c>
      <c r="Q52" s="51">
        <f t="shared" si="17"/>
        <v>12</v>
      </c>
      <c r="R52" s="54">
        <f t="shared" si="18"/>
        <v>47.68</v>
      </c>
      <c r="S52" s="53">
        <f t="shared" si="19"/>
        <v>13</v>
      </c>
      <c r="X52" s="39">
        <f>SUM(AF$3:AF51)</f>
        <v>299</v>
      </c>
      <c r="Y52" s="42" t="s">
        <v>63</v>
      </c>
      <c r="Z52" s="43">
        <f t="shared" si="3"/>
        <v>416.66666666666669</v>
      </c>
      <c r="AA52" s="44">
        <f t="shared" si="14"/>
        <v>-1.4999999999999999E-2</v>
      </c>
      <c r="AB52" s="45">
        <f t="shared" si="7"/>
        <v>48.41</v>
      </c>
      <c r="AC52" s="45">
        <f t="shared" si="8"/>
        <v>49.62</v>
      </c>
      <c r="AD52" s="39">
        <f t="shared" si="9"/>
        <v>9</v>
      </c>
      <c r="AE52" s="46">
        <f t="shared" si="10"/>
        <v>47.68</v>
      </c>
      <c r="AF52" s="39">
        <f t="shared" si="11"/>
        <v>9</v>
      </c>
      <c r="AG52" s="40">
        <f t="shared" si="12"/>
        <v>10.272411000000007</v>
      </c>
    </row>
    <row r="53" spans="11:33" ht="15.95" customHeight="1" x14ac:dyDescent="0.3">
      <c r="K53" s="5" t="s">
        <v>64</v>
      </c>
      <c r="L53" s="6">
        <f>SUM(S$3:S52)</f>
        <v>443</v>
      </c>
      <c r="M53" s="15">
        <f t="shared" si="4"/>
        <v>600</v>
      </c>
      <c r="N53" s="19">
        <f t="shared" si="13"/>
        <v>-1.4999999999999999E-2</v>
      </c>
      <c r="O53" s="7">
        <f t="shared" si="16"/>
        <v>47.68</v>
      </c>
      <c r="P53" s="50">
        <f t="shared" si="15"/>
        <v>48.87</v>
      </c>
      <c r="Q53" s="51">
        <f t="shared" si="17"/>
        <v>13</v>
      </c>
      <c r="R53" s="54">
        <f t="shared" si="18"/>
        <v>47.68</v>
      </c>
      <c r="S53" s="53">
        <f t="shared" si="19"/>
        <v>0</v>
      </c>
      <c r="X53" s="39">
        <f>SUM(AF$3:AF52)</f>
        <v>308</v>
      </c>
      <c r="Y53" s="42" t="s">
        <v>64</v>
      </c>
      <c r="Z53" s="43">
        <f t="shared" si="3"/>
        <v>416.66666666666669</v>
      </c>
      <c r="AA53" s="44">
        <f t="shared" si="14"/>
        <v>-1.4999999999999999E-2</v>
      </c>
      <c r="AB53" s="45">
        <f t="shared" si="7"/>
        <v>47.68</v>
      </c>
      <c r="AC53" s="45">
        <f t="shared" si="8"/>
        <v>48.87</v>
      </c>
      <c r="AD53" s="39">
        <f t="shared" si="9"/>
        <v>9</v>
      </c>
      <c r="AE53" s="46">
        <f>ROUND(AB53*(AA54+1),2)</f>
        <v>47.68</v>
      </c>
      <c r="AF53" s="39">
        <f>ROUND(Z54/AE53,0)</f>
        <v>0</v>
      </c>
      <c r="AG53" s="40">
        <f t="shared" si="12"/>
        <v>10.10173499999998</v>
      </c>
    </row>
    <row r="54" spans="11:33" ht="15.95" customHeight="1" x14ac:dyDescent="0.3">
      <c r="K54" s="61"/>
      <c r="L54" s="62"/>
      <c r="M54" s="63"/>
      <c r="N54" s="64"/>
      <c r="O54" s="14"/>
      <c r="P54" s="65"/>
      <c r="Q54" s="66"/>
      <c r="R54" s="67"/>
      <c r="S54" s="68"/>
      <c r="X54" s="69"/>
      <c r="Y54" s="70"/>
      <c r="Z54" s="71"/>
      <c r="AA54" s="72"/>
      <c r="AB54" s="73"/>
      <c r="AC54" s="73"/>
      <c r="AD54" s="69"/>
      <c r="AE54" s="74"/>
      <c r="AF54" s="69"/>
      <c r="AG54" s="75"/>
    </row>
    <row r="55" spans="11:33" ht="15.95" customHeight="1" x14ac:dyDescent="0.3">
      <c r="K55" s="61"/>
      <c r="L55" s="62"/>
      <c r="M55" s="63"/>
      <c r="N55" s="64"/>
      <c r="O55" s="14"/>
      <c r="P55" s="65"/>
      <c r="Q55" s="66"/>
      <c r="R55" s="67"/>
      <c r="S55" s="68"/>
      <c r="X55" s="69"/>
      <c r="Y55" s="70"/>
      <c r="Z55" s="71"/>
      <c r="AA55" s="72"/>
      <c r="AB55" s="73"/>
      <c r="AC55" s="73"/>
      <c r="AD55" s="69"/>
      <c r="AE55" s="74"/>
      <c r="AF55" s="69"/>
      <c r="AG55" s="75"/>
    </row>
    <row r="56" spans="11:33" ht="15.95" customHeight="1" x14ac:dyDescent="0.3">
      <c r="K56" s="61"/>
      <c r="L56" s="62"/>
      <c r="M56" s="63"/>
      <c r="N56" s="64"/>
      <c r="O56" s="14"/>
      <c r="P56" s="65"/>
      <c r="Q56" s="66"/>
      <c r="R56" s="67"/>
      <c r="S56" s="68"/>
      <c r="X56" s="69"/>
      <c r="Y56" s="70"/>
      <c r="Z56" s="71"/>
      <c r="AA56" s="72"/>
      <c r="AB56" s="73"/>
      <c r="AC56" s="73"/>
      <c r="AD56" s="69"/>
      <c r="AE56" s="74"/>
      <c r="AF56" s="69"/>
      <c r="AG56" s="75"/>
    </row>
    <row r="57" spans="11:33" ht="15.95" customHeight="1" x14ac:dyDescent="0.3">
      <c r="K57" s="61"/>
      <c r="L57" s="62"/>
      <c r="M57" s="63"/>
      <c r="N57" s="64"/>
      <c r="O57" s="14"/>
      <c r="P57" s="65"/>
      <c r="Q57" s="66"/>
      <c r="R57" s="67"/>
      <c r="S57" s="68"/>
      <c r="X57" s="69"/>
      <c r="Y57" s="70"/>
      <c r="Z57" s="71"/>
      <c r="AA57" s="72"/>
      <c r="AB57" s="73"/>
      <c r="AC57" s="73"/>
      <c r="AD57" s="69"/>
      <c r="AE57" s="74"/>
      <c r="AF57" s="69"/>
      <c r="AG57" s="75"/>
    </row>
    <row r="58" spans="11:33" ht="15.95" customHeight="1" x14ac:dyDescent="0.3">
      <c r="K58" s="61"/>
      <c r="L58" s="62"/>
      <c r="M58" s="63"/>
      <c r="N58" s="64"/>
      <c r="O58" s="14"/>
      <c r="P58" s="65"/>
      <c r="Q58" s="66"/>
      <c r="R58" s="67"/>
      <c r="S58" s="68"/>
      <c r="X58" s="69"/>
      <c r="Y58" s="70"/>
      <c r="Z58" s="71"/>
      <c r="AA58" s="72"/>
      <c r="AB58" s="73"/>
      <c r="AC58" s="73"/>
      <c r="AD58" s="69"/>
      <c r="AE58" s="74"/>
      <c r="AF58" s="69"/>
      <c r="AG58" s="75"/>
    </row>
    <row r="59" spans="11:33" ht="15.95" customHeight="1" x14ac:dyDescent="0.3">
      <c r="K59" s="61"/>
      <c r="L59" s="62"/>
      <c r="M59" s="63"/>
      <c r="N59" s="64"/>
      <c r="O59" s="14"/>
      <c r="P59" s="65"/>
      <c r="Q59" s="66"/>
      <c r="R59" s="67"/>
      <c r="S59" s="68"/>
      <c r="X59" s="69"/>
      <c r="Y59" s="70"/>
      <c r="Z59" s="71"/>
      <c r="AA59" s="72"/>
      <c r="AB59" s="73"/>
      <c r="AC59" s="73"/>
      <c r="AD59" s="69"/>
      <c r="AE59" s="74"/>
      <c r="AF59" s="69"/>
      <c r="AG59" s="75"/>
    </row>
    <row r="60" spans="11:33" ht="15.95" customHeight="1" x14ac:dyDescent="0.3">
      <c r="K60" s="61"/>
      <c r="L60" s="62"/>
      <c r="M60" s="63"/>
      <c r="N60" s="64"/>
      <c r="O60" s="14"/>
      <c r="P60" s="65"/>
      <c r="Q60" s="66"/>
      <c r="R60" s="67"/>
      <c r="S60" s="68"/>
      <c r="X60" s="69"/>
      <c r="Y60" s="70"/>
      <c r="Z60" s="71"/>
      <c r="AA60" s="72"/>
      <c r="AB60" s="73"/>
      <c r="AC60" s="73"/>
      <c r="AD60" s="69"/>
      <c r="AE60" s="74"/>
      <c r="AF60" s="69"/>
      <c r="AG60" s="75"/>
    </row>
    <row r="61" spans="11:33" ht="15.95" customHeight="1" x14ac:dyDescent="0.3">
      <c r="K61" s="61"/>
      <c r="L61" s="62"/>
      <c r="M61" s="63"/>
      <c r="N61" s="64"/>
      <c r="O61" s="14"/>
      <c r="P61" s="65"/>
      <c r="Q61" s="66"/>
      <c r="R61" s="67"/>
      <c r="S61" s="68"/>
      <c r="X61" s="69"/>
      <c r="Y61" s="70"/>
      <c r="Z61" s="71"/>
      <c r="AA61" s="72"/>
      <c r="AB61" s="73"/>
      <c r="AC61" s="73"/>
      <c r="AD61" s="69"/>
      <c r="AE61" s="74"/>
      <c r="AF61" s="69"/>
      <c r="AG61" s="75"/>
    </row>
    <row r="62" spans="11:33" ht="15.95" customHeight="1" x14ac:dyDescent="0.3">
      <c r="K62" s="61"/>
      <c r="L62" s="62"/>
      <c r="M62" s="63"/>
      <c r="N62" s="64"/>
      <c r="O62" s="14"/>
      <c r="P62" s="65"/>
      <c r="Q62" s="66"/>
      <c r="R62" s="67"/>
      <c r="S62" s="68"/>
      <c r="X62" s="69"/>
      <c r="Y62" s="70"/>
      <c r="Z62" s="71"/>
      <c r="AA62" s="72"/>
      <c r="AB62" s="73"/>
      <c r="AC62" s="73"/>
      <c r="AD62" s="69"/>
      <c r="AE62" s="74"/>
      <c r="AF62" s="69"/>
      <c r="AG62" s="75"/>
    </row>
    <row r="63" spans="11:33" ht="15.95" customHeight="1" x14ac:dyDescent="0.3">
      <c r="K63" s="61"/>
      <c r="L63" s="62"/>
      <c r="M63" s="63"/>
      <c r="N63" s="64"/>
      <c r="O63" s="14"/>
      <c r="P63" s="65"/>
      <c r="Q63" s="66"/>
      <c r="R63" s="67"/>
      <c r="S63" s="68"/>
      <c r="X63" s="69"/>
      <c r="Y63" s="70"/>
      <c r="Z63" s="71"/>
      <c r="AA63" s="72"/>
      <c r="AB63" s="73"/>
      <c r="AC63" s="73"/>
      <c r="AD63" s="69"/>
      <c r="AE63" s="74"/>
      <c r="AF63" s="69"/>
      <c r="AG63" s="75"/>
    </row>
    <row r="64" spans="11:33" ht="15.95" customHeight="1" x14ac:dyDescent="0.3">
      <c r="K64" s="61"/>
      <c r="L64" s="62"/>
      <c r="M64" s="63"/>
      <c r="N64" s="64"/>
      <c r="O64" s="14"/>
      <c r="P64" s="65"/>
      <c r="Q64" s="66"/>
      <c r="R64" s="67"/>
      <c r="S64" s="68"/>
      <c r="X64" s="69"/>
      <c r="Y64" s="70"/>
      <c r="Z64" s="71"/>
      <c r="AA64" s="72"/>
      <c r="AB64" s="73"/>
      <c r="AC64" s="73"/>
      <c r="AD64" s="69"/>
      <c r="AE64" s="74"/>
      <c r="AF64" s="69"/>
      <c r="AG64" s="75"/>
    </row>
    <row r="65" spans="11:33" ht="15.95" customHeight="1" x14ac:dyDescent="0.3">
      <c r="K65" s="61"/>
      <c r="L65" s="62"/>
      <c r="M65" s="63"/>
      <c r="N65" s="64"/>
      <c r="O65" s="14"/>
      <c r="P65" s="65"/>
      <c r="Q65" s="66"/>
      <c r="R65" s="67"/>
      <c r="S65" s="68"/>
      <c r="X65" s="69"/>
      <c r="Y65" s="70"/>
      <c r="Z65" s="71"/>
      <c r="AA65" s="72"/>
      <c r="AB65" s="73"/>
      <c r="AC65" s="73"/>
      <c r="AD65" s="69"/>
      <c r="AE65" s="74"/>
      <c r="AF65" s="69"/>
      <c r="AG65" s="75"/>
    </row>
    <row r="66" spans="11:33" ht="15.95" customHeight="1" x14ac:dyDescent="0.3">
      <c r="K66" s="61"/>
      <c r="L66" s="62"/>
      <c r="M66" s="63"/>
      <c r="N66" s="64"/>
      <c r="O66" s="14"/>
      <c r="P66" s="65"/>
      <c r="Q66" s="66"/>
      <c r="R66" s="67"/>
      <c r="S66" s="68"/>
      <c r="X66" s="69"/>
      <c r="Y66" s="70"/>
      <c r="Z66" s="71"/>
      <c r="AA66" s="72"/>
      <c r="AB66" s="73"/>
      <c r="AC66" s="73"/>
      <c r="AD66" s="69"/>
      <c r="AE66" s="74"/>
      <c r="AF66" s="69"/>
      <c r="AG66" s="75"/>
    </row>
    <row r="67" spans="11:33" ht="15.95" customHeight="1" x14ac:dyDescent="0.3">
      <c r="K67" s="61"/>
      <c r="L67" s="62"/>
      <c r="M67" s="63"/>
      <c r="N67" s="64"/>
      <c r="O67" s="14"/>
      <c r="P67" s="65"/>
      <c r="Q67" s="66"/>
      <c r="R67" s="67"/>
      <c r="S67" s="68"/>
      <c r="X67" s="69"/>
      <c r="Y67" s="70"/>
      <c r="Z67" s="71"/>
      <c r="AA67" s="72"/>
      <c r="AB67" s="73"/>
      <c r="AC67" s="73"/>
      <c r="AD67" s="69"/>
      <c r="AE67" s="74"/>
      <c r="AF67" s="69"/>
      <c r="AG67" s="75"/>
    </row>
    <row r="68" spans="11:33" ht="15.95" customHeight="1" x14ac:dyDescent="0.3">
      <c r="K68" s="61"/>
      <c r="L68" s="62"/>
      <c r="M68" s="63"/>
      <c r="N68" s="64"/>
      <c r="O68" s="14"/>
      <c r="P68" s="65"/>
      <c r="Q68" s="66"/>
      <c r="R68" s="67"/>
      <c r="S68" s="68"/>
      <c r="X68" s="69"/>
      <c r="Y68" s="70"/>
      <c r="Z68" s="71"/>
      <c r="AA68" s="72"/>
      <c r="AB68" s="73"/>
      <c r="AC68" s="73"/>
      <c r="AD68" s="69"/>
      <c r="AE68" s="74"/>
      <c r="AF68" s="69"/>
      <c r="AG68" s="75"/>
    </row>
    <row r="69" spans="11:33" ht="15.95" customHeight="1" x14ac:dyDescent="0.3">
      <c r="K69" s="61"/>
      <c r="L69" s="62"/>
      <c r="M69" s="63"/>
      <c r="N69" s="64"/>
      <c r="O69" s="14"/>
      <c r="P69" s="65"/>
      <c r="Q69" s="66"/>
      <c r="R69" s="67"/>
      <c r="S69" s="68"/>
      <c r="X69" s="69"/>
      <c r="Y69" s="70"/>
      <c r="Z69" s="71"/>
      <c r="AA69" s="72"/>
      <c r="AB69" s="73"/>
      <c r="AC69" s="73"/>
      <c r="AD69" s="69"/>
      <c r="AE69" s="74"/>
      <c r="AF69" s="69"/>
      <c r="AG69" s="75"/>
    </row>
    <row r="70" spans="11:33" ht="15.95" customHeight="1" x14ac:dyDescent="0.3">
      <c r="K70" s="61"/>
      <c r="L70" s="62"/>
      <c r="M70" s="63"/>
      <c r="N70" s="64"/>
      <c r="O70" s="14"/>
      <c r="P70" s="65"/>
      <c r="Q70" s="66"/>
      <c r="R70" s="67"/>
      <c r="S70" s="68"/>
      <c r="X70" s="69"/>
      <c r="Y70" s="70"/>
      <c r="Z70" s="71"/>
      <c r="AA70" s="72"/>
      <c r="AB70" s="73"/>
      <c r="AC70" s="73"/>
      <c r="AD70" s="69"/>
      <c r="AE70" s="74"/>
      <c r="AF70" s="69"/>
      <c r="AG70" s="75"/>
    </row>
    <row r="71" spans="11:33" ht="15.95" customHeight="1" x14ac:dyDescent="0.3">
      <c r="K71" s="61"/>
      <c r="L71" s="62"/>
      <c r="M71" s="63"/>
      <c r="N71" s="64"/>
      <c r="O71" s="14"/>
      <c r="P71" s="65"/>
      <c r="Q71" s="66"/>
      <c r="R71" s="67"/>
      <c r="S71" s="68"/>
      <c r="X71" s="69"/>
      <c r="Y71" s="70"/>
      <c r="Z71" s="71"/>
      <c r="AA71" s="72"/>
      <c r="AB71" s="73"/>
      <c r="AC71" s="73"/>
      <c r="AD71" s="69"/>
      <c r="AE71" s="74"/>
      <c r="AF71" s="69"/>
      <c r="AG71" s="75"/>
    </row>
    <row r="72" spans="11:33" ht="15.95" customHeight="1" x14ac:dyDescent="0.3">
      <c r="K72" s="61"/>
      <c r="L72" s="62"/>
      <c r="M72" s="63"/>
      <c r="N72" s="64"/>
      <c r="O72" s="14"/>
      <c r="P72" s="65"/>
      <c r="Q72" s="66"/>
      <c r="R72" s="67"/>
      <c r="S72" s="68"/>
      <c r="X72" s="69"/>
      <c r="Y72" s="70"/>
      <c r="Z72" s="71"/>
      <c r="AA72" s="72"/>
      <c r="AB72" s="73"/>
      <c r="AC72" s="73"/>
      <c r="AD72" s="69"/>
      <c r="AE72" s="74"/>
      <c r="AF72" s="69"/>
      <c r="AG72" s="75"/>
    </row>
    <row r="73" spans="11:33" ht="15.95" customHeight="1" x14ac:dyDescent="0.3">
      <c r="K73" s="61"/>
      <c r="L73" s="62"/>
      <c r="M73" s="63"/>
      <c r="N73" s="64"/>
      <c r="O73" s="14"/>
      <c r="P73" s="65"/>
      <c r="Q73" s="66"/>
      <c r="R73" s="67"/>
      <c r="S73" s="68"/>
      <c r="X73" s="69"/>
      <c r="Y73" s="70"/>
      <c r="Z73" s="71"/>
      <c r="AA73" s="72"/>
      <c r="AB73" s="73"/>
      <c r="AC73" s="73"/>
      <c r="AD73" s="69"/>
      <c r="AE73" s="74"/>
      <c r="AF73" s="69"/>
      <c r="AG73" s="75"/>
    </row>
    <row r="74" spans="11:33" ht="15.95" customHeight="1" x14ac:dyDescent="0.3">
      <c r="K74" s="61"/>
      <c r="L74" s="62"/>
      <c r="M74" s="63"/>
      <c r="N74" s="64"/>
      <c r="O74" s="14"/>
      <c r="P74" s="65"/>
      <c r="Q74" s="66"/>
      <c r="R74" s="67"/>
      <c r="S74" s="68"/>
      <c r="X74" s="69"/>
      <c r="Y74" s="70"/>
      <c r="Z74" s="71"/>
      <c r="AA74" s="72"/>
      <c r="AB74" s="73"/>
      <c r="AC74" s="73"/>
      <c r="AD74" s="69"/>
      <c r="AE74" s="74"/>
      <c r="AF74" s="69"/>
      <c r="AG74" s="75"/>
    </row>
    <row r="75" spans="11:33" ht="15.95" customHeight="1" x14ac:dyDescent="0.3">
      <c r="K75" s="61"/>
      <c r="L75" s="62"/>
      <c r="M75" s="63"/>
      <c r="N75" s="64"/>
      <c r="O75" s="14"/>
      <c r="P75" s="65"/>
      <c r="Q75" s="66"/>
      <c r="R75" s="67"/>
      <c r="S75" s="68"/>
      <c r="X75" s="69"/>
      <c r="Y75" s="70"/>
      <c r="Z75" s="71"/>
      <c r="AA75" s="72"/>
      <c r="AB75" s="73"/>
      <c r="AC75" s="73"/>
      <c r="AD75" s="69"/>
      <c r="AE75" s="74"/>
      <c r="AF75" s="69"/>
      <c r="AG75" s="75"/>
    </row>
  </sheetData>
  <mergeCells count="7">
    <mergeCell ref="D21:H21"/>
    <mergeCell ref="D3:D4"/>
    <mergeCell ref="F3:F4"/>
    <mergeCell ref="H3:H4"/>
    <mergeCell ref="D17:F17"/>
    <mergeCell ref="D19:H19"/>
    <mergeCell ref="D20:H20"/>
  </mergeCells>
  <phoneticPr fontId="1" type="noConversion"/>
  <dataValidations count="1">
    <dataValidation type="list" allowBlank="1" showInputMessage="1" showErrorMessage="1" sqref="D10" xr:uid="{0DFA0319-682F-4ACB-9EA5-E3BE69FAA607}">
      <formula1>$Y$4:$Y$33</formula1>
    </dataValidation>
  </dataValidations>
  <hyperlinks>
    <hyperlink ref="D24" r:id="rId1" display="https://blog.naver.com/eliase" xr:uid="{39605077-5A6E-4884-814B-87091DAC83F6}"/>
  </hyperlinks>
  <pageMargins left="0.7" right="0.7" top="0.75" bottom="0.75" header="0.3" footer="0.3"/>
  <pageSetup paperSize="9" orientation="portrait" r:id="rId2"/>
  <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10</vt:i4>
      </vt:variant>
    </vt:vector>
  </HeadingPairs>
  <TitlesOfParts>
    <vt:vector size="10" baseType="lpstr">
      <vt:lpstr>FAQ</vt:lpstr>
      <vt:lpstr>5 Tier</vt:lpstr>
      <vt:lpstr>7 Tier</vt:lpstr>
      <vt:lpstr>13 Tier</vt:lpstr>
      <vt:lpstr>Poten 13 Tier</vt:lpstr>
      <vt:lpstr>17 Tier</vt:lpstr>
      <vt:lpstr>20 Tier</vt:lpstr>
      <vt:lpstr>TQ 20 Tier</vt:lpstr>
      <vt:lpstr>50 Tier</vt:lpstr>
      <vt:lpstr>70 Tier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MK</dc:creator>
  <cp:lastModifiedBy>Minkyu</cp:lastModifiedBy>
  <dcterms:created xsi:type="dcterms:W3CDTF">2021-05-29T04:57:17Z</dcterms:created>
  <dcterms:modified xsi:type="dcterms:W3CDTF">2021-12-20T10:40:14Z</dcterms:modified>
</cp:coreProperties>
</file>