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1CDAE4D8-822A-4AA4-BBB6-391CF1E71A16}" xr6:coauthVersionLast="46" xr6:coauthVersionMax="47" xr10:uidLastSave="{00000000-0000-0000-0000-000000000000}"/>
  <bookViews>
    <workbookView xWindow="-120" yWindow="-120" windowWidth="38640" windowHeight="15840" tabRatio="744" xr2:uid="{28AF4D6A-79B6-4A32-920C-87AF5D4B5EE8}"/>
  </bookViews>
  <sheets>
    <sheet name="5 Tier" sheetId="11" r:id="rId1"/>
    <sheet name="7 Tier" sheetId="5" r:id="rId2"/>
    <sheet name="13 Tier" sheetId="9" r:id="rId3"/>
    <sheet name="Poten 13 Tier" sheetId="12" r:id="rId4"/>
    <sheet name="17 Tier" sheetId="16" r:id="rId5"/>
    <sheet name="20 Tier" sheetId="14" r:id="rId6"/>
    <sheet name="TQ 20 Tier" sheetId="15" r:id="rId7"/>
    <sheet name="50 Tier" sheetId="8" r:id="rId8"/>
    <sheet name="70 Ti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9" l="1"/>
  <c r="O7" i="9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7" i="14"/>
  <c r="F9" i="14"/>
  <c r="F10" i="14"/>
  <c r="F11" i="14"/>
  <c r="F12" i="14"/>
  <c r="F13" i="14"/>
  <c r="F26" i="14"/>
  <c r="F25" i="14"/>
  <c r="F24" i="14"/>
  <c r="F23" i="14"/>
  <c r="K6" i="16"/>
  <c r="L6" i="16" s="1"/>
  <c r="K6" i="15"/>
  <c r="H7" i="15" s="1"/>
  <c r="K7" i="15" s="1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L6" i="15" l="1"/>
  <c r="J7" i="15" s="1"/>
  <c r="H7" i="16"/>
  <c r="D7" i="16"/>
  <c r="J7" i="16"/>
  <c r="I7" i="15"/>
  <c r="H8" i="15"/>
  <c r="I8" i="15" s="1"/>
  <c r="L7" i="15"/>
  <c r="J8" i="15" s="1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5" l="1"/>
  <c r="K7" i="16"/>
  <c r="H8" i="16" s="1"/>
  <c r="I7" i="16"/>
  <c r="K8" i="15"/>
  <c r="D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L7" i="16" l="1"/>
  <c r="J8" i="16" s="1"/>
  <c r="K8" i="16"/>
  <c r="I8" i="16"/>
  <c r="D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J8" i="9" l="1"/>
  <c r="H9" i="16"/>
  <c r="L8" i="16"/>
  <c r="J9" i="15"/>
  <c r="D9" i="15"/>
  <c r="K9" i="15"/>
  <c r="D9" i="9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K10" i="9"/>
  <c r="AD7" i="8"/>
  <c r="J8" i="5"/>
  <c r="D8" i="5"/>
  <c r="I9" i="5"/>
  <c r="K8" i="5"/>
  <c r="D10" i="9" l="1"/>
  <c r="J9" i="16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9" i="16" l="1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I10" i="16" l="1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L10" i="16" l="1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I11" i="16" l="1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H12" i="16" l="1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I13" i="14" l="1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R6" i="9" l="1"/>
  <c r="Q6" i="9"/>
  <c r="I14" i="14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J14" i="12" l="1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H15" i="12" l="1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Q7" i="9" s="1"/>
  <c r="S7" i="9" s="1"/>
  <c r="AD12" i="8"/>
  <c r="X12" i="8"/>
  <c r="AE12" i="8"/>
  <c r="AC12" i="8"/>
  <c r="Q5" i="8"/>
  <c r="L5" i="8"/>
  <c r="R5" i="8"/>
  <c r="P5" i="8"/>
  <c r="J15" i="12" l="1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K18" i="14" l="1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I19" i="14" l="1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H16" i="15"/>
  <c r="I16" i="15" s="1"/>
  <c r="L15" i="15"/>
  <c r="K20" i="14"/>
  <c r="L20" i="14" s="1"/>
  <c r="J21" i="14" s="1"/>
  <c r="I20" i="14"/>
  <c r="O12" i="10"/>
  <c r="S11" i="10"/>
  <c r="AB14" i="10"/>
  <c r="AF13" i="10"/>
  <c r="AG13" i="8"/>
  <c r="O7" i="8"/>
  <c r="S6" i="8"/>
  <c r="AB14" i="8"/>
  <c r="AF13" i="8"/>
  <c r="D19" i="14" l="1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1" i="14" l="1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H22" i="14" l="1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2" i="14" l="1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L23" i="14" l="1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L25" i="14"/>
  <c r="J26" i="14" s="1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3" i="14" l="1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L18" i="16" l="1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I19" i="16" l="1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L19" i="16" l="1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I20" i="16" l="1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L20" i="16" l="1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I21" i="16" l="1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H22" i="16" l="1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J22" i="16" l="1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H23" i="16" l="1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D23" i="16" l="1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4" i="15" l="1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H25" i="15" l="1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J25" i="15" l="1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H26" i="15" l="1"/>
  <c r="I26" i="15" s="1"/>
  <c r="L25" i="15"/>
  <c r="AB24" i="10"/>
  <c r="AF23" i="10"/>
  <c r="O22" i="10"/>
  <c r="S21" i="10"/>
  <c r="AB24" i="8"/>
  <c r="AF23" i="8"/>
  <c r="S16" i="8"/>
  <c r="O17" i="8"/>
  <c r="J26" i="15" l="1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<sst xmlns="http://schemas.openxmlformats.org/spreadsheetml/2006/main" count="543" uniqueCount="124">
  <si>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</si>
  <si>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</si>
  <si>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</si>
  <si>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</si>
  <si>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</si>
  <si>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</si>
  <si>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</si>
  <si>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</si>
  <si>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</si>
  <si>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</si>
  <si>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</si>
  <si>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</si>
  <si>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</si>
  <si>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</si>
  <si>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</si>
  <si>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</si>
  <si>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</si>
  <si>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</si>
  <si>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</si>
  <si>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</si>
  <si>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</si>
  <si>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</si>
  <si>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</si>
  <si>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</si>
  <si>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</si>
  <si>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</si>
  <si>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</si>
  <si>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</si>
  <si>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</si>
  <si>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</si>
  <si>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</si>
  <si>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</si>
  <si>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</si>
  <si>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</si>
  <si>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</si>
  <si>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</si>
  <si>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</si>
  <si>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</si>
  <si>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</si>
  <si>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</si>
  <si>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</si>
  <si>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</si>
  <si>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</si>
  <si>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</si>
  <si>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</si>
  <si>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</si>
  <si>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</si>
  <si>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</si>
  <si>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</si>
  <si>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</si>
  <si>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</si>
  <si>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</si>
  <si>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</si>
  <si>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</si>
  <si>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</si>
  <si>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</si>
  <si>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</si>
  <si>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</si>
  <si>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</si>
  <si>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</si>
  <si>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</si>
  <si>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</si>
  <si>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</si>
  <si>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</si>
  <si>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</si>
  <si>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</si>
  <si>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</si>
  <si>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</si>
  <si>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</si>
  <si>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</si>
  <si>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</si>
  <si>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</si>
  <si>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</si>
  <si>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</si>
  <si>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</si>
  <si>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</si>
  <si>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</si>
  <si>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</si>
  <si>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</si>
  <si>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</si>
  <si>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</si>
  <si>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</si>
  <si>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</si>
  <si>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</si>
  <si>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</si>
  <si>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</si>
  <si>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</si>
  <si>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</si>
  <si>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</si>
  <si>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</si>
  <si>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</si>
  <si>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</si>
  <si>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</si>
  <si>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</si>
  <si>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</si>
  <si>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</si>
  <si>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</si>
  <si>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</si>
  <si>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</si>
  <si>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</si>
  <si>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</si>
  <si>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</si>
  <si>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</si>
  <si>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</si>
  <si>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</si>
  <si>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</si>
  <si>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</si>
  <si>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</si>
  <si>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</si>
  <si>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</si>
  <si>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</si>
  <si>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</si>
  <si>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</si>
  <si>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</si>
  <si>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</si>
  <si>
    <t>티어평단</t>
    <phoneticPr fontId="1" type="noConversion"/>
  </si>
  <si>
    <t>수량</t>
    <phoneticPr fontId="1" type="noConversion"/>
  </si>
  <si>
    <t>분할 전</t>
    <phoneticPr fontId="1" type="noConversion"/>
  </si>
  <si>
    <t>분할 후</t>
    <phoneticPr fontId="1" type="noConversion"/>
  </si>
  <si>
    <t>프로그램인식</t>
    <phoneticPr fontId="1" type="noConversion"/>
  </si>
  <si>
    <t>분할후 실제 평단</t>
    <phoneticPr fontId="1" type="noConversion"/>
  </si>
  <si>
    <t>차이</t>
    <phoneticPr fontId="1" type="noConversion"/>
  </si>
  <si>
    <t>실제 평단</t>
    <phoneticPr fontId="1" type="noConversion"/>
  </si>
  <si>
    <t>액면분할시 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</si>
</sst>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%"/>
    <numFmt numFmtId="178" formatCode="0.0_ "/>
    <numFmt numFmtId="179" formatCode="0.0000%"/>
    <numFmt numFmtId="180" formatCode="0_);[Red]\(0\)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77" fontId="2" fillId="3" borderId="0" xfId="2" applyNumberFormat="1" applyFont="1" applyFill="1" applyAlignment="1">
      <alignment horizontal="center" vertical="center"/>
    </xf>
    <xf numFmtId="180" fontId="2" fillId="3" borderId="0" xfId="2" applyNumberFormat="1" applyFont="1" applyFill="1" applyAlignment="1">
      <alignment horizontal="center" vertical="center"/>
    </xf>
    <xf numFmtId="177" fontId="25" fillId="3" borderId="0" xfId="2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057A157-4B3E-480B-ABBE-FEC7C5815BFA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577300-055D-4C98-991D-F06FA06A1EA7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906D523-EAD5-4BD9-9A26-A5DC85D0C1B5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854FB2B-3EF7-4049-8746-A4F319946997}"/>
            </a:ext>
          </a:extLst>
        </xdr:cNvPr>
        <xdr:cNvSpPr/>
      </xdr:nvSpPr>
      <xdr:spPr>
        <a:xfrm>
          <a:off x="11991975" y="838200"/>
          <a:ext cx="42862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F8A1016-182C-445B-A572-BE72627E7C9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2EAEA4-8AA4-4012-A8CF-9821D46FE92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CCF682-BBDE-40AD-AB15-988C5986D12F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2F473D-60D0-4A18-AC69-68619833603C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B16B8B-35C2-4AE0-A699-859C441A3A3D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1F88397-85AA-4CB2-B9C5-9C422823124C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O12"/>
  <sheetViews>
    <sheetView tabSelected="1"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82" t="s">
        <v>11</v>
      </c>
      <c r="D3" s="2" t="s">
        <v>8</v>
      </c>
      <c r="E3" s="13">
        <v>100</v>
      </c>
    </row>
    <row r="4" spans="2:15" ht="20.100000000000001" customHeight="1" x14ac:dyDescent="0.25">
      <c r="B4" s="83" t="s">
        <v>12</v>
      </c>
    </row>
    <row r="5" spans="2:15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5" ht="20.100000000000001" customHeight="1" x14ac:dyDescent="0.3">
      <c r="B7" s="27" t="s">
        <v>110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5" ht="20.100000000000001" customHeight="1" x14ac:dyDescent="0.3">
      <c r="B8" s="27" t="s">
        <v>111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5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5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  <c r="M10" s="14"/>
      <c r="N10" s="14"/>
      <c r="O10" s="14"/>
    </row>
    <row r="11" spans="2:15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18">
        <v>0</v>
      </c>
      <c r="L11" s="16">
        <v>0</v>
      </c>
    </row>
    <row r="12" spans="2:15" ht="20.100000000000001" customHeight="1" x14ac:dyDescent="0.3">
      <c r="D12" s="84" t="s">
        <v>109</v>
      </c>
      <c r="E12" s="5"/>
      <c r="F12" s="15">
        <f>$E$2*15%</f>
        <v>4500</v>
      </c>
      <c r="G12" s="5"/>
      <c r="H12" s="5"/>
      <c r="I12" s="5"/>
      <c r="J12" s="5"/>
      <c r="K12" s="5"/>
      <c r="L12" s="5"/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O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11" t="s">
        <v>11</v>
      </c>
      <c r="D3" s="2" t="s">
        <v>8</v>
      </c>
      <c r="E3" s="13">
        <v>100</v>
      </c>
    </row>
    <row r="4" spans="2:15" ht="20.100000000000001" customHeight="1" x14ac:dyDescent="0.25">
      <c r="B4" s="12" t="s">
        <v>12</v>
      </c>
    </row>
    <row r="5" spans="2:15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5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5" ht="20.100000000000001" customHeight="1" x14ac:dyDescent="0.3">
      <c r="B8" s="27" t="s">
        <v>112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5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5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  <c r="M10" s="14"/>
      <c r="N10" s="91"/>
      <c r="O10" s="14"/>
    </row>
    <row r="11" spans="2:15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  <c r="N11" s="92"/>
    </row>
    <row r="12" spans="2:15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  <c r="N12" s="14"/>
    </row>
    <row r="13" spans="2:15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18">
        <v>0</v>
      </c>
      <c r="L13" s="1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S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4" width="11.25" style="3" bestFit="1" customWidth="1"/>
    <col min="15" max="15" width="9" style="3"/>
    <col min="16" max="16" width="8.625" style="3" bestFit="1" customWidth="1"/>
    <col min="17" max="17" width="11.375" style="3" bestFit="1" customWidth="1"/>
    <col min="18" max="18" width="14.625" style="3" bestFit="1" customWidth="1"/>
    <col min="19" max="16384" width="9" style="3"/>
  </cols>
  <sheetData>
    <row r="2" spans="2:19" ht="13.5" x14ac:dyDescent="0.3">
      <c r="B2" s="10" t="s">
        <v>10</v>
      </c>
      <c r="D2" s="1" t="s">
        <v>7</v>
      </c>
      <c r="E2" s="8">
        <v>30000</v>
      </c>
    </row>
    <row r="3" spans="2:19" ht="13.5" x14ac:dyDescent="0.25">
      <c r="B3" s="76" t="s">
        <v>11</v>
      </c>
      <c r="D3" s="2" t="s">
        <v>8</v>
      </c>
      <c r="E3" s="13">
        <v>100</v>
      </c>
    </row>
    <row r="4" spans="2:19" ht="20.100000000000001" customHeight="1" x14ac:dyDescent="0.25">
      <c r="B4" s="77" t="s">
        <v>12</v>
      </c>
      <c r="N4" s="3" t="s">
        <v>123</v>
      </c>
    </row>
    <row r="5" spans="2:19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  <c r="N5" s="94"/>
      <c r="O5" s="94" t="s">
        <v>116</v>
      </c>
      <c r="P5" s="94" t="s">
        <v>122</v>
      </c>
      <c r="Q5" s="94" t="s">
        <v>119</v>
      </c>
      <c r="R5" s="94" t="s">
        <v>120</v>
      </c>
      <c r="S5" s="94" t="s">
        <v>121</v>
      </c>
    </row>
    <row r="6" spans="2:19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  <c r="N6" s="3" t="s">
        <v>117</v>
      </c>
      <c r="O6" s="61">
        <v>200</v>
      </c>
      <c r="P6" s="3">
        <f>VLOOKUP(O6,D:H,5,TRUE)</f>
        <v>88.56</v>
      </c>
      <c r="Q6" s="3">
        <f>P6</f>
        <v>88.56</v>
      </c>
      <c r="R6" s="3">
        <f>P6/2</f>
        <v>44.28</v>
      </c>
    </row>
    <row r="7" spans="2:19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  <c r="N7" s="3" t="s">
        <v>118</v>
      </c>
      <c r="O7" s="3">
        <f>O6*2</f>
        <v>400</v>
      </c>
      <c r="Q7" s="3">
        <f>VLOOKUP(O7,D:H,5,TRUE)</f>
        <v>57.28</v>
      </c>
      <c r="S7" s="93">
        <f>R6/Q7-1</f>
        <v>-0.22695530726256985</v>
      </c>
    </row>
    <row r="8" spans="2:19" ht="20.100000000000001" customHeight="1" x14ac:dyDescent="0.3">
      <c r="B8" s="27" t="s">
        <v>113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  <c r="N8" s="91"/>
      <c r="R8" s="14"/>
    </row>
    <row r="9" spans="2:19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9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</row>
    <row r="11" spans="2:19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9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9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9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9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9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18">
        <v>0</v>
      </c>
      <c r="L19" s="16">
        <v>0</v>
      </c>
    </row>
    <row r="26" spans="4:12" ht="20.100000000000001" customHeight="1" x14ac:dyDescent="0.3">
      <c r="K26" s="91"/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5" t="s">
        <v>11</v>
      </c>
      <c r="D3" s="2" t="s">
        <v>8</v>
      </c>
      <c r="E3" s="13">
        <v>100</v>
      </c>
    </row>
    <row r="4" spans="2:13" ht="20.100000000000001" customHeight="1" x14ac:dyDescent="0.25">
      <c r="B4" s="86" t="s">
        <v>12</v>
      </c>
    </row>
    <row r="5" spans="2:13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3" ht="20.100000000000001" customHeight="1" x14ac:dyDescent="0.3">
      <c r="B8" s="27" t="s">
        <v>112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3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3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  <c r="M10" s="14"/>
    </row>
    <row r="11" spans="2:13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3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3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3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3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3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18">
        <v>0</v>
      </c>
      <c r="L19" s="1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110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112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18">
        <v>0</v>
      </c>
      <c r="L23" s="1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13600</v>
      </c>
    </row>
    <row r="3" spans="2:15" ht="13.5" x14ac:dyDescent="0.25">
      <c r="B3" s="87" t="s">
        <v>11</v>
      </c>
      <c r="D3" s="2" t="s">
        <v>8</v>
      </c>
      <c r="E3" s="13">
        <v>170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4</v>
      </c>
    </row>
    <row r="7" spans="2:15" ht="20.100000000000001" customHeight="1" x14ac:dyDescent="0.3">
      <c r="B7" s="27" t="s">
        <v>110</v>
      </c>
      <c r="D7" s="5">
        <f>SUM(L$6:L6)</f>
        <v>4</v>
      </c>
      <c r="E7" s="6" t="s">
        <v>15</v>
      </c>
      <c r="F7" s="15">
        <f>$E$2*5%</f>
        <v>680</v>
      </c>
      <c r="G7" s="19" t="s">
        <v>65</v>
      </c>
      <c r="H7" s="7">
        <f>K6</f>
        <v>170</v>
      </c>
      <c r="I7" s="22">
        <f>ROUND(H7*(1.2%+1),2)</f>
        <v>172.04</v>
      </c>
      <c r="J7" s="23">
        <f>L6</f>
        <v>4</v>
      </c>
      <c r="K7" s="18">
        <f>ROUND(H7*(G8+1),2)</f>
        <v>168.3</v>
      </c>
      <c r="L7" s="16">
        <f t="shared" si="0"/>
        <v>4</v>
      </c>
    </row>
    <row r="8" spans="2:15" ht="20.100000000000001" customHeight="1" x14ac:dyDescent="0.3">
      <c r="B8" s="27" t="s">
        <v>114</v>
      </c>
      <c r="D8" s="5">
        <f>SUM(L$6:L7)</f>
        <v>8</v>
      </c>
      <c r="E8" s="6" t="s">
        <v>16</v>
      </c>
      <c r="F8" s="15">
        <f t="shared" ref="F8:F26" si="1">$E$2*5%</f>
        <v>680</v>
      </c>
      <c r="G8" s="20">
        <v>-0.01</v>
      </c>
      <c r="H8" s="7">
        <f t="shared" ref="H8:H19" si="2">K7</f>
        <v>168.3</v>
      </c>
      <c r="I8" s="22">
        <f t="shared" ref="I8:I26" si="3">ROUND(H8*(1.2%+1),2)</f>
        <v>170.32</v>
      </c>
      <c r="J8" s="23">
        <f t="shared" ref="J8:J26" si="4">L7</f>
        <v>4</v>
      </c>
      <c r="K8" s="18">
        <f t="shared" ref="K8:K12" si="5">ROUND(H8*(G9+1),2)</f>
        <v>166.62</v>
      </c>
      <c r="L8" s="16">
        <f t="shared" si="0"/>
        <v>4</v>
      </c>
      <c r="M8" s="91"/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680</v>
      </c>
      <c r="G9" s="20">
        <v>-0.01</v>
      </c>
      <c r="H9" s="7">
        <f t="shared" si="2"/>
        <v>166.62</v>
      </c>
      <c r="I9" s="22">
        <f t="shared" si="3"/>
        <v>168.62</v>
      </c>
      <c r="J9" s="23">
        <f t="shared" si="4"/>
        <v>4</v>
      </c>
      <c r="K9" s="18">
        <f t="shared" si="5"/>
        <v>164.95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680</v>
      </c>
      <c r="G10" s="20">
        <v>-0.01</v>
      </c>
      <c r="H10" s="7">
        <f t="shared" si="2"/>
        <v>164.95</v>
      </c>
      <c r="I10" s="22">
        <f t="shared" si="3"/>
        <v>166.93</v>
      </c>
      <c r="J10" s="23">
        <f t="shared" si="4"/>
        <v>4</v>
      </c>
      <c r="K10" s="18">
        <f t="shared" si="5"/>
        <v>163.30000000000001</v>
      </c>
      <c r="L10" s="16">
        <f t="shared" si="0"/>
        <v>4</v>
      </c>
      <c r="M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680</v>
      </c>
      <c r="G11" s="20">
        <v>-0.01</v>
      </c>
      <c r="H11" s="7">
        <f t="shared" si="2"/>
        <v>163.30000000000001</v>
      </c>
      <c r="I11" s="22">
        <f t="shared" si="3"/>
        <v>165.26</v>
      </c>
      <c r="J11" s="23">
        <f t="shared" si="4"/>
        <v>4</v>
      </c>
      <c r="K11" s="18">
        <f t="shared" si="5"/>
        <v>161.66999999999999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680</v>
      </c>
      <c r="G12" s="20">
        <v>-0.01</v>
      </c>
      <c r="H12" s="7">
        <f t="shared" si="2"/>
        <v>161.66999999999999</v>
      </c>
      <c r="I12" s="22">
        <f t="shared" si="3"/>
        <v>163.61000000000001</v>
      </c>
      <c r="J12" s="23">
        <f t="shared" si="4"/>
        <v>4</v>
      </c>
      <c r="K12" s="18">
        <f t="shared" si="5"/>
        <v>160.05000000000001</v>
      </c>
      <c r="L12" s="16">
        <f t="shared" si="0"/>
        <v>4</v>
      </c>
    </row>
    <row r="13" spans="2:15" ht="20.100000000000001" customHeight="1" x14ac:dyDescent="0.3">
      <c r="D13" s="5">
        <f>SUM(L$6:L12)</f>
        <v>28</v>
      </c>
      <c r="E13" s="6" t="s">
        <v>21</v>
      </c>
      <c r="F13" s="15">
        <f t="shared" si="1"/>
        <v>680</v>
      </c>
      <c r="G13" s="20">
        <v>-0.01</v>
      </c>
      <c r="H13" s="7">
        <f t="shared" si="2"/>
        <v>160.05000000000001</v>
      </c>
      <c r="I13" s="22">
        <f t="shared" si="3"/>
        <v>161.97</v>
      </c>
      <c r="J13" s="23">
        <f t="shared" si="4"/>
        <v>4</v>
      </c>
      <c r="K13" s="18">
        <f>ROUND(H13*(G14+1),2)</f>
        <v>158.44999999999999</v>
      </c>
      <c r="L13" s="16">
        <f>ROUND(F14/K13,0)</f>
        <v>4</v>
      </c>
    </row>
    <row r="14" spans="2:15" ht="20.100000000000001" customHeight="1" x14ac:dyDescent="0.3">
      <c r="D14" s="5">
        <f>SUM(L$6:L13)</f>
        <v>32</v>
      </c>
      <c r="E14" s="6" t="s">
        <v>22</v>
      </c>
      <c r="F14" s="15">
        <f t="shared" si="1"/>
        <v>680</v>
      </c>
      <c r="G14" s="20">
        <v>-0.01</v>
      </c>
      <c r="H14" s="7">
        <f t="shared" si="2"/>
        <v>158.44999999999999</v>
      </c>
      <c r="I14" s="22">
        <f t="shared" si="3"/>
        <v>160.35</v>
      </c>
      <c r="J14" s="23">
        <f t="shared" si="4"/>
        <v>4</v>
      </c>
      <c r="K14" s="18">
        <f t="shared" ref="K14:K19" si="6">ROUND(H14*(G15+1),2)</f>
        <v>156.87</v>
      </c>
      <c r="L14" s="16">
        <f t="shared" ref="L14:L19" si="7">ROUND(F15/K14,0)</f>
        <v>4</v>
      </c>
    </row>
    <row r="15" spans="2:15" ht="20.100000000000001" customHeight="1" x14ac:dyDescent="0.3">
      <c r="D15" s="5">
        <f>SUM(L$6:L14)</f>
        <v>36</v>
      </c>
      <c r="E15" s="6" t="s">
        <v>23</v>
      </c>
      <c r="F15" s="15">
        <f t="shared" si="1"/>
        <v>680</v>
      </c>
      <c r="G15" s="20">
        <v>-0.01</v>
      </c>
      <c r="H15" s="7">
        <f t="shared" si="2"/>
        <v>156.87</v>
      </c>
      <c r="I15" s="22">
        <f t="shared" si="3"/>
        <v>158.75</v>
      </c>
      <c r="J15" s="23">
        <f t="shared" si="4"/>
        <v>4</v>
      </c>
      <c r="K15" s="18">
        <f t="shared" si="6"/>
        <v>155.30000000000001</v>
      </c>
      <c r="L15" s="16">
        <f t="shared" si="7"/>
        <v>4</v>
      </c>
    </row>
    <row r="16" spans="2:15" ht="20.100000000000001" customHeight="1" x14ac:dyDescent="0.3">
      <c r="D16" s="5">
        <f>SUM(L$6:L15)</f>
        <v>40</v>
      </c>
      <c r="E16" s="6" t="s">
        <v>24</v>
      </c>
      <c r="F16" s="15">
        <f t="shared" si="1"/>
        <v>680</v>
      </c>
      <c r="G16" s="20">
        <v>-0.01</v>
      </c>
      <c r="H16" s="7">
        <f t="shared" si="2"/>
        <v>155.30000000000001</v>
      </c>
      <c r="I16" s="22">
        <f t="shared" si="3"/>
        <v>157.16</v>
      </c>
      <c r="J16" s="23">
        <f t="shared" si="4"/>
        <v>4</v>
      </c>
      <c r="K16" s="18">
        <f t="shared" si="6"/>
        <v>153.75</v>
      </c>
      <c r="L16" s="16">
        <f t="shared" si="7"/>
        <v>4</v>
      </c>
    </row>
    <row r="17" spans="4:12" ht="20.100000000000001" customHeight="1" x14ac:dyDescent="0.3">
      <c r="D17" s="5">
        <f>SUM(L$6:L16)</f>
        <v>44</v>
      </c>
      <c r="E17" s="6" t="s">
        <v>25</v>
      </c>
      <c r="F17" s="15">
        <f t="shared" si="1"/>
        <v>680</v>
      </c>
      <c r="G17" s="20">
        <v>-0.01</v>
      </c>
      <c r="H17" s="7">
        <f t="shared" si="2"/>
        <v>153.75</v>
      </c>
      <c r="I17" s="22">
        <f t="shared" si="3"/>
        <v>155.6</v>
      </c>
      <c r="J17" s="23">
        <f t="shared" si="4"/>
        <v>4</v>
      </c>
      <c r="K17" s="18">
        <f t="shared" si="6"/>
        <v>152.21</v>
      </c>
      <c r="L17" s="16">
        <f t="shared" si="7"/>
        <v>4</v>
      </c>
    </row>
    <row r="18" spans="4:12" ht="20.100000000000001" customHeight="1" x14ac:dyDescent="0.3">
      <c r="D18" s="5">
        <f>SUM(L$6:L17)</f>
        <v>48</v>
      </c>
      <c r="E18" s="6" t="s">
        <v>26</v>
      </c>
      <c r="F18" s="15">
        <f t="shared" si="1"/>
        <v>680</v>
      </c>
      <c r="G18" s="20">
        <v>-0.01</v>
      </c>
      <c r="H18" s="7">
        <f t="shared" si="2"/>
        <v>152.21</v>
      </c>
      <c r="I18" s="22">
        <f t="shared" si="3"/>
        <v>154.04</v>
      </c>
      <c r="J18" s="23">
        <f t="shared" si="4"/>
        <v>4</v>
      </c>
      <c r="K18" s="18">
        <f t="shared" si="6"/>
        <v>150.69</v>
      </c>
      <c r="L18" s="16">
        <f t="shared" si="7"/>
        <v>5</v>
      </c>
    </row>
    <row r="19" spans="4:12" ht="20.100000000000001" customHeight="1" x14ac:dyDescent="0.3">
      <c r="D19" s="5">
        <f>SUM(L$6:L18)</f>
        <v>53</v>
      </c>
      <c r="E19" s="6" t="s">
        <v>27</v>
      </c>
      <c r="F19" s="15">
        <f t="shared" si="1"/>
        <v>680</v>
      </c>
      <c r="G19" s="20">
        <v>-0.01</v>
      </c>
      <c r="H19" s="7">
        <f t="shared" si="2"/>
        <v>150.69</v>
      </c>
      <c r="I19" s="22">
        <f t="shared" si="3"/>
        <v>152.5</v>
      </c>
      <c r="J19" s="23">
        <f t="shared" si="4"/>
        <v>5</v>
      </c>
      <c r="K19" s="18">
        <f t="shared" si="6"/>
        <v>149.18</v>
      </c>
      <c r="L19" s="16">
        <f t="shared" si="7"/>
        <v>5</v>
      </c>
    </row>
    <row r="20" spans="4:12" ht="20.100000000000001" customHeight="1" x14ac:dyDescent="0.3">
      <c r="D20" s="5">
        <f>SUM(L$6:L19)</f>
        <v>58</v>
      </c>
      <c r="E20" s="6" t="s">
        <v>28</v>
      </c>
      <c r="F20" s="15">
        <f t="shared" si="1"/>
        <v>680</v>
      </c>
      <c r="G20" s="20">
        <v>-0.01</v>
      </c>
      <c r="H20" s="7">
        <f t="shared" ref="H20:H26" si="8">K19</f>
        <v>149.18</v>
      </c>
      <c r="I20" s="22">
        <f t="shared" si="3"/>
        <v>150.97</v>
      </c>
      <c r="J20" s="23">
        <f t="shared" si="4"/>
        <v>5</v>
      </c>
      <c r="K20" s="18">
        <f t="shared" ref="K20:K25" si="9">ROUND(H20*(G21+1),2)</f>
        <v>147.69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63</v>
      </c>
      <c r="E21" s="6" t="s">
        <v>29</v>
      </c>
      <c r="F21" s="15">
        <f t="shared" si="1"/>
        <v>680</v>
      </c>
      <c r="G21" s="20">
        <v>-0.01</v>
      </c>
      <c r="H21" s="7">
        <f t="shared" si="8"/>
        <v>147.69</v>
      </c>
      <c r="I21" s="22">
        <f t="shared" si="3"/>
        <v>149.46</v>
      </c>
      <c r="J21" s="23">
        <f t="shared" si="4"/>
        <v>5</v>
      </c>
      <c r="K21" s="18">
        <f t="shared" si="9"/>
        <v>146.21</v>
      </c>
      <c r="L21" s="16">
        <f t="shared" si="10"/>
        <v>5</v>
      </c>
    </row>
    <row r="22" spans="4:12" ht="20.100000000000001" customHeight="1" x14ac:dyDescent="0.3">
      <c r="D22" s="5">
        <f>SUM(L$6:L21)</f>
        <v>68</v>
      </c>
      <c r="E22" s="6" t="s">
        <v>30</v>
      </c>
      <c r="F22" s="15">
        <f t="shared" si="1"/>
        <v>680</v>
      </c>
      <c r="G22" s="20">
        <v>-0.01</v>
      </c>
      <c r="H22" s="7">
        <f t="shared" si="8"/>
        <v>146.21</v>
      </c>
      <c r="I22" s="22">
        <f t="shared" si="3"/>
        <v>147.96</v>
      </c>
      <c r="J22" s="23">
        <f t="shared" si="4"/>
        <v>5</v>
      </c>
      <c r="K22" s="18">
        <f t="shared" si="9"/>
        <v>144.75</v>
      </c>
      <c r="L22" s="16">
        <f t="shared" si="10"/>
        <v>5</v>
      </c>
    </row>
    <row r="23" spans="4:12" ht="20.100000000000001" customHeight="1" x14ac:dyDescent="0.3">
      <c r="D23" s="5">
        <f>SUM(L$6:L22)</f>
        <v>73</v>
      </c>
      <c r="E23" s="6" t="s">
        <v>31</v>
      </c>
      <c r="F23" s="15">
        <f t="shared" si="1"/>
        <v>680</v>
      </c>
      <c r="G23" s="20">
        <v>-0.01</v>
      </c>
      <c r="H23" s="7">
        <f t="shared" si="8"/>
        <v>144.75</v>
      </c>
      <c r="I23" s="22">
        <f t="shared" si="3"/>
        <v>146.49</v>
      </c>
      <c r="J23" s="23">
        <f t="shared" si="4"/>
        <v>5</v>
      </c>
      <c r="K23" s="18">
        <f t="shared" si="9"/>
        <v>143.30000000000001</v>
      </c>
      <c r="L23" s="16">
        <f t="shared" si="10"/>
        <v>5</v>
      </c>
    </row>
    <row r="24" spans="4:12" ht="20.100000000000001" customHeight="1" x14ac:dyDescent="0.3">
      <c r="D24" s="5">
        <f>SUM(L$6:L23)</f>
        <v>78</v>
      </c>
      <c r="E24" s="6" t="s">
        <v>32</v>
      </c>
      <c r="F24" s="15">
        <f t="shared" si="1"/>
        <v>680</v>
      </c>
      <c r="G24" s="20">
        <v>-0.01</v>
      </c>
      <c r="H24" s="7">
        <f t="shared" si="8"/>
        <v>143.30000000000001</v>
      </c>
      <c r="I24" s="22">
        <f t="shared" si="3"/>
        <v>145.02000000000001</v>
      </c>
      <c r="J24" s="23">
        <f t="shared" si="4"/>
        <v>5</v>
      </c>
      <c r="K24" s="18">
        <f t="shared" si="9"/>
        <v>141.87</v>
      </c>
      <c r="L24" s="16">
        <f t="shared" si="10"/>
        <v>5</v>
      </c>
    </row>
    <row r="25" spans="4:12" ht="20.100000000000001" customHeight="1" x14ac:dyDescent="0.3">
      <c r="D25" s="5">
        <f>SUM(L$6:L24)</f>
        <v>83</v>
      </c>
      <c r="E25" s="6" t="s">
        <v>33</v>
      </c>
      <c r="F25" s="15">
        <f t="shared" si="1"/>
        <v>680</v>
      </c>
      <c r="G25" s="20">
        <v>-0.01</v>
      </c>
      <c r="H25" s="7">
        <f t="shared" si="8"/>
        <v>141.87</v>
      </c>
      <c r="I25" s="22">
        <f t="shared" si="3"/>
        <v>143.57</v>
      </c>
      <c r="J25" s="23">
        <f t="shared" si="4"/>
        <v>5</v>
      </c>
      <c r="K25" s="18">
        <f t="shared" si="9"/>
        <v>140.44999999999999</v>
      </c>
      <c r="L25" s="16">
        <f t="shared" si="10"/>
        <v>5</v>
      </c>
    </row>
    <row r="26" spans="4:12" ht="20.100000000000001" customHeight="1" x14ac:dyDescent="0.3">
      <c r="D26" s="5">
        <f>SUM(L$6:L25)</f>
        <v>88</v>
      </c>
      <c r="E26" s="6" t="s">
        <v>34</v>
      </c>
      <c r="F26" s="15">
        <f t="shared" si="1"/>
        <v>680</v>
      </c>
      <c r="G26" s="20">
        <v>-0.01</v>
      </c>
      <c r="H26" s="7">
        <f t="shared" si="8"/>
        <v>140.44999999999999</v>
      </c>
      <c r="I26" s="22">
        <f t="shared" si="3"/>
        <v>142.13999999999999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M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3" ht="13.5" x14ac:dyDescent="0.3">
      <c r="B2" s="10" t="s">
        <v>10</v>
      </c>
      <c r="D2" s="1" t="s">
        <v>7</v>
      </c>
      <c r="E2" s="8">
        <v>40000</v>
      </c>
    </row>
    <row r="3" spans="2:13" ht="13.5" x14ac:dyDescent="0.25">
      <c r="B3" s="89" t="s">
        <v>11</v>
      </c>
      <c r="D3" s="2" t="s">
        <v>8</v>
      </c>
      <c r="E3" s="13">
        <v>170</v>
      </c>
    </row>
    <row r="4" spans="2:13" ht="20.100000000000001" customHeight="1" x14ac:dyDescent="0.25">
      <c r="B4" s="90" t="s">
        <v>12</v>
      </c>
    </row>
    <row r="5" spans="2:13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25" si="0">ROUND(F7/K6,0)</f>
        <v>5</v>
      </c>
    </row>
    <row r="7" spans="2:13" ht="20.100000000000001" customHeight="1" x14ac:dyDescent="0.3">
      <c r="B7" s="27" t="s">
        <v>110</v>
      </c>
      <c r="D7" s="5">
        <f>SUM(L$6:L6)</f>
        <v>5</v>
      </c>
      <c r="E7" s="6" t="s">
        <v>15</v>
      </c>
      <c r="F7" s="15">
        <f>$E$2*2%</f>
        <v>800</v>
      </c>
      <c r="G7" s="19" t="s">
        <v>65</v>
      </c>
      <c r="H7" s="7">
        <f>K6</f>
        <v>170</v>
      </c>
      <c r="I7" s="22">
        <f>ROUND(H7*(1%+1),2)</f>
        <v>171.7</v>
      </c>
      <c r="J7" s="23">
        <f>L6</f>
        <v>5</v>
      </c>
      <c r="K7" s="18">
        <f>ROUND(H7*(G8+1),2)</f>
        <v>169.15</v>
      </c>
      <c r="L7" s="16">
        <f t="shared" si="0"/>
        <v>12</v>
      </c>
    </row>
    <row r="8" spans="2:13" ht="20.100000000000001" customHeight="1" x14ac:dyDescent="0.3">
      <c r="B8" s="27" t="s">
        <v>111</v>
      </c>
      <c r="D8" s="5">
        <f>SUM(L$6:L7)</f>
        <v>17</v>
      </c>
      <c r="E8" s="6" t="s">
        <v>16</v>
      </c>
      <c r="F8" s="15">
        <f t="shared" ref="F8:F22" si="1">$E$2*5%</f>
        <v>2000</v>
      </c>
      <c r="G8" s="20">
        <v>-5.0000000000000001E-3</v>
      </c>
      <c r="H8" s="7">
        <f t="shared" ref="H8:H26" si="2">K7</f>
        <v>169.15</v>
      </c>
      <c r="I8" s="22">
        <f>ROUND(H8*(2%+1),2)</f>
        <v>172.53</v>
      </c>
      <c r="J8" s="23">
        <f t="shared" ref="J8:J26" si="3">L7</f>
        <v>12</v>
      </c>
      <c r="K8" s="18">
        <f t="shared" ref="K8:K12" si="4">ROUND(H8*(G9+1),2)</f>
        <v>167.46</v>
      </c>
      <c r="L8" s="16">
        <f t="shared" si="0"/>
        <v>17</v>
      </c>
      <c r="M8" s="91"/>
    </row>
    <row r="9" spans="2:13" ht="20.100000000000001" customHeight="1" x14ac:dyDescent="0.3">
      <c r="D9" s="5">
        <f>SUM(L$6:L8)</f>
        <v>34</v>
      </c>
      <c r="E9" s="6" t="s">
        <v>17</v>
      </c>
      <c r="F9" s="15">
        <f>$E$2*7%</f>
        <v>2800.0000000000005</v>
      </c>
      <c r="G9" s="20">
        <v>-0.01</v>
      </c>
      <c r="H9" s="7">
        <f t="shared" si="2"/>
        <v>167.46</v>
      </c>
      <c r="I9" s="22">
        <f>ROUND(H9*(3%+1),2)</f>
        <v>172.48</v>
      </c>
      <c r="J9" s="23">
        <f t="shared" si="3"/>
        <v>17</v>
      </c>
      <c r="K9" s="18">
        <f t="shared" si="4"/>
        <v>164.95</v>
      </c>
      <c r="L9" s="16">
        <f t="shared" si="0"/>
        <v>17</v>
      </c>
    </row>
    <row r="10" spans="2:13" ht="20.100000000000001" customHeight="1" x14ac:dyDescent="0.3">
      <c r="D10" s="5">
        <f>SUM(L$6:L9)</f>
        <v>51</v>
      </c>
      <c r="E10" s="6" t="s">
        <v>18</v>
      </c>
      <c r="F10" s="15">
        <f>$E$2*7%</f>
        <v>2800.0000000000005</v>
      </c>
      <c r="G10" s="20">
        <v>-1.4999999999999999E-2</v>
      </c>
      <c r="H10" s="7">
        <f t="shared" si="2"/>
        <v>164.95</v>
      </c>
      <c r="I10" s="22">
        <f>ROUND(H10*(3.5%+1),2)</f>
        <v>170.72</v>
      </c>
      <c r="J10" s="23">
        <f t="shared" si="3"/>
        <v>17</v>
      </c>
      <c r="K10" s="18">
        <f t="shared" si="4"/>
        <v>161.65</v>
      </c>
      <c r="L10" s="16">
        <f t="shared" si="0"/>
        <v>17</v>
      </c>
    </row>
    <row r="11" spans="2:13" ht="20.100000000000001" customHeight="1" x14ac:dyDescent="0.3">
      <c r="D11" s="5">
        <f>SUM(L$6:L10)</f>
        <v>68</v>
      </c>
      <c r="E11" s="6" t="s">
        <v>19</v>
      </c>
      <c r="F11" s="15">
        <f>$E$2*7%</f>
        <v>2800.0000000000005</v>
      </c>
      <c r="G11" s="20">
        <v>-0.02</v>
      </c>
      <c r="H11" s="7">
        <f t="shared" si="2"/>
        <v>161.65</v>
      </c>
      <c r="I11" s="22">
        <f>ROUND(H11*(5%+1),2)</f>
        <v>169.73</v>
      </c>
      <c r="J11" s="23">
        <f t="shared" si="3"/>
        <v>17</v>
      </c>
      <c r="K11" s="18">
        <f t="shared" si="4"/>
        <v>157.61000000000001</v>
      </c>
      <c r="L11" s="16">
        <f t="shared" si="0"/>
        <v>18</v>
      </c>
    </row>
    <row r="12" spans="2:13" ht="20.100000000000001" customHeight="1" x14ac:dyDescent="0.3">
      <c r="D12" s="5">
        <f>SUM(L$6:L11)</f>
        <v>86</v>
      </c>
      <c r="E12" s="6" t="s">
        <v>20</v>
      </c>
      <c r="F12" s="15">
        <f>$E$2*7%</f>
        <v>2800.0000000000005</v>
      </c>
      <c r="G12" s="20">
        <v>-2.5000000000000001E-2</v>
      </c>
      <c r="H12" s="7">
        <f t="shared" si="2"/>
        <v>157.61000000000001</v>
      </c>
      <c r="I12" s="22">
        <f t="shared" ref="I12:I26" si="5">ROUND(H12*(5%+1),2)</f>
        <v>165.49</v>
      </c>
      <c r="J12" s="23">
        <f t="shared" si="3"/>
        <v>18</v>
      </c>
      <c r="K12" s="18">
        <f t="shared" si="4"/>
        <v>152.88</v>
      </c>
      <c r="L12" s="16">
        <f t="shared" si="0"/>
        <v>16</v>
      </c>
    </row>
    <row r="13" spans="2:13" ht="20.100000000000001" customHeight="1" x14ac:dyDescent="0.3">
      <c r="D13" s="5">
        <f>SUM(L$6:L12)</f>
        <v>102</v>
      </c>
      <c r="E13" s="6" t="s">
        <v>21</v>
      </c>
      <c r="F13" s="15">
        <f>$E$2*6%</f>
        <v>2400</v>
      </c>
      <c r="G13" s="20">
        <v>-0.03</v>
      </c>
      <c r="H13" s="7">
        <f t="shared" si="2"/>
        <v>152.88</v>
      </c>
      <c r="I13" s="22">
        <f t="shared" si="5"/>
        <v>160.52000000000001</v>
      </c>
      <c r="J13" s="23">
        <f t="shared" si="3"/>
        <v>16</v>
      </c>
      <c r="K13" s="18">
        <f>ROUND(H13*(G14+1),2)</f>
        <v>148.29</v>
      </c>
      <c r="L13" s="16">
        <f t="shared" si="0"/>
        <v>13</v>
      </c>
    </row>
    <row r="14" spans="2:13" ht="20.100000000000001" customHeight="1" x14ac:dyDescent="0.3">
      <c r="D14" s="5">
        <f>SUM(L$6:L13)</f>
        <v>115</v>
      </c>
      <c r="E14" s="6" t="s">
        <v>22</v>
      </c>
      <c r="F14" s="15">
        <f t="shared" si="1"/>
        <v>2000</v>
      </c>
      <c r="G14" s="20">
        <v>-0.03</v>
      </c>
      <c r="H14" s="7">
        <f t="shared" si="2"/>
        <v>148.29</v>
      </c>
      <c r="I14" s="22">
        <f t="shared" si="5"/>
        <v>155.69999999999999</v>
      </c>
      <c r="J14" s="23">
        <f t="shared" si="3"/>
        <v>13</v>
      </c>
      <c r="K14" s="18">
        <f t="shared" ref="K14:K25" si="6">ROUND(H14*(G15+1),2)</f>
        <v>143.84</v>
      </c>
      <c r="L14" s="16">
        <f t="shared" si="0"/>
        <v>14</v>
      </c>
    </row>
    <row r="15" spans="2:13" ht="20.100000000000001" customHeight="1" x14ac:dyDescent="0.3">
      <c r="D15" s="5">
        <f>SUM(L$6:L14)</f>
        <v>129</v>
      </c>
      <c r="E15" s="6" t="s">
        <v>23</v>
      </c>
      <c r="F15" s="15">
        <f t="shared" si="1"/>
        <v>2000</v>
      </c>
      <c r="G15" s="20">
        <v>-0.03</v>
      </c>
      <c r="H15" s="7">
        <f t="shared" si="2"/>
        <v>143.84</v>
      </c>
      <c r="I15" s="22">
        <f t="shared" si="5"/>
        <v>151.03</v>
      </c>
      <c r="J15" s="23">
        <f t="shared" si="3"/>
        <v>14</v>
      </c>
      <c r="K15" s="18">
        <f t="shared" si="6"/>
        <v>139.52000000000001</v>
      </c>
      <c r="L15" s="16">
        <f t="shared" si="0"/>
        <v>14</v>
      </c>
    </row>
    <row r="16" spans="2:13" ht="20.100000000000001" customHeight="1" x14ac:dyDescent="0.3">
      <c r="D16" s="5">
        <f>SUM(L$6:L15)</f>
        <v>143</v>
      </c>
      <c r="E16" s="6" t="s">
        <v>24</v>
      </c>
      <c r="F16" s="15">
        <f t="shared" si="1"/>
        <v>2000</v>
      </c>
      <c r="G16" s="20">
        <v>-0.03</v>
      </c>
      <c r="H16" s="7">
        <f t="shared" si="2"/>
        <v>139.52000000000001</v>
      </c>
      <c r="I16" s="22">
        <f t="shared" si="5"/>
        <v>146.5</v>
      </c>
      <c r="J16" s="23">
        <f t="shared" si="3"/>
        <v>14</v>
      </c>
      <c r="K16" s="18">
        <f t="shared" si="6"/>
        <v>135.33000000000001</v>
      </c>
      <c r="L16" s="16">
        <f t="shared" si="0"/>
        <v>15</v>
      </c>
    </row>
    <row r="17" spans="4:13" ht="20.100000000000001" customHeight="1" x14ac:dyDescent="0.3">
      <c r="D17" s="5">
        <f>SUM(L$6:L16)</f>
        <v>158</v>
      </c>
      <c r="E17" s="6" t="s">
        <v>25</v>
      </c>
      <c r="F17" s="15">
        <f t="shared" si="1"/>
        <v>2000</v>
      </c>
      <c r="G17" s="20">
        <v>-0.03</v>
      </c>
      <c r="H17" s="7">
        <f t="shared" si="2"/>
        <v>135.33000000000001</v>
      </c>
      <c r="I17" s="22">
        <f t="shared" si="5"/>
        <v>142.1</v>
      </c>
      <c r="J17" s="23">
        <f t="shared" si="3"/>
        <v>15</v>
      </c>
      <c r="K17" s="18">
        <f t="shared" si="6"/>
        <v>131.27000000000001</v>
      </c>
      <c r="L17" s="16">
        <f t="shared" si="0"/>
        <v>15</v>
      </c>
      <c r="M17" s="91"/>
    </row>
    <row r="18" spans="4:13" ht="20.100000000000001" customHeight="1" x14ac:dyDescent="0.3">
      <c r="D18" s="5">
        <f>SUM(L$6:L17)</f>
        <v>173</v>
      </c>
      <c r="E18" s="6" t="s">
        <v>26</v>
      </c>
      <c r="F18" s="15">
        <f t="shared" si="1"/>
        <v>2000</v>
      </c>
      <c r="G18" s="20">
        <v>-0.03</v>
      </c>
      <c r="H18" s="7">
        <f t="shared" si="2"/>
        <v>131.27000000000001</v>
      </c>
      <c r="I18" s="22">
        <f t="shared" si="5"/>
        <v>137.83000000000001</v>
      </c>
      <c r="J18" s="23">
        <f t="shared" si="3"/>
        <v>15</v>
      </c>
      <c r="K18" s="18">
        <f t="shared" si="6"/>
        <v>127.33</v>
      </c>
      <c r="L18" s="16">
        <f t="shared" si="0"/>
        <v>16</v>
      </c>
    </row>
    <row r="19" spans="4:13" ht="20.100000000000001" customHeight="1" x14ac:dyDescent="0.3">
      <c r="D19" s="5">
        <f>SUM(L$6:L18)</f>
        <v>189</v>
      </c>
      <c r="E19" s="6" t="s">
        <v>27</v>
      </c>
      <c r="F19" s="15">
        <f t="shared" si="1"/>
        <v>2000</v>
      </c>
      <c r="G19" s="20">
        <v>-0.03</v>
      </c>
      <c r="H19" s="7">
        <f t="shared" si="2"/>
        <v>127.33</v>
      </c>
      <c r="I19" s="22">
        <f t="shared" si="5"/>
        <v>133.69999999999999</v>
      </c>
      <c r="J19" s="23">
        <f t="shared" si="3"/>
        <v>16</v>
      </c>
      <c r="K19" s="18">
        <f t="shared" si="6"/>
        <v>123.51</v>
      </c>
      <c r="L19" s="16">
        <f t="shared" si="0"/>
        <v>16</v>
      </c>
    </row>
    <row r="20" spans="4:13" ht="20.100000000000001" customHeight="1" x14ac:dyDescent="0.3">
      <c r="D20" s="5">
        <f>SUM(L$6:L19)</f>
        <v>205</v>
      </c>
      <c r="E20" s="6" t="s">
        <v>28</v>
      </c>
      <c r="F20" s="15">
        <f t="shared" si="1"/>
        <v>2000</v>
      </c>
      <c r="G20" s="20">
        <v>-0.03</v>
      </c>
      <c r="H20" s="7">
        <f t="shared" si="2"/>
        <v>123.51</v>
      </c>
      <c r="I20" s="22">
        <f t="shared" si="5"/>
        <v>129.69</v>
      </c>
      <c r="J20" s="23">
        <f t="shared" si="3"/>
        <v>16</v>
      </c>
      <c r="K20" s="18">
        <f t="shared" si="6"/>
        <v>119.8</v>
      </c>
      <c r="L20" s="16">
        <f t="shared" si="0"/>
        <v>17</v>
      </c>
    </row>
    <row r="21" spans="4:13" ht="20.100000000000001" customHeight="1" x14ac:dyDescent="0.3">
      <c r="D21" s="5">
        <f>SUM(L$6:L20)</f>
        <v>222</v>
      </c>
      <c r="E21" s="6" t="s">
        <v>29</v>
      </c>
      <c r="F21" s="15">
        <f t="shared" si="1"/>
        <v>2000</v>
      </c>
      <c r="G21" s="20">
        <v>-0.03</v>
      </c>
      <c r="H21" s="7">
        <f t="shared" si="2"/>
        <v>119.8</v>
      </c>
      <c r="I21" s="22">
        <f t="shared" si="5"/>
        <v>125.79</v>
      </c>
      <c r="J21" s="23">
        <f t="shared" si="3"/>
        <v>17</v>
      </c>
      <c r="K21" s="18">
        <f t="shared" si="6"/>
        <v>116.21</v>
      </c>
      <c r="L21" s="16">
        <f t="shared" si="0"/>
        <v>17</v>
      </c>
    </row>
    <row r="22" spans="4:13" ht="20.100000000000001" customHeight="1" x14ac:dyDescent="0.3">
      <c r="D22" s="5">
        <f>SUM(L$6:L21)</f>
        <v>239</v>
      </c>
      <c r="E22" s="6" t="s">
        <v>30</v>
      </c>
      <c r="F22" s="15">
        <f t="shared" si="1"/>
        <v>2000</v>
      </c>
      <c r="G22" s="20">
        <v>-0.03</v>
      </c>
      <c r="H22" s="7">
        <f t="shared" si="2"/>
        <v>116.21</v>
      </c>
      <c r="I22" s="22">
        <f t="shared" si="5"/>
        <v>122.02</v>
      </c>
      <c r="J22" s="23">
        <f t="shared" si="3"/>
        <v>17</v>
      </c>
      <c r="K22" s="18">
        <f t="shared" si="6"/>
        <v>112.72</v>
      </c>
      <c r="L22" s="16">
        <f t="shared" si="0"/>
        <v>14</v>
      </c>
    </row>
    <row r="23" spans="4:13" ht="20.100000000000001" customHeight="1" x14ac:dyDescent="0.3">
      <c r="D23" s="5">
        <f>SUM(L$6:L22)</f>
        <v>253</v>
      </c>
      <c r="E23" s="6" t="s">
        <v>31</v>
      </c>
      <c r="F23" s="15">
        <f>$E$2*4%</f>
        <v>1600</v>
      </c>
      <c r="G23" s="20">
        <v>-0.03</v>
      </c>
      <c r="H23" s="7">
        <f t="shared" si="2"/>
        <v>112.72</v>
      </c>
      <c r="I23" s="22">
        <f t="shared" si="5"/>
        <v>118.36</v>
      </c>
      <c r="J23" s="23">
        <f t="shared" si="3"/>
        <v>14</v>
      </c>
      <c r="K23" s="18">
        <f t="shared" si="6"/>
        <v>109.34</v>
      </c>
      <c r="L23" s="16">
        <f t="shared" si="0"/>
        <v>15</v>
      </c>
    </row>
    <row r="24" spans="4:13" ht="20.100000000000001" customHeight="1" x14ac:dyDescent="0.3">
      <c r="D24" s="5">
        <f>SUM(L$6:L23)</f>
        <v>268</v>
      </c>
      <c r="E24" s="6" t="s">
        <v>32</v>
      </c>
      <c r="F24" s="15">
        <f>$E$2*4%</f>
        <v>1600</v>
      </c>
      <c r="G24" s="20">
        <v>-0.03</v>
      </c>
      <c r="H24" s="7">
        <f t="shared" si="2"/>
        <v>109.34</v>
      </c>
      <c r="I24" s="22">
        <f t="shared" si="5"/>
        <v>114.81</v>
      </c>
      <c r="J24" s="23">
        <f t="shared" si="3"/>
        <v>15</v>
      </c>
      <c r="K24" s="18">
        <f t="shared" si="6"/>
        <v>106.06</v>
      </c>
      <c r="L24" s="16">
        <f t="shared" si="0"/>
        <v>11</v>
      </c>
    </row>
    <row r="25" spans="4:13" ht="20.100000000000001" customHeight="1" x14ac:dyDescent="0.3">
      <c r="D25" s="5">
        <f>SUM(L$6:L24)</f>
        <v>279</v>
      </c>
      <c r="E25" s="6" t="s">
        <v>33</v>
      </c>
      <c r="F25" s="15">
        <f>$E$2*3%</f>
        <v>1200</v>
      </c>
      <c r="G25" s="20">
        <v>-0.03</v>
      </c>
      <c r="H25" s="7">
        <f t="shared" si="2"/>
        <v>106.06</v>
      </c>
      <c r="I25" s="22">
        <f t="shared" si="5"/>
        <v>111.36</v>
      </c>
      <c r="J25" s="23">
        <f t="shared" si="3"/>
        <v>11</v>
      </c>
      <c r="K25" s="18">
        <f t="shared" si="6"/>
        <v>102.88</v>
      </c>
      <c r="L25" s="16">
        <f t="shared" si="0"/>
        <v>12</v>
      </c>
    </row>
    <row r="26" spans="4:13" ht="20.100000000000001" customHeight="1" x14ac:dyDescent="0.3">
      <c r="D26" s="5">
        <f>SUM(L$6:L25)</f>
        <v>291</v>
      </c>
      <c r="E26" s="6" t="s">
        <v>34</v>
      </c>
      <c r="F26" s="15">
        <f>$E$2*3%</f>
        <v>1200</v>
      </c>
      <c r="G26" s="20">
        <v>-0.03</v>
      </c>
      <c r="H26" s="7">
        <f t="shared" si="2"/>
        <v>102.88</v>
      </c>
      <c r="I26" s="22">
        <f t="shared" si="5"/>
        <v>108.02</v>
      </c>
      <c r="J26" s="23">
        <f t="shared" si="3"/>
        <v>12</v>
      </c>
      <c r="K26" s="16">
        <v>0</v>
      </c>
      <c r="L26" s="1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6" t="s">
        <v>77</v>
      </c>
      <c r="E3" s="57"/>
      <c r="F3" s="96" t="s">
        <v>78</v>
      </c>
      <c r="G3" s="57"/>
      <c r="H3" s="96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T3" s="3"/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6"/>
      <c r="E4" s="57"/>
      <c r="F4" s="96"/>
      <c r="G4" s="57"/>
      <c r="H4" s="96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T4" s="3"/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T5" s="91"/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7" t="s">
        <v>79</v>
      </c>
      <c r="E17" s="97"/>
      <c r="F17" s="97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5" t="s">
        <v>11</v>
      </c>
      <c r="E19" s="95"/>
      <c r="F19" s="95"/>
      <c r="G19" s="95"/>
      <c r="H19" s="95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8" t="s">
        <v>12</v>
      </c>
      <c r="E20" s="98"/>
      <c r="F20" s="98"/>
      <c r="G20" s="98"/>
      <c r="H20" s="98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5" t="s">
        <v>87</v>
      </c>
      <c r="E21" s="95"/>
      <c r="F21" s="95"/>
      <c r="G21" s="95"/>
      <c r="H21" s="95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disablePrompts="1"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6" t="s">
        <v>77</v>
      </c>
      <c r="E3" s="79"/>
      <c r="F3" s="96" t="s">
        <v>78</v>
      </c>
      <c r="G3" s="79"/>
      <c r="H3" s="96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6"/>
      <c r="E4" s="79"/>
      <c r="F4" s="96"/>
      <c r="G4" s="79"/>
      <c r="H4" s="96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T8" s="3"/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T9" s="91"/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7" t="s">
        <v>79</v>
      </c>
      <c r="E17" s="97"/>
      <c r="F17" s="97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5" t="s">
        <v>11</v>
      </c>
      <c r="E19" s="95"/>
      <c r="F19" s="95"/>
      <c r="G19" s="95"/>
      <c r="H19" s="95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8" t="s">
        <v>12</v>
      </c>
      <c r="E20" s="98"/>
      <c r="F20" s="98"/>
      <c r="G20" s="98"/>
      <c r="H20" s="98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5" t="s">
        <v>87</v>
      </c>
      <c r="E21" s="95"/>
      <c r="F21" s="95"/>
      <c r="G21" s="95"/>
      <c r="H21" s="95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5 Tier</vt:lpstr>
      <vt:lpstr>7 Tier</vt:lpstr>
      <vt:lpstr>13 Tier</vt:lpstr>
      <vt:lpstr>Poten 13 Tier</vt:lpstr>
      <vt:lpstr>17 Tier</vt:lpstr>
      <vt:lpstr>20 Tier</vt:lpstr>
      <vt:lpstr>TQ 20 Tier</vt:lpstr>
      <vt:lpstr>50 Tier</vt:lpstr>
      <vt:lpstr>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2022-01-11T11:07:29Z</dcterms:modified>
</cp:coreProperties>
</file>