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kyu\Desktop\Git\Idea\Lotto\"/>
    </mc:Choice>
  </mc:AlternateContent>
  <xr:revisionPtr revIDLastSave="0" documentId="13_ncr:1_{10502526-320A-406B-B07F-5DEB7335D2D7}" xr6:coauthVersionLast="46" xr6:coauthVersionMax="47" xr10:uidLastSave="{00000000-0000-0000-0000-000000000000}"/>
  <bookViews>
    <workbookView xWindow="0" yWindow="1425" windowWidth="19950" windowHeight="14175" tabRatio="744" xr2:uid="{28AF4D6A-79B6-4A32-920C-87AF5D4B5EE8}"/>
  </bookViews>
  <sheets>
    <sheet name="5 Tier" sheetId="11" r:id="rId1"/>
    <sheet name="7 Tier" sheetId="5" r:id="rId2"/>
    <sheet name="13 Tier" sheetId="9" r:id="rId3"/>
    <sheet name="Poten 13 Tier" sheetId="12" r:id="rId4"/>
    <sheet name="17 Tier" sheetId="16" r:id="rId5"/>
    <sheet name="20 Tier" sheetId="14" r:id="rId6"/>
    <sheet name="TQ 20 Tier" sheetId="15" r:id="rId7"/>
    <sheet name="26 Tier" sheetId="17" r:id="rId8"/>
    <sheet name="50 Tier" sheetId="8" r:id="rId9"/>
    <sheet name="70 Tier" sheetId="10" r:id="rId10"/>
    <sheet name="Jr 70 Tier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18" l="1"/>
  <c r="U8" i="18"/>
  <c r="V7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U7" i="18"/>
  <c r="U6" i="18"/>
  <c r="V5" i="18"/>
  <c r="U5" i="18"/>
  <c r="V2" i="18"/>
  <c r="V6" i="18" s="1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Z53" i="18"/>
  <c r="M53" i="18"/>
  <c r="Z52" i="18"/>
  <c r="M52" i="18"/>
  <c r="Z51" i="18"/>
  <c r="M51" i="18"/>
  <c r="Z50" i="18"/>
  <c r="M50" i="18"/>
  <c r="Z49" i="18"/>
  <c r="M49" i="18"/>
  <c r="Z48" i="18"/>
  <c r="M48" i="18"/>
  <c r="Z47" i="18"/>
  <c r="M47" i="18"/>
  <c r="Z46" i="18"/>
  <c r="M46" i="18"/>
  <c r="Z45" i="18"/>
  <c r="M45" i="18"/>
  <c r="Z44" i="18"/>
  <c r="M44" i="18"/>
  <c r="Z43" i="18"/>
  <c r="M43" i="18"/>
  <c r="Z42" i="18"/>
  <c r="M42" i="18"/>
  <c r="Z41" i="18"/>
  <c r="M41" i="18"/>
  <c r="Z40" i="18"/>
  <c r="M40" i="18"/>
  <c r="Z39" i="18"/>
  <c r="M39" i="18"/>
  <c r="Z38" i="18"/>
  <c r="M38" i="18"/>
  <c r="Z37" i="18"/>
  <c r="M37" i="18"/>
  <c r="Z36" i="18"/>
  <c r="M36" i="18"/>
  <c r="Z35" i="18"/>
  <c r="M35" i="18"/>
  <c r="Z34" i="18"/>
  <c r="M34" i="18"/>
  <c r="Z33" i="18"/>
  <c r="M33" i="18"/>
  <c r="Z32" i="18"/>
  <c r="M32" i="18"/>
  <c r="Z31" i="18"/>
  <c r="M31" i="18"/>
  <c r="Z30" i="18"/>
  <c r="M30" i="18"/>
  <c r="Z29" i="18"/>
  <c r="M29" i="18"/>
  <c r="Z28" i="18"/>
  <c r="M28" i="18"/>
  <c r="Z27" i="18"/>
  <c r="M27" i="18"/>
  <c r="Z26" i="18"/>
  <c r="M26" i="18"/>
  <c r="Z25" i="18"/>
  <c r="M25" i="18"/>
  <c r="Z24" i="18"/>
  <c r="M24" i="18"/>
  <c r="Z23" i="18"/>
  <c r="M23" i="18"/>
  <c r="Z22" i="18"/>
  <c r="M22" i="18"/>
  <c r="Z21" i="18"/>
  <c r="M21" i="18"/>
  <c r="Z20" i="18"/>
  <c r="M20" i="18"/>
  <c r="Z19" i="18"/>
  <c r="M19" i="18"/>
  <c r="Z18" i="18"/>
  <c r="M18" i="18"/>
  <c r="Z17" i="18"/>
  <c r="M17" i="18"/>
  <c r="Z16" i="18"/>
  <c r="M16" i="18"/>
  <c r="Z15" i="18"/>
  <c r="M15" i="18"/>
  <c r="Z14" i="18"/>
  <c r="M14" i="18"/>
  <c r="Z13" i="18"/>
  <c r="M13" i="18"/>
  <c r="Z12" i="18"/>
  <c r="M12" i="18"/>
  <c r="Z11" i="18"/>
  <c r="M11" i="18"/>
  <c r="Z10" i="18"/>
  <c r="M10" i="18"/>
  <c r="Z9" i="18"/>
  <c r="M9" i="18"/>
  <c r="Z8" i="18"/>
  <c r="M8" i="18"/>
  <c r="Z7" i="18"/>
  <c r="M7" i="18"/>
  <c r="H7" i="18"/>
  <c r="F7" i="18"/>
  <c r="Z6" i="18"/>
  <c r="M6" i="18"/>
  <c r="AA5" i="18"/>
  <c r="AE4" i="18" s="1"/>
  <c r="AB5" i="18" s="1"/>
  <c r="Z5" i="18"/>
  <c r="M5" i="18"/>
  <c r="Z4" i="18"/>
  <c r="M4" i="18"/>
  <c r="AF3" i="18"/>
  <c r="X4" i="18" s="1"/>
  <c r="AE3" i="18"/>
  <c r="AB4" i="18" s="1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AA6" i="18" l="1"/>
  <c r="AA7" i="18" s="1"/>
  <c r="AA8" i="18" s="1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F4" i="18"/>
  <c r="R3" i="18"/>
  <c r="AD5" i="18"/>
  <c r="H10" i="18"/>
  <c r="S3" i="18"/>
  <c r="O4" i="18"/>
  <c r="AC5" i="18"/>
  <c r="AG5" i="18" s="1"/>
  <c r="AE5" i="18"/>
  <c r="AB6" i="18" s="1"/>
  <c r="AD4" i="18"/>
  <c r="X5" i="18"/>
  <c r="AC4" i="18"/>
  <c r="AG4" i="18" s="1"/>
  <c r="K6" i="17"/>
  <c r="H7" i="17" s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7" i="14"/>
  <c r="F9" i="14"/>
  <c r="F10" i="14"/>
  <c r="F11" i="14"/>
  <c r="F12" i="14"/>
  <c r="F13" i="14"/>
  <c r="F26" i="14"/>
  <c r="F25" i="14"/>
  <c r="F24" i="14"/>
  <c r="F23" i="14"/>
  <c r="K6" i="16"/>
  <c r="K6" i="15"/>
  <c r="F8" i="14"/>
  <c r="F14" i="14"/>
  <c r="F15" i="14"/>
  <c r="F16" i="14"/>
  <c r="F17" i="14"/>
  <c r="F18" i="14"/>
  <c r="F19" i="14"/>
  <c r="F20" i="14"/>
  <c r="F21" i="14"/>
  <c r="F22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H7" i="12" s="1"/>
  <c r="K7" i="12" s="1"/>
  <c r="H8" i="12" s="1"/>
  <c r="I8" i="12" s="1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H7" i="15" l="1"/>
  <c r="K7" i="15" s="1"/>
  <c r="H8" i="15" s="1"/>
  <c r="I8" i="15" s="1"/>
  <c r="L6" i="16"/>
  <c r="J7" i="16" s="1"/>
  <c r="AF5" i="18"/>
  <c r="AE6" i="18"/>
  <c r="AC6" i="18"/>
  <c r="P4" i="18"/>
  <c r="R4" i="18"/>
  <c r="L4" i="18"/>
  <c r="F10" i="18" s="1"/>
  <c r="Q4" i="18"/>
  <c r="L6" i="17"/>
  <c r="D7" i="17" s="1"/>
  <c r="I7" i="17"/>
  <c r="K7" i="17"/>
  <c r="L6" i="15"/>
  <c r="H7" i="16"/>
  <c r="I7" i="15"/>
  <c r="K7" i="14"/>
  <c r="H8" i="14" s="1"/>
  <c r="I8" i="14" s="1"/>
  <c r="I7" i="14"/>
  <c r="L6" i="14"/>
  <c r="D7" i="14" s="1"/>
  <c r="L6" i="12"/>
  <c r="J7" i="12" s="1"/>
  <c r="L6" i="9"/>
  <c r="J7" i="9" s="1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D7" i="16" l="1"/>
  <c r="J7" i="15"/>
  <c r="L7" i="15"/>
  <c r="J8" i="15" s="1"/>
  <c r="H8" i="17"/>
  <c r="I8" i="17" s="1"/>
  <c r="I10" i="17"/>
  <c r="O5" i="18"/>
  <c r="S4" i="18"/>
  <c r="AB7" i="18"/>
  <c r="AF6" i="18"/>
  <c r="AD7" i="18" s="1"/>
  <c r="AD6" i="18"/>
  <c r="AG6" i="18" s="1"/>
  <c r="X6" i="18"/>
  <c r="J7" i="17"/>
  <c r="K8" i="17"/>
  <c r="L7" i="17"/>
  <c r="D7" i="15"/>
  <c r="K7" i="16"/>
  <c r="H8" i="16" s="1"/>
  <c r="I7" i="16"/>
  <c r="K8" i="15"/>
  <c r="D7" i="12"/>
  <c r="L7" i="14"/>
  <c r="J8" i="14" s="1"/>
  <c r="J7" i="14"/>
  <c r="K8" i="14"/>
  <c r="L8" i="14" s="1"/>
  <c r="J9" i="14" s="1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D8" i="15" l="1"/>
  <c r="H9" i="17"/>
  <c r="K9" i="17" s="1"/>
  <c r="I9" i="17"/>
  <c r="I11" i="17"/>
  <c r="AE7" i="18"/>
  <c r="AC7" i="18"/>
  <c r="AG7" i="18" s="1"/>
  <c r="X7" i="18"/>
  <c r="Q5" i="18"/>
  <c r="L5" i="18"/>
  <c r="P5" i="18"/>
  <c r="R5" i="18"/>
  <c r="L8" i="17"/>
  <c r="D8" i="17"/>
  <c r="J8" i="17"/>
  <c r="L9" i="17"/>
  <c r="H10" i="17"/>
  <c r="I12" i="17" s="1"/>
  <c r="L7" i="16"/>
  <c r="J8" i="16" s="1"/>
  <c r="K8" i="16"/>
  <c r="I8" i="16"/>
  <c r="D8" i="14"/>
  <c r="H9" i="15"/>
  <c r="I9" i="15" s="1"/>
  <c r="L8" i="15"/>
  <c r="L7" i="9"/>
  <c r="D8" i="9" s="1"/>
  <c r="K8" i="9"/>
  <c r="H9" i="9" s="1"/>
  <c r="I9" i="9" s="1"/>
  <c r="H9" i="14"/>
  <c r="I9" i="14" s="1"/>
  <c r="D9" i="14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AE6" i="8"/>
  <c r="AF6" i="8" s="1"/>
  <c r="AF5" i="8"/>
  <c r="AD6" i="8" s="1"/>
  <c r="AG6" i="8" s="1"/>
  <c r="D7" i="5"/>
  <c r="H8" i="5"/>
  <c r="L7" i="5"/>
  <c r="K9" i="14" l="1"/>
  <c r="D8" i="16"/>
  <c r="L8" i="9"/>
  <c r="J9" i="9" s="1"/>
  <c r="K9" i="9"/>
  <c r="H10" i="9" s="1"/>
  <c r="I10" i="9" s="1"/>
  <c r="J10" i="17"/>
  <c r="D9" i="17"/>
  <c r="J9" i="17"/>
  <c r="AB8" i="18"/>
  <c r="AF7" i="18"/>
  <c r="O6" i="18"/>
  <c r="S5" i="18"/>
  <c r="D10" i="17"/>
  <c r="K10" i="17"/>
  <c r="J8" i="9"/>
  <c r="H9" i="16"/>
  <c r="L8" i="16"/>
  <c r="J9" i="15"/>
  <c r="D9" i="15"/>
  <c r="K9" i="15"/>
  <c r="H10" i="14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AD7" i="8"/>
  <c r="J8" i="5"/>
  <c r="D8" i="5"/>
  <c r="I9" i="5"/>
  <c r="K8" i="5"/>
  <c r="D9" i="9" l="1"/>
  <c r="K10" i="9"/>
  <c r="H11" i="9" s="1"/>
  <c r="P6" i="18"/>
  <c r="R6" i="18"/>
  <c r="AD8" i="18"/>
  <c r="X8" i="18"/>
  <c r="Q6" i="18"/>
  <c r="L6" i="18"/>
  <c r="AE8" i="18"/>
  <c r="AC8" i="18"/>
  <c r="AG8" i="18" s="1"/>
  <c r="H11" i="17"/>
  <c r="I13" i="17" s="1"/>
  <c r="L10" i="17"/>
  <c r="D10" i="9"/>
  <c r="J9" i="16"/>
  <c r="D9" i="16"/>
  <c r="I9" i="16"/>
  <c r="K9" i="16"/>
  <c r="L9" i="15"/>
  <c r="H10" i="15"/>
  <c r="I10" i="15" s="1"/>
  <c r="J10" i="14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AB8" i="8"/>
  <c r="AF7" i="8"/>
  <c r="H9" i="5"/>
  <c r="L8" i="5"/>
  <c r="L10" i="9" l="1"/>
  <c r="AB9" i="18"/>
  <c r="AF8" i="18"/>
  <c r="O7" i="18"/>
  <c r="S6" i="18"/>
  <c r="J11" i="17"/>
  <c r="D11" i="17"/>
  <c r="K11" i="17"/>
  <c r="L9" i="16"/>
  <c r="H10" i="16"/>
  <c r="K10" i="15"/>
  <c r="J10" i="15"/>
  <c r="D10" i="15"/>
  <c r="L10" i="14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AD9" i="18" l="1"/>
  <c r="X9" i="18"/>
  <c r="Q7" i="18"/>
  <c r="L7" i="18"/>
  <c r="P7" i="18"/>
  <c r="R7" i="18"/>
  <c r="AE9" i="18"/>
  <c r="AC9" i="18"/>
  <c r="AG9" i="18" s="1"/>
  <c r="H12" i="17"/>
  <c r="I14" i="17" s="1"/>
  <c r="L11" i="17"/>
  <c r="I10" i="16"/>
  <c r="K10" i="16"/>
  <c r="D10" i="16"/>
  <c r="J10" i="16"/>
  <c r="H11" i="15"/>
  <c r="I11" i="15" s="1"/>
  <c r="L10" i="15"/>
  <c r="K11" i="14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2" i="9"/>
  <c r="AG8" i="8"/>
  <c r="AB9" i="8"/>
  <c r="AF8" i="8"/>
  <c r="L9" i="5"/>
  <c r="J10" i="5" s="1"/>
  <c r="H10" i="5"/>
  <c r="O8" i="18" l="1"/>
  <c r="S7" i="18"/>
  <c r="AB10" i="18"/>
  <c r="AF9" i="18"/>
  <c r="J12" i="17"/>
  <c r="D12" i="17"/>
  <c r="K12" i="17"/>
  <c r="L10" i="16"/>
  <c r="H11" i="16"/>
  <c r="J11" i="15"/>
  <c r="D11" i="15"/>
  <c r="K11" i="15"/>
  <c r="D13" i="9"/>
  <c r="J13" i="9"/>
  <c r="H12" i="14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L13" i="9"/>
  <c r="J14" i="9" s="1"/>
  <c r="H14" i="9"/>
  <c r="K14" i="9" s="1"/>
  <c r="AD9" i="8"/>
  <c r="X9" i="8"/>
  <c r="AE9" i="8"/>
  <c r="AC9" i="8"/>
  <c r="I11" i="5"/>
  <c r="K10" i="5"/>
  <c r="D10" i="5"/>
  <c r="Q8" i="18" l="1"/>
  <c r="L8" i="18"/>
  <c r="AD10" i="18"/>
  <c r="X10" i="18"/>
  <c r="AE10" i="18"/>
  <c r="AC10" i="18"/>
  <c r="AG10" i="18" s="1"/>
  <c r="P8" i="18"/>
  <c r="R8" i="18"/>
  <c r="H13" i="17"/>
  <c r="I15" i="17" s="1"/>
  <c r="L12" i="17"/>
  <c r="I11" i="16"/>
  <c r="K11" i="16"/>
  <c r="J11" i="16"/>
  <c r="D11" i="16"/>
  <c r="H12" i="15"/>
  <c r="I12" i="15" s="1"/>
  <c r="L11" i="15"/>
  <c r="K12" i="14"/>
  <c r="L12" i="14" s="1"/>
  <c r="J13" i="14" s="1"/>
  <c r="I12" i="14"/>
  <c r="J12" i="14"/>
  <c r="D12" i="14"/>
  <c r="K12" i="12"/>
  <c r="L12" i="12" s="1"/>
  <c r="J13" i="12" s="1"/>
  <c r="I12" i="12"/>
  <c r="J12" i="12"/>
  <c r="D12" i="12"/>
  <c r="O8" i="10"/>
  <c r="S7" i="10"/>
  <c r="AB10" i="10"/>
  <c r="AF9" i="10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J11" i="5" s="1"/>
  <c r="O9" i="18" l="1"/>
  <c r="S8" i="18"/>
  <c r="AB11" i="18"/>
  <c r="AF10" i="18"/>
  <c r="J13" i="17"/>
  <c r="D13" i="17"/>
  <c r="K13" i="17"/>
  <c r="H12" i="16"/>
  <c r="L11" i="16"/>
  <c r="J12" i="15"/>
  <c r="D12" i="15"/>
  <c r="K12" i="15"/>
  <c r="H13" i="12"/>
  <c r="I13" i="12" s="1"/>
  <c r="H13" i="14"/>
  <c r="K13" i="14" s="1"/>
  <c r="D13" i="14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D11" i="5"/>
  <c r="H12" i="5"/>
  <c r="K12" i="5" s="1"/>
  <c r="L11" i="5"/>
  <c r="J12" i="5" s="1"/>
  <c r="AD11" i="18" l="1"/>
  <c r="X11" i="18"/>
  <c r="AE11" i="18"/>
  <c r="AC11" i="18"/>
  <c r="AG11" i="18" s="1"/>
  <c r="Q9" i="18"/>
  <c r="L9" i="18"/>
  <c r="R9" i="18"/>
  <c r="P9" i="18"/>
  <c r="H14" i="17"/>
  <c r="I16" i="17" s="1"/>
  <c r="L13" i="17"/>
  <c r="I13" i="14"/>
  <c r="K13" i="12"/>
  <c r="J12" i="16"/>
  <c r="D12" i="16"/>
  <c r="I12" i="16"/>
  <c r="K12" i="16"/>
  <c r="L12" i="15"/>
  <c r="H13" i="15"/>
  <c r="I13" i="15" s="1"/>
  <c r="H14" i="14"/>
  <c r="K14" i="14" s="1"/>
  <c r="L14" i="14" s="1"/>
  <c r="J15" i="14" s="1"/>
  <c r="L13" i="14"/>
  <c r="J14" i="14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D12" i="5"/>
  <c r="H13" i="5"/>
  <c r="L12" i="5"/>
  <c r="J13" i="5" s="1"/>
  <c r="O10" i="18" l="1"/>
  <c r="S9" i="18"/>
  <c r="AF11" i="18"/>
  <c r="AB12" i="18"/>
  <c r="J14" i="17"/>
  <c r="D14" i="17"/>
  <c r="K14" i="17"/>
  <c r="I14" i="14"/>
  <c r="H14" i="12"/>
  <c r="L13" i="12"/>
  <c r="L12" i="16"/>
  <c r="H13" i="16"/>
  <c r="D14" i="14"/>
  <c r="K13" i="15"/>
  <c r="J13" i="15"/>
  <c r="D13" i="15"/>
  <c r="H15" i="14"/>
  <c r="K15" i="14" s="1"/>
  <c r="D15" i="14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D13" i="5"/>
  <c r="AE12" i="18" l="1"/>
  <c r="AC12" i="18"/>
  <c r="Q10" i="18"/>
  <c r="L10" i="18"/>
  <c r="AD12" i="18"/>
  <c r="X12" i="18"/>
  <c r="P10" i="18"/>
  <c r="R10" i="18"/>
  <c r="H15" i="17"/>
  <c r="I17" i="17" s="1"/>
  <c r="L14" i="17"/>
  <c r="J14" i="12"/>
  <c r="D14" i="12"/>
  <c r="K14" i="12"/>
  <c r="I14" i="12"/>
  <c r="I13" i="16"/>
  <c r="K13" i="16"/>
  <c r="J13" i="16"/>
  <c r="D13" i="16"/>
  <c r="H14" i="15"/>
  <c r="I14" i="15" s="1"/>
  <c r="L13" i="15"/>
  <c r="H16" i="14"/>
  <c r="I16" i="14" s="1"/>
  <c r="L15" i="14"/>
  <c r="J16" i="14" s="1"/>
  <c r="I15" i="14"/>
  <c r="K16" i="14"/>
  <c r="L16" i="14" s="1"/>
  <c r="J17" i="14" s="1"/>
  <c r="O10" i="10"/>
  <c r="S9" i="10"/>
  <c r="AF11" i="10"/>
  <c r="AB12" i="10"/>
  <c r="L18" i="9"/>
  <c r="J19" i="9" s="1"/>
  <c r="H19" i="9"/>
  <c r="D18" i="9"/>
  <c r="O5" i="8"/>
  <c r="S4" i="8"/>
  <c r="AB12" i="8"/>
  <c r="AF11" i="8"/>
  <c r="AG11" i="8"/>
  <c r="O11" i="18" l="1"/>
  <c r="S10" i="18"/>
  <c r="AG12" i="18"/>
  <c r="AB13" i="18"/>
  <c r="AF12" i="18"/>
  <c r="J15" i="17"/>
  <c r="D15" i="17"/>
  <c r="K15" i="17"/>
  <c r="H15" i="12"/>
  <c r="L14" i="12"/>
  <c r="H14" i="16"/>
  <c r="L13" i="16"/>
  <c r="D16" i="14"/>
  <c r="J14" i="15"/>
  <c r="D14" i="15"/>
  <c r="K14" i="15"/>
  <c r="H17" i="14"/>
  <c r="K17" i="14" s="1"/>
  <c r="D17" i="14"/>
  <c r="AE12" i="10"/>
  <c r="AC12" i="10"/>
  <c r="AD12" i="10"/>
  <c r="X12" i="10"/>
  <c r="Q10" i="10"/>
  <c r="L10" i="10"/>
  <c r="R10" i="10"/>
  <c r="P10" i="10"/>
  <c r="D19" i="9"/>
  <c r="AD12" i="8"/>
  <c r="X12" i="8"/>
  <c r="AE12" i="8"/>
  <c r="AC12" i="8"/>
  <c r="Q5" i="8"/>
  <c r="L5" i="8"/>
  <c r="R5" i="8"/>
  <c r="P5" i="8"/>
  <c r="Q11" i="18" l="1"/>
  <c r="L11" i="18"/>
  <c r="AD13" i="18"/>
  <c r="X13" i="18"/>
  <c r="AE13" i="18"/>
  <c r="AC13" i="18"/>
  <c r="AG13" i="18" s="1"/>
  <c r="R11" i="18"/>
  <c r="P11" i="18"/>
  <c r="H16" i="17"/>
  <c r="I18" i="17" s="1"/>
  <c r="L15" i="17"/>
  <c r="J15" i="12"/>
  <c r="D15" i="12"/>
  <c r="K15" i="12"/>
  <c r="I15" i="12"/>
  <c r="I16" i="12" s="1"/>
  <c r="I17" i="12" s="1"/>
  <c r="I18" i="12" s="1"/>
  <c r="I19" i="12" s="1"/>
  <c r="D14" i="16"/>
  <c r="J14" i="16"/>
  <c r="I14" i="16"/>
  <c r="K14" i="16"/>
  <c r="I17" i="14"/>
  <c r="H18" i="14"/>
  <c r="I18" i="14" s="1"/>
  <c r="L17" i="14"/>
  <c r="J18" i="14" s="1"/>
  <c r="L14" i="15"/>
  <c r="H15" i="15"/>
  <c r="I15" i="15" s="1"/>
  <c r="O11" i="10"/>
  <c r="S10" i="10"/>
  <c r="AG12" i="10"/>
  <c r="AB13" i="10"/>
  <c r="AF12" i="10"/>
  <c r="AG12" i="8"/>
  <c r="O6" i="8"/>
  <c r="S5" i="8"/>
  <c r="AF12" i="8"/>
  <c r="AB13" i="8"/>
  <c r="S11" i="18" l="1"/>
  <c r="O12" i="18"/>
  <c r="AB14" i="18"/>
  <c r="AF13" i="18"/>
  <c r="J16" i="17"/>
  <c r="D16" i="17"/>
  <c r="K16" i="17"/>
  <c r="K18" i="14"/>
  <c r="H19" i="14" s="1"/>
  <c r="K19" i="14" s="1"/>
  <c r="L19" i="14" s="1"/>
  <c r="J20" i="14" s="1"/>
  <c r="H16" i="12"/>
  <c r="K16" i="12" s="1"/>
  <c r="L15" i="12"/>
  <c r="H15" i="16"/>
  <c r="L14" i="16"/>
  <c r="D18" i="14"/>
  <c r="K15" i="15"/>
  <c r="J15" i="15"/>
  <c r="D15" i="15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AD14" i="18" l="1"/>
  <c r="X14" i="18"/>
  <c r="AE14" i="18"/>
  <c r="AC14" i="18"/>
  <c r="AG14" i="18" s="1"/>
  <c r="R12" i="18"/>
  <c r="P12" i="18"/>
  <c r="Q12" i="18"/>
  <c r="L12" i="18"/>
  <c r="H17" i="17"/>
  <c r="I19" i="17" s="1"/>
  <c r="L16" i="17"/>
  <c r="I19" i="14"/>
  <c r="L18" i="14"/>
  <c r="J19" i="14" s="1"/>
  <c r="J16" i="12"/>
  <c r="D16" i="12"/>
  <c r="L16" i="12"/>
  <c r="H17" i="12"/>
  <c r="K17" i="12" s="1"/>
  <c r="J15" i="16"/>
  <c r="D15" i="16"/>
  <c r="I15" i="16"/>
  <c r="K15" i="16"/>
  <c r="H20" i="14"/>
  <c r="I20" i="14" s="1"/>
  <c r="H16" i="15"/>
  <c r="I16" i="15" s="1"/>
  <c r="L15" i="15"/>
  <c r="K20" i="14"/>
  <c r="L20" i="14" s="1"/>
  <c r="J21" i="14" s="1"/>
  <c r="O12" i="10"/>
  <c r="S11" i="10"/>
  <c r="AB14" i="10"/>
  <c r="AF13" i="10"/>
  <c r="AG13" i="8"/>
  <c r="O7" i="8"/>
  <c r="S6" i="8"/>
  <c r="AB14" i="8"/>
  <c r="AF13" i="8"/>
  <c r="O13" i="18" l="1"/>
  <c r="S12" i="18"/>
  <c r="AB15" i="18"/>
  <c r="AF14" i="18"/>
  <c r="J17" i="17"/>
  <c r="D17" i="17"/>
  <c r="K17" i="17"/>
  <c r="D19" i="14"/>
  <c r="D20" i="14"/>
  <c r="L17" i="12"/>
  <c r="J18" i="12" s="1"/>
  <c r="H18" i="12"/>
  <c r="K18" i="12" s="1"/>
  <c r="J17" i="12"/>
  <c r="D17" i="12"/>
  <c r="L15" i="16"/>
  <c r="H16" i="16"/>
  <c r="H21" i="14"/>
  <c r="I21" i="14" s="1"/>
  <c r="J16" i="15"/>
  <c r="D16" i="15"/>
  <c r="K16" i="15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AD15" i="18" l="1"/>
  <c r="X15" i="18"/>
  <c r="AE15" i="18"/>
  <c r="AC15" i="18"/>
  <c r="AG15" i="18" s="1"/>
  <c r="Q13" i="18"/>
  <c r="L13" i="18"/>
  <c r="R13" i="18"/>
  <c r="P13" i="18"/>
  <c r="H18" i="17"/>
  <c r="L17" i="17"/>
  <c r="K21" i="14"/>
  <c r="L21" i="14" s="1"/>
  <c r="J22" i="14" s="1"/>
  <c r="H19" i="12"/>
  <c r="L18" i="12"/>
  <c r="D18" i="12"/>
  <c r="I16" i="16"/>
  <c r="K16" i="16"/>
  <c r="D16" i="16"/>
  <c r="J16" i="16"/>
  <c r="H17" i="15"/>
  <c r="I17" i="15" s="1"/>
  <c r="L16" i="15"/>
  <c r="S12" i="10"/>
  <c r="O13" i="10"/>
  <c r="AF14" i="10"/>
  <c r="AB15" i="10"/>
  <c r="AG14" i="8"/>
  <c r="O8" i="8"/>
  <c r="S7" i="8"/>
  <c r="AB15" i="8"/>
  <c r="AF14" i="8"/>
  <c r="O14" i="18" l="1"/>
  <c r="S13" i="18"/>
  <c r="AB16" i="18"/>
  <c r="AF15" i="18"/>
  <c r="J18" i="17"/>
  <c r="D18" i="17"/>
  <c r="K18" i="17"/>
  <c r="H22" i="14"/>
  <c r="I22" i="14" s="1"/>
  <c r="D22" i="14"/>
  <c r="J19" i="12"/>
  <c r="D19" i="12"/>
  <c r="H17" i="16"/>
  <c r="L16" i="16"/>
  <c r="J17" i="15"/>
  <c r="D17" i="15"/>
  <c r="K17" i="15"/>
  <c r="L17" i="15" s="1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AD16" i="18" l="1"/>
  <c r="X16" i="18"/>
  <c r="AC16" i="18"/>
  <c r="AG16" i="18" s="1"/>
  <c r="AE16" i="18"/>
  <c r="Q14" i="18"/>
  <c r="L14" i="18"/>
  <c r="R14" i="18"/>
  <c r="P14" i="18"/>
  <c r="H19" i="17"/>
  <c r="I20" i="17" s="1"/>
  <c r="L18" i="17"/>
  <c r="K22" i="14"/>
  <c r="H23" i="14" s="1"/>
  <c r="K23" i="14" s="1"/>
  <c r="H24" i="14" s="1"/>
  <c r="K24" i="14" s="1"/>
  <c r="H25" i="14" s="1"/>
  <c r="J17" i="16"/>
  <c r="D17" i="16"/>
  <c r="I17" i="16"/>
  <c r="K17" i="16"/>
  <c r="H18" i="15"/>
  <c r="I18" i="15" s="1"/>
  <c r="AB16" i="10"/>
  <c r="AF15" i="10"/>
  <c r="S13" i="10"/>
  <c r="O14" i="10"/>
  <c r="AG15" i="8"/>
  <c r="AB16" i="8"/>
  <c r="AF15" i="8"/>
  <c r="O9" i="8"/>
  <c r="S8" i="8"/>
  <c r="AB17" i="18" l="1"/>
  <c r="AF16" i="18"/>
  <c r="O15" i="18"/>
  <c r="S14" i="18"/>
  <c r="J19" i="17"/>
  <c r="D19" i="17"/>
  <c r="K19" i="17"/>
  <c r="L23" i="14"/>
  <c r="J24" i="14" s="1"/>
  <c r="I23" i="14"/>
  <c r="I24" i="14"/>
  <c r="L22" i="14"/>
  <c r="J23" i="14" s="1"/>
  <c r="H18" i="16"/>
  <c r="L17" i="16"/>
  <c r="L24" i="14"/>
  <c r="J25" i="14" s="1"/>
  <c r="J18" i="15"/>
  <c r="D18" i="15"/>
  <c r="K18" i="15"/>
  <c r="K25" i="14"/>
  <c r="H26" i="14" s="1"/>
  <c r="I26" i="14" s="1"/>
  <c r="I25" i="14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L25" i="14" l="1"/>
  <c r="J26" i="14" s="1"/>
  <c r="AD17" i="18"/>
  <c r="X17" i="18"/>
  <c r="Q15" i="18"/>
  <c r="L15" i="18"/>
  <c r="R15" i="18"/>
  <c r="P15" i="18"/>
  <c r="AC17" i="18"/>
  <c r="AG17" i="18" s="1"/>
  <c r="AE17" i="18"/>
  <c r="H20" i="17"/>
  <c r="I21" i="17" s="1"/>
  <c r="L19" i="17"/>
  <c r="D23" i="14"/>
  <c r="D24" i="14"/>
  <c r="J18" i="16"/>
  <c r="D18" i="16"/>
  <c r="I18" i="16"/>
  <c r="K18" i="16"/>
  <c r="D25" i="14"/>
  <c r="H19" i="15"/>
  <c r="I19" i="15" s="1"/>
  <c r="L18" i="15"/>
  <c r="D26" i="14"/>
  <c r="AB17" i="10"/>
  <c r="AF16" i="10"/>
  <c r="O15" i="10"/>
  <c r="S14" i="10"/>
  <c r="AF16" i="8"/>
  <c r="AB17" i="8"/>
  <c r="O10" i="8"/>
  <c r="S9" i="8"/>
  <c r="AB18" i="18" l="1"/>
  <c r="AF17" i="18"/>
  <c r="O16" i="18"/>
  <c r="S15" i="18"/>
  <c r="J20" i="17"/>
  <c r="D20" i="17"/>
  <c r="K20" i="17"/>
  <c r="L18" i="16"/>
  <c r="H19" i="16"/>
  <c r="J19" i="15"/>
  <c r="D19" i="15"/>
  <c r="K19" i="15"/>
  <c r="Q15" i="10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Q16" i="18" l="1"/>
  <c r="L16" i="18"/>
  <c r="P16" i="18"/>
  <c r="R16" i="18"/>
  <c r="AD18" i="18"/>
  <c r="X18" i="18"/>
  <c r="AE18" i="18"/>
  <c r="AC18" i="18"/>
  <c r="AG18" i="18" s="1"/>
  <c r="H21" i="17"/>
  <c r="I22" i="17" s="1"/>
  <c r="L20" i="17"/>
  <c r="I19" i="16"/>
  <c r="K19" i="16"/>
  <c r="D19" i="16"/>
  <c r="J19" i="16"/>
  <c r="H20" i="15"/>
  <c r="I20" i="15" s="1"/>
  <c r="L19" i="15"/>
  <c r="AB18" i="10"/>
  <c r="AF17" i="10"/>
  <c r="O16" i="10"/>
  <c r="S15" i="10"/>
  <c r="AG17" i="8"/>
  <c r="O11" i="8"/>
  <c r="S10" i="8"/>
  <c r="AB18" i="8"/>
  <c r="AF17" i="8"/>
  <c r="AB19" i="18" l="1"/>
  <c r="AF18" i="18"/>
  <c r="O17" i="18"/>
  <c r="S16" i="18"/>
  <c r="J21" i="17"/>
  <c r="D21" i="17"/>
  <c r="K21" i="17"/>
  <c r="L19" i="16"/>
  <c r="H20" i="16"/>
  <c r="J20" i="15"/>
  <c r="D20" i="15"/>
  <c r="K20" i="15"/>
  <c r="Q16" i="10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Q17" i="18" l="1"/>
  <c r="L17" i="18"/>
  <c r="P17" i="18"/>
  <c r="R17" i="18"/>
  <c r="AD19" i="18"/>
  <c r="X19" i="18"/>
  <c r="AE19" i="18"/>
  <c r="AC19" i="18"/>
  <c r="AG19" i="18" s="1"/>
  <c r="H22" i="17"/>
  <c r="I23" i="17" s="1"/>
  <c r="L21" i="17"/>
  <c r="I20" i="16"/>
  <c r="K20" i="16"/>
  <c r="D20" i="16"/>
  <c r="J20" i="16"/>
  <c r="L20" i="15"/>
  <c r="H21" i="15"/>
  <c r="I21" i="15" s="1"/>
  <c r="AG18" i="10"/>
  <c r="AB19" i="10"/>
  <c r="AF18" i="10"/>
  <c r="S16" i="10"/>
  <c r="O17" i="10"/>
  <c r="AG18" i="8"/>
  <c r="O12" i="8"/>
  <c r="S11" i="8"/>
  <c r="AB19" i="8"/>
  <c r="AF18" i="8"/>
  <c r="AB20" i="18" l="1"/>
  <c r="AF19" i="18"/>
  <c r="O18" i="18"/>
  <c r="S17" i="18"/>
  <c r="J22" i="17"/>
  <c r="D22" i="17"/>
  <c r="K22" i="17"/>
  <c r="L20" i="16"/>
  <c r="H21" i="16"/>
  <c r="K21" i="15"/>
  <c r="J21" i="15"/>
  <c r="D21" i="15"/>
  <c r="R17" i="10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Q18" i="18" l="1"/>
  <c r="L18" i="18"/>
  <c r="R18" i="18"/>
  <c r="P18" i="18"/>
  <c r="AD20" i="18"/>
  <c r="X20" i="18"/>
  <c r="AE20" i="18"/>
  <c r="AC20" i="18"/>
  <c r="AG20" i="18" s="1"/>
  <c r="H23" i="17"/>
  <c r="I24" i="17" s="1"/>
  <c r="L22" i="17"/>
  <c r="I21" i="16"/>
  <c r="K21" i="16"/>
  <c r="D21" i="16"/>
  <c r="J21" i="16"/>
  <c r="H22" i="15"/>
  <c r="I22" i="15" s="1"/>
  <c r="L21" i="15"/>
  <c r="AB20" i="10"/>
  <c r="AF19" i="10"/>
  <c r="O18" i="10"/>
  <c r="S17" i="10"/>
  <c r="AB20" i="8"/>
  <c r="AF19" i="8"/>
  <c r="S12" i="8"/>
  <c r="O13" i="8"/>
  <c r="AG19" i="8"/>
  <c r="AB21" i="18" l="1"/>
  <c r="AF20" i="18"/>
  <c r="O19" i="18"/>
  <c r="S18" i="18"/>
  <c r="J23" i="17"/>
  <c r="D23" i="17"/>
  <c r="K23" i="17"/>
  <c r="H22" i="16"/>
  <c r="L21" i="16"/>
  <c r="J22" i="15"/>
  <c r="D22" i="15"/>
  <c r="K22" i="15"/>
  <c r="Q18" i="10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Q19" i="18" l="1"/>
  <c r="L19" i="18"/>
  <c r="R19" i="18"/>
  <c r="P19" i="18"/>
  <c r="AD21" i="18"/>
  <c r="X21" i="18"/>
  <c r="AE21" i="18"/>
  <c r="AC21" i="18"/>
  <c r="AG21" i="18" s="1"/>
  <c r="H24" i="17"/>
  <c r="I25" i="17" s="1"/>
  <c r="L23" i="17"/>
  <c r="J22" i="16"/>
  <c r="D22" i="16"/>
  <c r="I22" i="16"/>
  <c r="K22" i="16"/>
  <c r="L22" i="15"/>
  <c r="H23" i="15"/>
  <c r="I23" i="15" s="1"/>
  <c r="AG20" i="8"/>
  <c r="AB21" i="10"/>
  <c r="AF20" i="10"/>
  <c r="O19" i="10"/>
  <c r="S18" i="10"/>
  <c r="AF20" i="8"/>
  <c r="AB21" i="8"/>
  <c r="O14" i="8"/>
  <c r="S13" i="8"/>
  <c r="AB22" i="18" l="1"/>
  <c r="AF21" i="18"/>
  <c r="O20" i="18"/>
  <c r="S19" i="18"/>
  <c r="J24" i="17"/>
  <c r="K24" i="17"/>
  <c r="D24" i="17"/>
  <c r="H23" i="16"/>
  <c r="I23" i="16" s="1"/>
  <c r="L22" i="16"/>
  <c r="J23" i="15"/>
  <c r="D23" i="15"/>
  <c r="K23" i="15"/>
  <c r="L23" i="15" s="1"/>
  <c r="AD21" i="10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L24" i="17" l="1"/>
  <c r="R20" i="18"/>
  <c r="P20" i="18"/>
  <c r="Q20" i="18"/>
  <c r="L20" i="18"/>
  <c r="AD22" i="18"/>
  <c r="X22" i="18"/>
  <c r="AC22" i="18"/>
  <c r="AG22" i="18" s="1"/>
  <c r="AE22" i="18"/>
  <c r="H25" i="17"/>
  <c r="I26" i="17" s="1"/>
  <c r="D23" i="16"/>
  <c r="J23" i="16"/>
  <c r="H24" i="15"/>
  <c r="I24" i="15" s="1"/>
  <c r="AF21" i="10"/>
  <c r="AB22" i="10"/>
  <c r="O20" i="10"/>
  <c r="S19" i="10"/>
  <c r="AB22" i="8"/>
  <c r="AF21" i="8"/>
  <c r="AG21" i="8"/>
  <c r="O15" i="8"/>
  <c r="S14" i="8"/>
  <c r="J25" i="17" l="1"/>
  <c r="AB23" i="18"/>
  <c r="AF22" i="18"/>
  <c r="O21" i="18"/>
  <c r="S20" i="18"/>
  <c r="K25" i="17"/>
  <c r="D25" i="17"/>
  <c r="J24" i="15"/>
  <c r="D24" i="15"/>
  <c r="K24" i="15"/>
  <c r="R20" i="10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L25" i="17" l="1"/>
  <c r="AD23" i="18"/>
  <c r="X23" i="18"/>
  <c r="Q21" i="18"/>
  <c r="L21" i="18"/>
  <c r="R21" i="18"/>
  <c r="P21" i="18"/>
  <c r="AC23" i="18"/>
  <c r="AG23" i="18" s="1"/>
  <c r="AE23" i="18"/>
  <c r="J26" i="17"/>
  <c r="H26" i="17"/>
  <c r="I27" i="17" s="1"/>
  <c r="H25" i="15"/>
  <c r="I25" i="15" s="1"/>
  <c r="L24" i="15"/>
  <c r="AG22" i="10"/>
  <c r="AB23" i="10"/>
  <c r="AF22" i="10"/>
  <c r="S20" i="10"/>
  <c r="O21" i="10"/>
  <c r="AG22" i="8"/>
  <c r="AB23" i="8"/>
  <c r="AF22" i="8"/>
  <c r="O16" i="8"/>
  <c r="S15" i="8"/>
  <c r="AB24" i="18" l="1"/>
  <c r="AF23" i="18"/>
  <c r="O22" i="18"/>
  <c r="S21" i="18"/>
  <c r="K26" i="17"/>
  <c r="D26" i="17"/>
  <c r="J25" i="15"/>
  <c r="D25" i="15"/>
  <c r="K25" i="15"/>
  <c r="R21" i="10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AD24" i="18" l="1"/>
  <c r="X24" i="18"/>
  <c r="Q22" i="18"/>
  <c r="L22" i="18"/>
  <c r="P22" i="18"/>
  <c r="R22" i="18"/>
  <c r="AE24" i="18"/>
  <c r="AC24" i="18"/>
  <c r="AG24" i="18" s="1"/>
  <c r="H27" i="17"/>
  <c r="I28" i="17" s="1"/>
  <c r="L26" i="17"/>
  <c r="H26" i="15"/>
  <c r="I26" i="15" s="1"/>
  <c r="L25" i="15"/>
  <c r="AB24" i="10"/>
  <c r="AF23" i="10"/>
  <c r="O22" i="10"/>
  <c r="S21" i="10"/>
  <c r="AB24" i="8"/>
  <c r="AF23" i="8"/>
  <c r="S16" i="8"/>
  <c r="O17" i="8"/>
  <c r="AB25" i="18" l="1"/>
  <c r="AF24" i="18"/>
  <c r="O23" i="18"/>
  <c r="S22" i="18"/>
  <c r="J27" i="17"/>
  <c r="D27" i="17"/>
  <c r="K27" i="17"/>
  <c r="J26" i="15"/>
  <c r="D26" i="15"/>
  <c r="R22" i="10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D25" i="18" l="1"/>
  <c r="X25" i="18"/>
  <c r="Q23" i="18"/>
  <c r="L23" i="18"/>
  <c r="P23" i="18"/>
  <c r="R23" i="18"/>
  <c r="AE25" i="18"/>
  <c r="AC25" i="18"/>
  <c r="AG25" i="18" s="1"/>
  <c r="L27" i="17"/>
  <c r="H28" i="17"/>
  <c r="I29" i="17" s="1"/>
  <c r="AB25" i="10"/>
  <c r="AF24" i="10"/>
  <c r="O23" i="10"/>
  <c r="S22" i="10"/>
  <c r="AG24" i="8"/>
  <c r="AB25" i="8"/>
  <c r="AF24" i="8"/>
  <c r="O18" i="8"/>
  <c r="S17" i="8"/>
  <c r="O24" i="18" l="1"/>
  <c r="S23" i="18"/>
  <c r="AB26" i="18"/>
  <c r="AF25" i="18"/>
  <c r="K28" i="17"/>
  <c r="J28" i="17"/>
  <c r="D28" i="17"/>
  <c r="Q23" i="10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AD26" i="18" l="1"/>
  <c r="X26" i="18"/>
  <c r="AE26" i="18"/>
  <c r="AC26" i="18"/>
  <c r="AG26" i="18" s="1"/>
  <c r="Q24" i="18"/>
  <c r="L24" i="18"/>
  <c r="R24" i="18"/>
  <c r="P24" i="18"/>
  <c r="H29" i="17"/>
  <c r="I30" i="17" s="1"/>
  <c r="L28" i="17"/>
  <c r="O24" i="10"/>
  <c r="S23" i="10"/>
  <c r="AF25" i="10"/>
  <c r="AB26" i="10"/>
  <c r="AB26" i="8"/>
  <c r="AF25" i="8"/>
  <c r="AG25" i="8"/>
  <c r="O19" i="8"/>
  <c r="S18" i="8"/>
  <c r="O25" i="18" l="1"/>
  <c r="S24" i="18"/>
  <c r="AB27" i="18"/>
  <c r="AF26" i="18"/>
  <c r="J29" i="17"/>
  <c r="D29" i="17"/>
  <c r="K29" i="17"/>
  <c r="AE26" i="10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Q25" i="18" l="1"/>
  <c r="L25" i="18"/>
  <c r="AD27" i="18"/>
  <c r="X27" i="18"/>
  <c r="AE27" i="18"/>
  <c r="AC27" i="18"/>
  <c r="AG27" i="18" s="1"/>
  <c r="P25" i="18"/>
  <c r="R25" i="18"/>
  <c r="L29" i="17"/>
  <c r="H30" i="17"/>
  <c r="I31" i="17" s="1"/>
  <c r="S24" i="10"/>
  <c r="O25" i="10"/>
  <c r="AG26" i="10"/>
  <c r="AB27" i="10"/>
  <c r="AF26" i="10"/>
  <c r="AG26" i="8"/>
  <c r="AB27" i="8"/>
  <c r="AF26" i="8"/>
  <c r="O20" i="8"/>
  <c r="S19" i="8"/>
  <c r="O26" i="18" l="1"/>
  <c r="S25" i="18"/>
  <c r="AB28" i="18"/>
  <c r="AF27" i="18"/>
  <c r="K30" i="17"/>
  <c r="J30" i="17"/>
  <c r="D30" i="17"/>
  <c r="AC27" i="10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Q26" i="18" l="1"/>
  <c r="L26" i="18"/>
  <c r="AD28" i="18"/>
  <c r="X28" i="18"/>
  <c r="AE28" i="18"/>
  <c r="AC28" i="18"/>
  <c r="AG28" i="18" s="1"/>
  <c r="R26" i="18"/>
  <c r="P26" i="18"/>
  <c r="L30" i="17"/>
  <c r="H31" i="17"/>
  <c r="I32" i="17" s="1"/>
  <c r="O26" i="10"/>
  <c r="S25" i="10"/>
  <c r="AB28" i="10"/>
  <c r="AF27" i="10"/>
  <c r="AG27" i="10"/>
  <c r="AG27" i="8"/>
  <c r="AB28" i="8"/>
  <c r="AF27" i="8"/>
  <c r="S20" i="8"/>
  <c r="O21" i="8"/>
  <c r="AB29" i="18" l="1"/>
  <c r="AF28" i="18"/>
  <c r="O27" i="18"/>
  <c r="S26" i="18"/>
  <c r="K31" i="17"/>
  <c r="J31" i="17"/>
  <c r="D31" i="17"/>
  <c r="AD28" i="10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Q27" i="18" l="1"/>
  <c r="L27" i="18"/>
  <c r="R27" i="18"/>
  <c r="P27" i="18"/>
  <c r="AD29" i="18"/>
  <c r="X29" i="18"/>
  <c r="AE29" i="18"/>
  <c r="AC29" i="18"/>
  <c r="AG29" i="18" s="1"/>
  <c r="L31" i="17"/>
  <c r="H32" i="17"/>
  <c r="O27" i="10"/>
  <c r="S26" i="10"/>
  <c r="AB29" i="10"/>
  <c r="AF28" i="10"/>
  <c r="AG28" i="8"/>
  <c r="AB29" i="8"/>
  <c r="AF28" i="8"/>
  <c r="O22" i="8"/>
  <c r="S21" i="8"/>
  <c r="AB30" i="18" l="1"/>
  <c r="AF29" i="18"/>
  <c r="O28" i="18"/>
  <c r="S27" i="18"/>
  <c r="J32" i="17"/>
  <c r="D32" i="17"/>
  <c r="AD29" i="10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AD30" i="18" l="1"/>
  <c r="X30" i="18"/>
  <c r="Q28" i="18"/>
  <c r="L28" i="18"/>
  <c r="R28" i="18"/>
  <c r="P28" i="18"/>
  <c r="AC30" i="18"/>
  <c r="AG30" i="18" s="1"/>
  <c r="AE30" i="18"/>
  <c r="O28" i="10"/>
  <c r="S27" i="10"/>
  <c r="AF29" i="10"/>
  <c r="AB30" i="10"/>
  <c r="AB30" i="8"/>
  <c r="AF29" i="8"/>
  <c r="O23" i="8"/>
  <c r="S22" i="8"/>
  <c r="AB31" i="18" l="1"/>
  <c r="AF30" i="18"/>
  <c r="O29" i="18"/>
  <c r="S28" i="18"/>
  <c r="AE30" i="10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Q29" i="18" l="1"/>
  <c r="L29" i="18"/>
  <c r="R29" i="18"/>
  <c r="P29" i="18"/>
  <c r="AD31" i="18"/>
  <c r="X31" i="18"/>
  <c r="AC31" i="18"/>
  <c r="AG31" i="18" s="1"/>
  <c r="AE31" i="18"/>
  <c r="S28" i="10"/>
  <c r="O29" i="10"/>
  <c r="AG30" i="10"/>
  <c r="AB31" i="10"/>
  <c r="AF30" i="10"/>
  <c r="AG30" i="8"/>
  <c r="AF30" i="8"/>
  <c r="AB31" i="8"/>
  <c r="O24" i="8"/>
  <c r="S23" i="8"/>
  <c r="AB32" i="18" l="1"/>
  <c r="AF31" i="18"/>
  <c r="O30" i="18"/>
  <c r="S29" i="18"/>
  <c r="AC31" i="10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D32" i="18" l="1"/>
  <c r="X32" i="18"/>
  <c r="Q30" i="18"/>
  <c r="L30" i="18"/>
  <c r="P30" i="18"/>
  <c r="R30" i="18"/>
  <c r="AE32" i="18"/>
  <c r="AC32" i="18"/>
  <c r="AG32" i="18" s="1"/>
  <c r="AB32" i="10"/>
  <c r="AF31" i="10"/>
  <c r="O30" i="10"/>
  <c r="S29" i="10"/>
  <c r="AG31" i="10"/>
  <c r="AG31" i="8"/>
  <c r="AF31" i="8"/>
  <c r="AB32" i="8"/>
  <c r="O25" i="8"/>
  <c r="S24" i="8"/>
  <c r="O31" i="18" l="1"/>
  <c r="S30" i="18"/>
  <c r="AB33" i="18"/>
  <c r="AF32" i="18"/>
  <c r="Q30" i="10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D33" i="18" l="1"/>
  <c r="X33" i="18"/>
  <c r="AE33" i="18"/>
  <c r="AC33" i="18"/>
  <c r="AG33" i="18" s="1"/>
  <c r="Q31" i="18"/>
  <c r="L31" i="18"/>
  <c r="P31" i="18"/>
  <c r="R31" i="18"/>
  <c r="AB33" i="10"/>
  <c r="AF32" i="10"/>
  <c r="O31" i="10"/>
  <c r="S30" i="10"/>
  <c r="AG32" i="8"/>
  <c r="O26" i="8"/>
  <c r="S25" i="8"/>
  <c r="AB33" i="8"/>
  <c r="AF32" i="8"/>
  <c r="O32" i="18" l="1"/>
  <c r="S31" i="18"/>
  <c r="AB34" i="18"/>
  <c r="AF33" i="18"/>
  <c r="AD33" i="10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Q32" i="18" l="1"/>
  <c r="L32" i="18"/>
  <c r="AD34" i="18"/>
  <c r="X34" i="18"/>
  <c r="AE34" i="18"/>
  <c r="AC34" i="18"/>
  <c r="AG34" i="18" s="1"/>
  <c r="R32" i="18"/>
  <c r="P32" i="18"/>
  <c r="AF33" i="10"/>
  <c r="AB34" i="10"/>
  <c r="O32" i="10"/>
  <c r="S31" i="10"/>
  <c r="O27" i="8"/>
  <c r="S26" i="8"/>
  <c r="AB34" i="8"/>
  <c r="AF33" i="8"/>
  <c r="O33" i="18" l="1"/>
  <c r="S32" i="18"/>
  <c r="AB35" i="18"/>
  <c r="AF34" i="18"/>
  <c r="Q32" i="10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AD35" i="18" l="1"/>
  <c r="X35" i="18"/>
  <c r="Q33" i="18"/>
  <c r="L33" i="18"/>
  <c r="AE35" i="18"/>
  <c r="AC35" i="18"/>
  <c r="AG35" i="18" s="1"/>
  <c r="R33" i="18"/>
  <c r="P33" i="18"/>
  <c r="S32" i="10"/>
  <c r="O33" i="10"/>
  <c r="AB35" i="10"/>
  <c r="AF34" i="10"/>
  <c r="O28" i="8"/>
  <c r="S27" i="8"/>
  <c r="AB35" i="8"/>
  <c r="AF34" i="8"/>
  <c r="O34" i="18" l="1"/>
  <c r="S33" i="18"/>
  <c r="AB36" i="18"/>
  <c r="AF35" i="18"/>
  <c r="AD35" i="10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D36" i="18" l="1"/>
  <c r="X36" i="18"/>
  <c r="AE36" i="18"/>
  <c r="AC36" i="18"/>
  <c r="AG36" i="18" s="1"/>
  <c r="Q34" i="18"/>
  <c r="L34" i="18"/>
  <c r="P34" i="18"/>
  <c r="R34" i="18"/>
  <c r="AF35" i="10"/>
  <c r="AB36" i="10"/>
  <c r="O34" i="10"/>
  <c r="S33" i="10"/>
  <c r="AG35" i="8"/>
  <c r="O29" i="8"/>
  <c r="S28" i="8"/>
  <c r="AB36" i="8"/>
  <c r="AF35" i="8"/>
  <c r="O35" i="18" l="1"/>
  <c r="S34" i="18"/>
  <c r="AB37" i="18"/>
  <c r="AF36" i="18"/>
  <c r="Q34" i="10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E37" i="18" l="1"/>
  <c r="AC37" i="18"/>
  <c r="AG37" i="18" s="1"/>
  <c r="AD37" i="18"/>
  <c r="X37" i="18"/>
  <c r="Q35" i="18"/>
  <c r="L35" i="18"/>
  <c r="R35" i="18"/>
  <c r="P35" i="18"/>
  <c r="AG36" i="10"/>
  <c r="AB37" i="10"/>
  <c r="AF36" i="10"/>
  <c r="O35" i="10"/>
  <c r="S34" i="10"/>
  <c r="AG36" i="8"/>
  <c r="O30" i="8"/>
  <c r="S29" i="8"/>
  <c r="AF36" i="8"/>
  <c r="AB37" i="8"/>
  <c r="O36" i="18" l="1"/>
  <c r="S35" i="18"/>
  <c r="AB38" i="18"/>
  <c r="AF37" i="18"/>
  <c r="AD37" i="10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Q36" i="18" l="1"/>
  <c r="L36" i="18"/>
  <c r="AD38" i="18"/>
  <c r="X38" i="18"/>
  <c r="AC38" i="18"/>
  <c r="AG38" i="18" s="1"/>
  <c r="AE38" i="18"/>
  <c r="R36" i="18"/>
  <c r="P36" i="18"/>
  <c r="AB38" i="10"/>
  <c r="AF37" i="10"/>
  <c r="O36" i="10"/>
  <c r="S35" i="10"/>
  <c r="AG37" i="8"/>
  <c r="O31" i="8"/>
  <c r="S30" i="8"/>
  <c r="AB38" i="8"/>
  <c r="AF37" i="8"/>
  <c r="AB39" i="18" l="1"/>
  <c r="AF38" i="18"/>
  <c r="O37" i="18"/>
  <c r="S36" i="18"/>
  <c r="AD38" i="10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D39" i="18" l="1"/>
  <c r="X39" i="18"/>
  <c r="Q37" i="18"/>
  <c r="L37" i="18"/>
  <c r="R37" i="18"/>
  <c r="P37" i="18"/>
  <c r="AC39" i="18"/>
  <c r="AG39" i="18" s="1"/>
  <c r="AE39" i="18"/>
  <c r="AB39" i="10"/>
  <c r="AF38" i="10"/>
  <c r="S36" i="10"/>
  <c r="O37" i="10"/>
  <c r="AG38" i="8"/>
  <c r="S31" i="8"/>
  <c r="O32" i="8"/>
  <c r="AB39" i="8"/>
  <c r="AF38" i="8"/>
  <c r="AB40" i="18" l="1"/>
  <c r="AF39" i="18"/>
  <c r="O38" i="18"/>
  <c r="S37" i="18"/>
  <c r="R37" i="10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D40" i="18" l="1"/>
  <c r="X40" i="18"/>
  <c r="Q38" i="18"/>
  <c r="L38" i="18"/>
  <c r="P38" i="18"/>
  <c r="R38" i="18"/>
  <c r="AC40" i="18"/>
  <c r="AG40" i="18" s="1"/>
  <c r="AE40" i="18"/>
  <c r="AF39" i="10"/>
  <c r="AB40" i="10"/>
  <c r="O38" i="10"/>
  <c r="S37" i="10"/>
  <c r="AG39" i="8"/>
  <c r="O33" i="8"/>
  <c r="S32" i="8"/>
  <c r="AB40" i="8"/>
  <c r="AF39" i="8"/>
  <c r="AB41" i="18" l="1"/>
  <c r="AF40" i="18"/>
  <c r="O39" i="18"/>
  <c r="S38" i="18"/>
  <c r="R38" i="10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P39" i="18" l="1"/>
  <c r="R39" i="18"/>
  <c r="Q39" i="18"/>
  <c r="L39" i="18"/>
  <c r="AD41" i="18"/>
  <c r="X41" i="18"/>
  <c r="AE41" i="18"/>
  <c r="AC41" i="18"/>
  <c r="AG41" i="18" s="1"/>
  <c r="AB41" i="10"/>
  <c r="AF40" i="10"/>
  <c r="O39" i="10"/>
  <c r="S38" i="10"/>
  <c r="O34" i="8"/>
  <c r="S33" i="8"/>
  <c r="AF40" i="8"/>
  <c r="AB41" i="8"/>
  <c r="AF41" i="18" l="1"/>
  <c r="AB42" i="18"/>
  <c r="O40" i="18"/>
  <c r="S39" i="18"/>
  <c r="Q39" i="10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R40" i="18" l="1"/>
  <c r="P40" i="18"/>
  <c r="AE42" i="18"/>
  <c r="AC42" i="18"/>
  <c r="Q40" i="18"/>
  <c r="L40" i="18"/>
  <c r="AD42" i="18"/>
  <c r="X42" i="18"/>
  <c r="AB42" i="10"/>
  <c r="AF41" i="10"/>
  <c r="O40" i="10"/>
  <c r="S39" i="10"/>
  <c r="AG41" i="8"/>
  <c r="O35" i="8"/>
  <c r="S34" i="8"/>
  <c r="AB42" i="8"/>
  <c r="AF41" i="8"/>
  <c r="AG42" i="18" l="1"/>
  <c r="AB43" i="18"/>
  <c r="AF42" i="18"/>
  <c r="O41" i="18"/>
  <c r="S40" i="18"/>
  <c r="Q40" i="10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Q41" i="18" l="1"/>
  <c r="L41" i="18"/>
  <c r="R41" i="18"/>
  <c r="P41" i="18"/>
  <c r="AE43" i="18"/>
  <c r="AC43" i="18"/>
  <c r="AG43" i="18" s="1"/>
  <c r="AD43" i="18"/>
  <c r="X43" i="18"/>
  <c r="AG42" i="10"/>
  <c r="AB43" i="10"/>
  <c r="AF42" i="10"/>
  <c r="S40" i="10"/>
  <c r="O41" i="10"/>
  <c r="AG42" i="8"/>
  <c r="O36" i="8"/>
  <c r="S35" i="8"/>
  <c r="AB43" i="8"/>
  <c r="AF42" i="8"/>
  <c r="AB44" i="18" l="1"/>
  <c r="AF43" i="18"/>
  <c r="S41" i="18"/>
  <c r="O42" i="18"/>
  <c r="R41" i="10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P42" i="18" l="1"/>
  <c r="R42" i="18"/>
  <c r="Q42" i="18"/>
  <c r="L42" i="18"/>
  <c r="AD44" i="18"/>
  <c r="X44" i="18"/>
  <c r="AE44" i="18"/>
  <c r="AC44" i="18"/>
  <c r="AG44" i="18" s="1"/>
  <c r="AF43" i="10"/>
  <c r="AB44" i="10"/>
  <c r="O42" i="10"/>
  <c r="S41" i="10"/>
  <c r="AG43" i="8"/>
  <c r="O37" i="8"/>
  <c r="S36" i="8"/>
  <c r="AB44" i="8"/>
  <c r="AF43" i="8"/>
  <c r="AB45" i="18" l="1"/>
  <c r="AF44" i="18"/>
  <c r="O43" i="18"/>
  <c r="S42" i="18"/>
  <c r="Q42" i="10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Q43" i="18" l="1"/>
  <c r="L43" i="18"/>
  <c r="R43" i="18"/>
  <c r="P43" i="18"/>
  <c r="AD45" i="18"/>
  <c r="X45" i="18"/>
  <c r="AE45" i="18"/>
  <c r="AC45" i="18"/>
  <c r="AG45" i="18" s="1"/>
  <c r="AG44" i="10"/>
  <c r="AB45" i="10"/>
  <c r="AF44" i="10"/>
  <c r="O43" i="10"/>
  <c r="S42" i="10"/>
  <c r="AG44" i="8"/>
  <c r="O38" i="8"/>
  <c r="S37" i="8"/>
  <c r="AF44" i="8"/>
  <c r="AB45" i="8"/>
  <c r="AB46" i="18" l="1"/>
  <c r="AF45" i="18"/>
  <c r="O44" i="18"/>
  <c r="S43" i="18"/>
  <c r="AD45" i="10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Q44" i="18" l="1"/>
  <c r="L44" i="18"/>
  <c r="R44" i="18"/>
  <c r="P44" i="18"/>
  <c r="AD46" i="18"/>
  <c r="X46" i="18"/>
  <c r="AC46" i="18"/>
  <c r="AG46" i="18" s="1"/>
  <c r="AE46" i="18"/>
  <c r="AB46" i="10"/>
  <c r="AF45" i="10"/>
  <c r="O44" i="10"/>
  <c r="S43" i="10"/>
  <c r="AG45" i="8"/>
  <c r="O39" i="8"/>
  <c r="S38" i="8"/>
  <c r="AB46" i="8"/>
  <c r="AF45" i="8"/>
  <c r="O45" i="18" l="1"/>
  <c r="S44" i="18"/>
  <c r="AB47" i="18"/>
  <c r="AF46" i="18"/>
  <c r="Q44" i="10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Q45" i="18" l="1"/>
  <c r="L45" i="18"/>
  <c r="AD47" i="18"/>
  <c r="X47" i="18"/>
  <c r="AC47" i="18"/>
  <c r="AG47" i="18" s="1"/>
  <c r="AE47" i="18"/>
  <c r="R45" i="18"/>
  <c r="P45" i="18"/>
  <c r="AB47" i="10"/>
  <c r="AF46" i="10"/>
  <c r="S44" i="10"/>
  <c r="O45" i="10"/>
  <c r="O40" i="8"/>
  <c r="S39" i="8"/>
  <c r="AB47" i="8"/>
  <c r="AF46" i="8"/>
  <c r="AB48" i="18" l="1"/>
  <c r="AF47" i="18"/>
  <c r="O46" i="18"/>
  <c r="S45" i="18"/>
  <c r="R45" i="10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D48" i="18" l="1"/>
  <c r="X48" i="18"/>
  <c r="Q46" i="18"/>
  <c r="L46" i="18"/>
  <c r="P46" i="18"/>
  <c r="R46" i="18"/>
  <c r="AC48" i="18"/>
  <c r="AG48" i="18" s="1"/>
  <c r="AE48" i="18"/>
  <c r="AF47" i="10"/>
  <c r="AB48" i="10"/>
  <c r="O46" i="10"/>
  <c r="S45" i="10"/>
  <c r="AG47" i="8"/>
  <c r="O41" i="8"/>
  <c r="S40" i="8"/>
  <c r="AB48" i="8"/>
  <c r="AF47" i="8"/>
  <c r="AB49" i="18" l="1"/>
  <c r="AF48" i="18"/>
  <c r="O47" i="18"/>
  <c r="S46" i="18"/>
  <c r="Q46" i="10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D49" i="18" l="1"/>
  <c r="X49" i="18"/>
  <c r="Q47" i="18"/>
  <c r="L47" i="18"/>
  <c r="P47" i="18"/>
  <c r="R47" i="18"/>
  <c r="AC49" i="18"/>
  <c r="AG49" i="18" s="1"/>
  <c r="AE49" i="18"/>
  <c r="AG48" i="10"/>
  <c r="O47" i="10"/>
  <c r="S46" i="10"/>
  <c r="AB49" i="10"/>
  <c r="AF48" i="10"/>
  <c r="O42" i="8"/>
  <c r="S41" i="8"/>
  <c r="AF48" i="8"/>
  <c r="AB49" i="8"/>
  <c r="O48" i="18" l="1"/>
  <c r="S47" i="18"/>
  <c r="AB50" i="18"/>
  <c r="AF49" i="18"/>
  <c r="AE49" i="10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AE50" i="18" l="1"/>
  <c r="AC50" i="18"/>
  <c r="AG50" i="18" s="1"/>
  <c r="AD50" i="18"/>
  <c r="X50" i="18"/>
  <c r="Q48" i="18"/>
  <c r="L48" i="18"/>
  <c r="P48" i="18"/>
  <c r="R48" i="18"/>
  <c r="O48" i="10"/>
  <c r="S47" i="10"/>
  <c r="AG49" i="10"/>
  <c r="AB50" i="10"/>
  <c r="AF49" i="10"/>
  <c r="AG49" i="8"/>
  <c r="O43" i="8"/>
  <c r="S42" i="8"/>
  <c r="AB50" i="8"/>
  <c r="AF49" i="8"/>
  <c r="O49" i="18" l="1"/>
  <c r="S48" i="18"/>
  <c r="AB51" i="18"/>
  <c r="AF50" i="18"/>
  <c r="AE50" i="10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Q49" i="18" l="1"/>
  <c r="L49" i="18"/>
  <c r="AD51" i="18"/>
  <c r="X51" i="18"/>
  <c r="AE51" i="18"/>
  <c r="AC51" i="18"/>
  <c r="AG51" i="18" s="1"/>
  <c r="P49" i="18"/>
  <c r="R49" i="18"/>
  <c r="AG50" i="10"/>
  <c r="S48" i="10"/>
  <c r="O49" i="10"/>
  <c r="AB51" i="10"/>
  <c r="AF50" i="10"/>
  <c r="AG50" i="8"/>
  <c r="O44" i="8"/>
  <c r="S43" i="8"/>
  <c r="AB51" i="8"/>
  <c r="AF50" i="8"/>
  <c r="O50" i="18" l="1"/>
  <c r="S49" i="18"/>
  <c r="AB52" i="18"/>
  <c r="AF51" i="18"/>
  <c r="R49" i="10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Q50" i="18" l="1"/>
  <c r="L50" i="18"/>
  <c r="AD52" i="18"/>
  <c r="X52" i="18"/>
  <c r="AE52" i="18"/>
  <c r="AC52" i="18"/>
  <c r="AG52" i="18" s="1"/>
  <c r="P50" i="18"/>
  <c r="R50" i="18"/>
  <c r="AF51" i="10"/>
  <c r="AB52" i="10"/>
  <c r="O50" i="10"/>
  <c r="S49" i="10"/>
  <c r="O45" i="8"/>
  <c r="S44" i="8"/>
  <c r="AB52" i="8"/>
  <c r="AF51" i="8"/>
  <c r="O51" i="18" l="1"/>
  <c r="S50" i="18"/>
  <c r="AB53" i="18"/>
  <c r="AF52" i="18"/>
  <c r="Q50" i="10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Q51" i="18" l="1"/>
  <c r="L51" i="18"/>
  <c r="AD53" i="18"/>
  <c r="X53" i="18"/>
  <c r="AE53" i="18"/>
  <c r="AF53" i="18" s="1"/>
  <c r="AC53" i="18"/>
  <c r="AG53" i="18" s="1"/>
  <c r="R51" i="18"/>
  <c r="P51" i="18"/>
  <c r="AG52" i="10"/>
  <c r="AB53" i="10"/>
  <c r="AF52" i="10"/>
  <c r="O51" i="10"/>
  <c r="S50" i="10"/>
  <c r="AG52" i="8"/>
  <c r="O46" i="8"/>
  <c r="S45" i="8"/>
  <c r="AF52" i="8"/>
  <c r="AB53" i="8"/>
  <c r="O52" i="18" l="1"/>
  <c r="S51" i="18"/>
  <c r="Q51" i="10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Q52" i="18" l="1"/>
  <c r="L52" i="18"/>
  <c r="R52" i="18"/>
  <c r="P52" i="18"/>
  <c r="O52" i="10"/>
  <c r="S51" i="10"/>
  <c r="AG53" i="8"/>
  <c r="O47" i="8"/>
  <c r="S46" i="8"/>
  <c r="AF53" i="8"/>
  <c r="O53" i="18" l="1"/>
  <c r="S52" i="18"/>
  <c r="Q52" i="10"/>
  <c r="L52" i="10"/>
  <c r="R52" i="10"/>
  <c r="O53" i="10" s="1"/>
  <c r="P52" i="10"/>
  <c r="Q47" i="8"/>
  <c r="L47" i="8"/>
  <c r="R47" i="8"/>
  <c r="P47" i="8"/>
  <c r="Q53" i="18" l="1"/>
  <c r="L53" i="18"/>
  <c r="R53" i="18"/>
  <c r="P53" i="18"/>
  <c r="P53" i="10"/>
  <c r="R53" i="10"/>
  <c r="S52" i="10"/>
  <c r="O48" i="8"/>
  <c r="S47" i="8"/>
  <c r="O54" i="18" l="1"/>
  <c r="S53" i="18"/>
  <c r="Q53" i="10"/>
  <c r="L53" i="10"/>
  <c r="O54" i="10"/>
  <c r="S53" i="10"/>
  <c r="Q54" i="10" s="1"/>
  <c r="Q48" i="8"/>
  <c r="L48" i="8"/>
  <c r="P48" i="8"/>
  <c r="R48" i="8"/>
  <c r="O49" i="8" s="1"/>
  <c r="Q54" i="18" l="1"/>
  <c r="L54" i="18"/>
  <c r="P54" i="18"/>
  <c r="R54" i="18"/>
  <c r="P49" i="8"/>
  <c r="R49" i="8"/>
  <c r="R54" i="10"/>
  <c r="P54" i="10"/>
  <c r="L54" i="10"/>
  <c r="S48" i="8"/>
  <c r="O55" i="18" l="1"/>
  <c r="S54" i="18"/>
  <c r="L49" i="8"/>
  <c r="Q49" i="8"/>
  <c r="O50" i="8"/>
  <c r="S49" i="8"/>
  <c r="Q50" i="8" s="1"/>
  <c r="S54" i="10"/>
  <c r="O55" i="10"/>
  <c r="Q55" i="18" l="1"/>
  <c r="L55" i="18"/>
  <c r="P55" i="18"/>
  <c r="R55" i="18"/>
  <c r="R50" i="8"/>
  <c r="P50" i="8"/>
  <c r="L50" i="8"/>
  <c r="R55" i="10"/>
  <c r="P55" i="10"/>
  <c r="Q55" i="10"/>
  <c r="L55" i="10"/>
  <c r="O56" i="18" l="1"/>
  <c r="S55" i="18"/>
  <c r="O51" i="8"/>
  <c r="S50" i="8"/>
  <c r="O56" i="10"/>
  <c r="S55" i="10"/>
  <c r="Q56" i="18" l="1"/>
  <c r="L56" i="18"/>
  <c r="P56" i="18"/>
  <c r="R56" i="18"/>
  <c r="Q51" i="8"/>
  <c r="L51" i="8"/>
  <c r="R51" i="8"/>
  <c r="P51" i="8"/>
  <c r="Q56" i="10"/>
  <c r="L56" i="10"/>
  <c r="R56" i="10"/>
  <c r="P56" i="10"/>
  <c r="O57" i="18" l="1"/>
  <c r="S56" i="18"/>
  <c r="O52" i="8"/>
  <c r="S51" i="8"/>
  <c r="O57" i="10"/>
  <c r="S56" i="10"/>
  <c r="Q57" i="18" l="1"/>
  <c r="L57" i="18"/>
  <c r="P57" i="18"/>
  <c r="R57" i="18"/>
  <c r="Q52" i="8"/>
  <c r="L52" i="8"/>
  <c r="R52" i="8"/>
  <c r="P52" i="8"/>
  <c r="Q57" i="10"/>
  <c r="L57" i="10"/>
  <c r="R57" i="10"/>
  <c r="P57" i="10"/>
  <c r="O58" i="18" l="1"/>
  <c r="S57" i="18"/>
  <c r="O53" i="8"/>
  <c r="S52" i="8"/>
  <c r="O58" i="10"/>
  <c r="S57" i="10"/>
  <c r="Q58" i="18" l="1"/>
  <c r="L58" i="18"/>
  <c r="P58" i="18"/>
  <c r="R58" i="18"/>
  <c r="Q53" i="8"/>
  <c r="L53" i="8"/>
  <c r="P53" i="8"/>
  <c r="Q58" i="10"/>
  <c r="L58" i="10"/>
  <c r="R58" i="10"/>
  <c r="P58" i="10"/>
  <c r="O59" i="18" l="1"/>
  <c r="S58" i="18"/>
  <c r="S58" i="10"/>
  <c r="O59" i="10"/>
  <c r="Q59" i="18" l="1"/>
  <c r="L59" i="18"/>
  <c r="P59" i="18"/>
  <c r="R59" i="18"/>
  <c r="R59" i="10"/>
  <c r="P59" i="10"/>
  <c r="Q59" i="10"/>
  <c r="L59" i="10"/>
  <c r="O60" i="18" l="1"/>
  <c r="S59" i="18"/>
  <c r="O60" i="10"/>
  <c r="S59" i="10"/>
  <c r="Q60" i="18" l="1"/>
  <c r="L60" i="18"/>
  <c r="P60" i="18"/>
  <c r="R60" i="18"/>
  <c r="P60" i="10"/>
  <c r="R60" i="10"/>
  <c r="Q60" i="10"/>
  <c r="L60" i="10"/>
  <c r="O61" i="18" l="1"/>
  <c r="S60" i="18"/>
  <c r="O61" i="10"/>
  <c r="S60" i="10"/>
  <c r="Q61" i="18" l="1"/>
  <c r="L61" i="18"/>
  <c r="P61" i="18"/>
  <c r="R61" i="18"/>
  <c r="Q61" i="10"/>
  <c r="L61" i="10"/>
  <c r="P61" i="10"/>
  <c r="R61" i="10"/>
  <c r="O62" i="18" l="1"/>
  <c r="S61" i="18"/>
  <c r="O62" i="10"/>
  <c r="S61" i="10"/>
  <c r="Q62" i="18" l="1"/>
  <c r="L62" i="18"/>
  <c r="P62" i="18"/>
  <c r="R62" i="18"/>
  <c r="Q62" i="10"/>
  <c r="L62" i="10"/>
  <c r="R62" i="10"/>
  <c r="P62" i="10"/>
  <c r="O63" i="18" l="1"/>
  <c r="S62" i="18"/>
  <c r="O63" i="10"/>
  <c r="S62" i="10"/>
  <c r="Q63" i="18" l="1"/>
  <c r="L63" i="18"/>
  <c r="P63" i="18"/>
  <c r="R63" i="18"/>
  <c r="Q63" i="10"/>
  <c r="L63" i="10"/>
  <c r="R63" i="10"/>
  <c r="P63" i="10"/>
  <c r="O64" i="18" l="1"/>
  <c r="S63" i="18"/>
  <c r="O64" i="10"/>
  <c r="S63" i="10"/>
  <c r="Q64" i="18" l="1"/>
  <c r="L64" i="18"/>
  <c r="P64" i="18"/>
  <c r="R64" i="18"/>
  <c r="Q64" i="10"/>
  <c r="L64" i="10"/>
  <c r="R64" i="10"/>
  <c r="P64" i="10"/>
  <c r="O65" i="18" l="1"/>
  <c r="S64" i="18"/>
  <c r="O65" i="10"/>
  <c r="S64" i="10"/>
  <c r="Q65" i="18" l="1"/>
  <c r="L65" i="18"/>
  <c r="P65" i="18"/>
  <c r="R65" i="18"/>
  <c r="Q65" i="10"/>
  <c r="L65" i="10"/>
  <c r="R65" i="10"/>
  <c r="P65" i="10"/>
  <c r="O66" i="18" l="1"/>
  <c r="S65" i="18"/>
  <c r="O66" i="10"/>
  <c r="S65" i="10"/>
  <c r="Q66" i="18" l="1"/>
  <c r="L66" i="18"/>
  <c r="P66" i="18"/>
  <c r="R66" i="18"/>
  <c r="Q66" i="10"/>
  <c r="L66" i="10"/>
  <c r="R66" i="10"/>
  <c r="P66" i="10"/>
  <c r="O67" i="18" l="1"/>
  <c r="S66" i="18"/>
  <c r="S66" i="10"/>
  <c r="O67" i="10"/>
  <c r="Q67" i="18" l="1"/>
  <c r="L67" i="18"/>
  <c r="P67" i="18"/>
  <c r="R67" i="18"/>
  <c r="R67" i="10"/>
  <c r="O68" i="10" s="1"/>
  <c r="P67" i="10"/>
  <c r="Q67" i="10"/>
  <c r="L67" i="10"/>
  <c r="O68" i="18" l="1"/>
  <c r="S67" i="18"/>
  <c r="P68" i="10"/>
  <c r="R68" i="10"/>
  <c r="S67" i="10"/>
  <c r="Q68" i="18" l="1"/>
  <c r="L68" i="18"/>
  <c r="P68" i="18"/>
  <c r="R68" i="18"/>
  <c r="L68" i="10"/>
  <c r="Q68" i="10"/>
  <c r="O69" i="10"/>
  <c r="S68" i="10"/>
  <c r="Q69" i="10" s="1"/>
  <c r="O69" i="18" l="1"/>
  <c r="S68" i="18"/>
  <c r="R69" i="10"/>
  <c r="P69" i="10"/>
  <c r="L69" i="10"/>
  <c r="Q69" i="18" l="1"/>
  <c r="L69" i="18"/>
  <c r="P69" i="18"/>
  <c r="R69" i="18"/>
  <c r="S69" i="10"/>
  <c r="O70" i="10"/>
  <c r="O70" i="18" l="1"/>
  <c r="S69" i="18"/>
  <c r="R70" i="10"/>
  <c r="P70" i="10"/>
  <c r="Q70" i="10"/>
  <c r="L70" i="10"/>
  <c r="Q70" i="18" l="1"/>
  <c r="L70" i="18"/>
  <c r="P70" i="18"/>
  <c r="R70" i="18"/>
  <c r="S70" i="10"/>
  <c r="O71" i="10"/>
  <c r="O71" i="18" l="1"/>
  <c r="S70" i="18"/>
  <c r="R71" i="10"/>
  <c r="P71" i="10"/>
  <c r="Q71" i="10"/>
  <c r="L71" i="10"/>
  <c r="Q71" i="18" l="1"/>
  <c r="L71" i="18"/>
  <c r="P71" i="18"/>
  <c r="R71" i="18"/>
  <c r="O72" i="10"/>
  <c r="S71" i="10"/>
  <c r="O72" i="18" l="1"/>
  <c r="S71" i="18"/>
  <c r="Q72" i="10"/>
  <c r="L72" i="10"/>
  <c r="P72" i="10"/>
  <c r="R72" i="10"/>
  <c r="Q72" i="18" l="1"/>
  <c r="L72" i="18"/>
  <c r="P72" i="18"/>
  <c r="R72" i="18"/>
  <c r="O73" i="10"/>
  <c r="S72" i="10"/>
  <c r="O73" i="18" l="1"/>
  <c r="P73" i="18" s="1"/>
  <c r="S72" i="18"/>
  <c r="Q73" i="10"/>
  <c r="L73" i="10"/>
  <c r="P73" i="10"/>
  <c r="Q73" i="18" l="1"/>
  <c r="L73" i="18"/>
</calcChain>
</file>

<file path=xl/sharedStrings.xml><?xml version="1.0" encoding="utf-8"?>
<sst xmlns="http://schemas.openxmlformats.org/spreadsheetml/2006/main" count="743" uniqueCount="123">
  <si>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</si>
  <si>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</si>
  <si>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</si>
  <si>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</si>
  <si>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</si>
  <si>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</si>
  <si>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</si>
  <si>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</si>
  <si>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</si>
  <si>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</si>
  <si>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</si>
  <si>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</si>
  <si>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</si>
  <si>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</si>
  <si>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</si>
  <si>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</si>
  <si>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</si>
  <si>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</si>
  <si>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</si>
  <si>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</si>
  <si>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</si>
  <si>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</si>
  <si>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</si>
  <si>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</si>
  <si>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</si>
  <si>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</si>
  <si>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</si>
  <si>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</si>
  <si>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</si>
  <si>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</si>
  <si>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</si>
  <si>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</si>
  <si>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</si>
  <si>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</si>
  <si>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</si>
  <si>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</si>
  <si>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</si>
  <si>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</si>
  <si>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</si>
  <si>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</si>
  <si>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</si>
  <si>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</si>
  <si>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</si>
  <si>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</si>
  <si>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</si>
  <si>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</si>
  <si>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</si>
  <si>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</si>
  <si>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</si>
  <si>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</si>
  <si>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</si>
  <si>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</si>
  <si>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</si>
  <si>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</si>
  <si>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</si>
  <si>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</si>
  <si>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</si>
  <si>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</si>
  <si>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</si>
  <si>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</si>
  <si>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</si>
  <si>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</si>
  <si>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</si>
  <si>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</si>
  <si>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</si>
  <si>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</si>
  <si>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</si>
  <si>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</si>
  <si>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</si>
  <si>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</si>
  <si>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</si>
  <si>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</si>
  <si>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</si>
  <si>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</si>
  <si>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</si>
  <si>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</si>
  <si>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</si>
  <si>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</si>
  <si>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</si>
  <si>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</si>
  <si>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</si>
  <si>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</si>
  <si>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</si>
  <si>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</si>
  <si>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</si>
  <si>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</si>
  <si>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</si>
  <si>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</si>
  <si>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</si>
  <si>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</si>
  <si>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</si>
  <si>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</si>
  <si>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</si>
  <si>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</si>
  <si>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</si>
  <si>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</si>
  <si>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</si>
  <si>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</si>
  <si>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</si>
  <si>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</si>
  <si>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</si>
  <si>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</si>
  <si>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</si>
  <si>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</si>
  <si>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</si>
  <si>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</si>
  <si>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</si>
  <si>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</si>
  <si>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</si>
  <si>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</si>
  <si>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방법론 : 포텐</t>
    <phoneticPr fontId="1" type="noConversion"/>
  </si>
  <si>
    <t>티어설계 : Lotto</t>
    <phoneticPr fontId="1" type="noConversion"/>
  </si>
  <si>
    <t>티어설계 : 포텐</t>
    <phoneticPr fontId="1" type="noConversion"/>
  </si>
  <si>
    <t>티어설계 : 삭제하세요</t>
    <phoneticPr fontId="1" type="noConversion"/>
  </si>
  <si>
    <t>티어설계 : 주린이</t>
    <phoneticPr fontId="1" type="noConversion"/>
  </si>
  <si>
    <t>티어평단</t>
    <phoneticPr fontId="1" type="noConversion"/>
  </si>
  <si>
    <r>
      <t>21</t>
    </r>
    <r>
      <rPr>
        <sz val="10"/>
        <color theme="1"/>
        <rFont val="맑은 고딕"/>
        <family val="3"/>
        <charset val="129"/>
      </rPr>
      <t>티어</t>
    </r>
    <phoneticPr fontId="1" type="noConversion"/>
  </si>
  <si>
    <r>
      <t>22</t>
    </r>
    <r>
      <rPr>
        <sz val="10"/>
        <color theme="1"/>
        <rFont val="맑은 고딕"/>
        <family val="3"/>
        <charset val="129"/>
      </rPr>
      <t>티어</t>
    </r>
    <phoneticPr fontId="1" type="noConversion"/>
  </si>
  <si>
    <r>
      <t>23</t>
    </r>
    <r>
      <rPr>
        <sz val="10"/>
        <color theme="1"/>
        <rFont val="맑은 고딕"/>
        <family val="3"/>
        <charset val="129"/>
      </rPr>
      <t>티어</t>
    </r>
    <phoneticPr fontId="1" type="noConversion"/>
  </si>
  <si>
    <r>
      <t>24</t>
    </r>
    <r>
      <rPr>
        <sz val="10"/>
        <color theme="1"/>
        <rFont val="맑은 고딕"/>
        <family val="3"/>
        <charset val="129"/>
      </rPr>
      <t>티어</t>
    </r>
    <phoneticPr fontId="1" type="noConversion"/>
  </si>
  <si>
    <r>
      <t>25</t>
    </r>
    <r>
      <rPr>
        <sz val="10"/>
        <color theme="1"/>
        <rFont val="맑은 고딕"/>
        <family val="3"/>
        <charset val="129"/>
      </rPr>
      <t>티어</t>
    </r>
    <phoneticPr fontId="1" type="noConversion"/>
  </si>
  <si>
    <r>
      <t>26</t>
    </r>
    <r>
      <rPr>
        <sz val="10"/>
        <color theme="1"/>
        <rFont val="맑은 고딕"/>
        <family val="3"/>
        <charset val="129"/>
      </rPr>
      <t>티어</t>
    </r>
    <phoneticPr fontId="1" type="noConversion"/>
  </si>
  <si>
    <t>티어설계 : 삭제하세요, 포텐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</si>
</sst>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77" fontId="2" fillId="3" borderId="0" xfId="2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1" fontId="2" fillId="10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057A157-4B3E-480B-ABBE-FEC7C5815BFA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1F88397-85AA-4CB2-B9C5-9C422823124C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94747FB-6CFF-4AF8-8E89-0DED84AE973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AF4A86C-B6E6-4012-A1A6-2780FE65E844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D577300-055D-4C98-991D-F06FA06A1EA7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906D523-EAD5-4BD9-9A26-A5DC85D0C1B5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F8A1016-182C-445B-A572-BE72627E7C96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2EAEA4-8AA4-4012-A8CF-9821D46FE926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CCF682-BBDE-40AD-AB15-988C5986D12F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2F473D-60D0-4A18-AC69-68619833603C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263677C-A175-4819-8C4D-1BF1D3444EE0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B16B8B-35C2-4AE0-A699-859C441A3A3D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blog.naver.com/elias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log.naver.com/elias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L12"/>
  <sheetViews>
    <sheetView tabSelected="1"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2" t="s">
        <v>11</v>
      </c>
      <c r="D3" s="2" t="s">
        <v>8</v>
      </c>
      <c r="E3" s="13">
        <v>100</v>
      </c>
    </row>
    <row r="4" spans="2:12" ht="20.100000000000001" customHeight="1" x14ac:dyDescent="0.25">
      <c r="B4" s="83" t="s">
        <v>12</v>
      </c>
    </row>
    <row r="5" spans="2:12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180</v>
      </c>
    </row>
    <row r="7" spans="2:12" ht="20.100000000000001" customHeight="1" x14ac:dyDescent="0.3">
      <c r="B7" s="27" t="s">
        <v>110</v>
      </c>
      <c r="D7" s="5">
        <f>SUM(L$6:L6)</f>
        <v>180</v>
      </c>
      <c r="E7" s="6" t="s">
        <v>15</v>
      </c>
      <c r="F7" s="15">
        <f>$E$2*60%</f>
        <v>18000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180</v>
      </c>
      <c r="K7" s="18">
        <f>ROUND(H7*(G8+1),2)</f>
        <v>95</v>
      </c>
      <c r="L7" s="16">
        <f t="shared" si="0"/>
        <v>32</v>
      </c>
    </row>
    <row r="8" spans="2:12" ht="20.100000000000001" customHeight="1" x14ac:dyDescent="0.3">
      <c r="B8" s="27" t="s">
        <v>111</v>
      </c>
      <c r="D8" s="5">
        <f>SUM(L$6:L7)</f>
        <v>212</v>
      </c>
      <c r="E8" s="6" t="s">
        <v>16</v>
      </c>
      <c r="F8" s="15">
        <f>$E$2*10%</f>
        <v>3000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32</v>
      </c>
      <c r="K8" s="18">
        <f t="shared" ref="K8:K10" si="3">ROUND(H8*(G9+1),2)</f>
        <v>85.5</v>
      </c>
      <c r="L8" s="16">
        <f t="shared" si="0"/>
        <v>18</v>
      </c>
    </row>
    <row r="9" spans="2:12" ht="20.100000000000001" customHeight="1" x14ac:dyDescent="0.3">
      <c r="D9" s="5">
        <f>SUM(L$6:L8)</f>
        <v>230</v>
      </c>
      <c r="E9" s="6" t="s">
        <v>17</v>
      </c>
      <c r="F9" s="15">
        <f>$E$2*5%</f>
        <v>1500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18</v>
      </c>
      <c r="K9" s="18">
        <f t="shared" si="3"/>
        <v>76.95</v>
      </c>
      <c r="L9" s="16">
        <f t="shared" si="0"/>
        <v>19</v>
      </c>
    </row>
    <row r="10" spans="2:12" ht="20.100000000000001" customHeight="1" x14ac:dyDescent="0.3">
      <c r="D10" s="5">
        <f>SUM(L$6:L9)</f>
        <v>249</v>
      </c>
      <c r="E10" s="6" t="s">
        <v>18</v>
      </c>
      <c r="F10" s="15">
        <f>$E$2*5%</f>
        <v>1500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19</v>
      </c>
      <c r="K10" s="18">
        <f t="shared" si="3"/>
        <v>69.260000000000005</v>
      </c>
      <c r="L10" s="16">
        <f t="shared" si="0"/>
        <v>22</v>
      </c>
    </row>
    <row r="11" spans="2:12" ht="20.100000000000001" customHeight="1" x14ac:dyDescent="0.3">
      <c r="D11" s="5">
        <f>SUM(L$6:L10)</f>
        <v>271</v>
      </c>
      <c r="E11" s="6" t="s">
        <v>19</v>
      </c>
      <c r="F11" s="15">
        <f>$E$2*5%</f>
        <v>1500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22</v>
      </c>
      <c r="K11" s="96">
        <v>0</v>
      </c>
      <c r="L11" s="96">
        <v>0</v>
      </c>
    </row>
    <row r="12" spans="2:12" ht="20.100000000000001" customHeight="1" x14ac:dyDescent="0.3">
      <c r="D12" s="84" t="s">
        <v>109</v>
      </c>
      <c r="E12" s="5"/>
      <c r="F12" s="15">
        <f>$E$2*15%</f>
        <v>4500</v>
      </c>
      <c r="G12" s="5"/>
      <c r="H12" s="5"/>
      <c r="I12" s="5"/>
      <c r="J12" s="5"/>
      <c r="K12" s="5"/>
      <c r="L12" s="5"/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8" t="s">
        <v>77</v>
      </c>
      <c r="E3" s="79"/>
      <c r="F3" s="98" t="s">
        <v>78</v>
      </c>
      <c r="G3" s="79"/>
      <c r="H3" s="98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8"/>
      <c r="E4" s="79"/>
      <c r="F4" s="98"/>
      <c r="G4" s="79"/>
      <c r="H4" s="98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T8" s="3"/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T9" s="91"/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9" t="s">
        <v>79</v>
      </c>
      <c r="E17" s="99"/>
      <c r="F17" s="99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97" t="s">
        <v>11</v>
      </c>
      <c r="E19" s="97"/>
      <c r="F19" s="97"/>
      <c r="G19" s="97"/>
      <c r="H19" s="97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100" t="s">
        <v>12</v>
      </c>
      <c r="E20" s="100"/>
      <c r="F20" s="100"/>
      <c r="G20" s="100"/>
      <c r="H20" s="100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97" t="s">
        <v>87</v>
      </c>
      <c r="E21" s="97"/>
      <c r="F21" s="97"/>
      <c r="G21" s="97"/>
      <c r="H21" s="97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C25" s="27" t="s">
        <v>111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2" si="23">ROUND(O68*(N69+1),2)</f>
        <v>52.03</v>
      </c>
      <c r="S68" s="53">
        <f t="shared" ref="S68:S72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96">
        <v>0</v>
      </c>
      <c r="S73" s="96"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2979-E568-4317-9AE9-58BA34CF6C6F}">
  <dimension ref="C2:AG123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8" t="s">
        <v>77</v>
      </c>
      <c r="E3" s="93"/>
      <c r="F3" s="98" t="s">
        <v>78</v>
      </c>
      <c r="G3" s="93"/>
      <c r="H3" s="98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66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8"/>
      <c r="E4" s="93"/>
      <c r="F4" s="98"/>
      <c r="G4" s="93"/>
      <c r="H4" s="98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67" si="1">ROUND(O4*($V$4+1),2)</f>
        <v>101.2</v>
      </c>
      <c r="Q4" s="51">
        <f>S3</f>
        <v>4</v>
      </c>
      <c r="R4" s="54">
        <f t="shared" ref="R4:R67" si="2">ROUND(O4*(N5+1),2)</f>
        <v>99</v>
      </c>
      <c r="S4" s="53">
        <f t="shared" si="0"/>
        <v>4</v>
      </c>
      <c r="U4" s="37" t="s">
        <v>73</v>
      </c>
      <c r="V4" s="41">
        <v>1.2E-2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101.2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4.2366400000000111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68" si="5">R4</f>
        <v>99</v>
      </c>
      <c r="P5" s="50">
        <f t="shared" si="1"/>
        <v>100.19</v>
      </c>
      <c r="Q5" s="51">
        <f t="shared" ref="Q5:Q68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100.19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4.2022679999999912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99.19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99.19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4.1678399999999707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98.19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98.19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4.0933839999999861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97.21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T8" s="3"/>
      <c r="U8" s="37" t="str">
        <f>U4</f>
        <v>매도목표</v>
      </c>
      <c r="V8" s="41">
        <f>V4</f>
        <v>1.2E-2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97.21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4.0588439999999659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96.24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T9" s="91"/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96.24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4.0242480000000018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95.28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95.28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3.9895959999999819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94.33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94.33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3.9548880000000182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93.39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93.39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4.9001549999999972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92.46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92.46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4.8566299999999716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91.54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91.54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4.813035000000017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90.62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90.62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4.7194050000000365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89.71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89.71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4.6757399999999407</v>
      </c>
    </row>
    <row r="17" spans="3:33" ht="15.95" customHeight="1" x14ac:dyDescent="0.3">
      <c r="C17" s="94"/>
      <c r="D17" s="99" t="s">
        <v>79</v>
      </c>
      <c r="E17" s="99"/>
      <c r="F17" s="99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88.81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88.81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4.6320049999999853</v>
      </c>
    </row>
    <row r="18" spans="3:33" ht="15.95" customHeight="1" x14ac:dyDescent="0.25">
      <c r="C18" s="92"/>
      <c r="D18" s="92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87.92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87.92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4.5882000000000307</v>
      </c>
    </row>
    <row r="19" spans="3:33" ht="15.95" customHeight="1" x14ac:dyDescent="0.25">
      <c r="C19" s="92"/>
      <c r="D19" s="97" t="s">
        <v>11</v>
      </c>
      <c r="E19" s="97"/>
      <c r="F19" s="97"/>
      <c r="G19" s="97"/>
      <c r="H19" s="97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87.04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87.04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4.5443250000000059</v>
      </c>
    </row>
    <row r="20" spans="3:33" ht="15.95" customHeight="1" x14ac:dyDescent="0.25">
      <c r="C20" s="95"/>
      <c r="D20" s="100" t="s">
        <v>12</v>
      </c>
      <c r="E20" s="100"/>
      <c r="F20" s="100"/>
      <c r="G20" s="100"/>
      <c r="H20" s="100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86.17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86.17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4.5003799999999803</v>
      </c>
    </row>
    <row r="21" spans="3:33" ht="15.95" customHeight="1" x14ac:dyDescent="0.25">
      <c r="C21" s="92"/>
      <c r="D21" s="97" t="s">
        <v>87</v>
      </c>
      <c r="E21" s="97"/>
      <c r="F21" s="97"/>
      <c r="G21" s="97"/>
      <c r="H21" s="97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85.31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85.31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4.4563650000000257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84.46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84.46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4.41228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83.62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83.62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4.3681250000000453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82.78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82.78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4.3239700000000196</v>
      </c>
    </row>
    <row r="25" spans="3:33" ht="15.95" customHeight="1" x14ac:dyDescent="0.3">
      <c r="C25" s="27" t="s">
        <v>114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81.95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81.95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4.2797449999999939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81.13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81.13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4.2354499999999682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80.319999999999993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80.319999999999993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4.1910849999999433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79.52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79.52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4.1466499999999886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78.72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78.72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4.1022149999999629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77.930000000000007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77.930000000000007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4.0577100000000081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77.150000000000006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77.150000000000006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4.0131350000000534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76.39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76.39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4.8221459999999796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75.63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75.63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4.768487999999949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74.87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74.87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4.7148300000000036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74.12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74.12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4.6610880000000581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si="1"/>
        <v>73.38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73.38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4.6072619999999418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"/>
        <v>72.64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72.64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4.553435999999996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"/>
        <v>71.91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71.91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4.4995259999999657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"/>
        <v>71.19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71.19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4.4455320000000205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"/>
        <v>70.489999999999995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70.489999999999995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4.4514119999999355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"/>
        <v>69.78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69.78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4.3973339999999901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"/>
        <v>69.08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69.08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4.3431719999999592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"/>
        <v>68.39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68.39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4.2889260000000133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"/>
        <v>67.7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67.7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4.2346799999999831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"/>
        <v>67.02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67.02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4.1803499999999518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"/>
        <v>66.36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66.36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4.1858940000000375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"/>
        <v>65.69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65.69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4.1314800000000069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"/>
        <v>65.03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65.03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4.0769819999999761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"/>
        <v>64.38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64.38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4.6927999999999859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"/>
        <v>63.74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63.74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4.6990720000000357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"/>
        <v>63.1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63.1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4.6352950000000002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"/>
        <v>62.47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62.47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4.571420000000014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si="5"/>
        <v>61.11</v>
      </c>
      <c r="P53" s="50">
        <f t="shared" si="1"/>
        <v>61.84</v>
      </c>
      <c r="Q53" s="51">
        <f t="shared" si="6"/>
        <v>7</v>
      </c>
      <c r="R53" s="54">
        <f t="shared" si="2"/>
        <v>60.5</v>
      </c>
      <c r="S53" s="53">
        <f t="shared" si="0"/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61.84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4.5075450000000279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5"/>
        <v>60.5</v>
      </c>
      <c r="P54" s="50">
        <f t="shared" si="1"/>
        <v>61.23</v>
      </c>
      <c r="Q54" s="51">
        <f t="shared" si="6"/>
        <v>7</v>
      </c>
      <c r="R54" s="54">
        <f t="shared" si="2"/>
        <v>59.9</v>
      </c>
      <c r="S54" s="53">
        <f t="shared" si="0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5"/>
        <v>59.9</v>
      </c>
      <c r="P55" s="50">
        <f t="shared" si="1"/>
        <v>60.62</v>
      </c>
      <c r="Q55" s="51">
        <f t="shared" si="6"/>
        <v>7</v>
      </c>
      <c r="R55" s="54">
        <f t="shared" si="2"/>
        <v>59.3</v>
      </c>
      <c r="S55" s="53">
        <f t="shared" si="0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5"/>
        <v>59.3</v>
      </c>
      <c r="P56" s="50">
        <f t="shared" si="1"/>
        <v>60.01</v>
      </c>
      <c r="Q56" s="51">
        <f t="shared" si="6"/>
        <v>7</v>
      </c>
      <c r="R56" s="54">
        <f t="shared" si="2"/>
        <v>58.71</v>
      </c>
      <c r="S56" s="53">
        <f t="shared" si="0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5"/>
        <v>58.71</v>
      </c>
      <c r="P57" s="50">
        <f t="shared" si="1"/>
        <v>59.41</v>
      </c>
      <c r="Q57" s="51">
        <f t="shared" si="6"/>
        <v>7</v>
      </c>
      <c r="R57" s="54">
        <f t="shared" si="2"/>
        <v>58.12</v>
      </c>
      <c r="S57" s="53">
        <f t="shared" si="0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5"/>
        <v>58.12</v>
      </c>
      <c r="P58" s="50">
        <f t="shared" si="1"/>
        <v>58.82</v>
      </c>
      <c r="Q58" s="51">
        <f t="shared" si="6"/>
        <v>7</v>
      </c>
      <c r="R58" s="54">
        <f t="shared" si="2"/>
        <v>57.54</v>
      </c>
      <c r="S58" s="53">
        <f t="shared" si="0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5"/>
        <v>57.54</v>
      </c>
      <c r="P59" s="50">
        <f t="shared" si="1"/>
        <v>58.23</v>
      </c>
      <c r="Q59" s="51">
        <f t="shared" si="6"/>
        <v>7</v>
      </c>
      <c r="R59" s="54">
        <f t="shared" si="2"/>
        <v>56.96</v>
      </c>
      <c r="S59" s="53">
        <f t="shared" si="0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5"/>
        <v>56.96</v>
      </c>
      <c r="P60" s="50">
        <f t="shared" si="1"/>
        <v>57.64</v>
      </c>
      <c r="Q60" s="51">
        <f t="shared" si="6"/>
        <v>8</v>
      </c>
      <c r="R60" s="54">
        <f t="shared" si="2"/>
        <v>56.39</v>
      </c>
      <c r="S60" s="53">
        <f t="shared" si="0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5"/>
        <v>56.39</v>
      </c>
      <c r="P61" s="50">
        <f t="shared" si="1"/>
        <v>57.07</v>
      </c>
      <c r="Q61" s="51">
        <f t="shared" si="6"/>
        <v>8</v>
      </c>
      <c r="R61" s="54">
        <f t="shared" si="2"/>
        <v>55.83</v>
      </c>
      <c r="S61" s="53">
        <f t="shared" si="0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5"/>
        <v>55.83</v>
      </c>
      <c r="P62" s="50">
        <f t="shared" si="1"/>
        <v>56.5</v>
      </c>
      <c r="Q62" s="51">
        <f t="shared" si="6"/>
        <v>8</v>
      </c>
      <c r="R62" s="54">
        <f t="shared" si="2"/>
        <v>55.27</v>
      </c>
      <c r="S62" s="53">
        <f t="shared" si="0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5"/>
        <v>55.27</v>
      </c>
      <c r="P63" s="50">
        <f t="shared" si="1"/>
        <v>55.93</v>
      </c>
      <c r="Q63" s="51">
        <f t="shared" si="6"/>
        <v>8</v>
      </c>
      <c r="R63" s="54">
        <f t="shared" si="2"/>
        <v>54.72</v>
      </c>
      <c r="S63" s="53">
        <f t="shared" si="0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5"/>
        <v>54.72</v>
      </c>
      <c r="P64" s="50">
        <f t="shared" si="1"/>
        <v>55.38</v>
      </c>
      <c r="Q64" s="51">
        <f t="shared" si="6"/>
        <v>8</v>
      </c>
      <c r="R64" s="54">
        <f t="shared" si="2"/>
        <v>54.17</v>
      </c>
      <c r="S64" s="53">
        <f t="shared" si="0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5"/>
        <v>54.17</v>
      </c>
      <c r="P65" s="50">
        <f t="shared" si="1"/>
        <v>54.82</v>
      </c>
      <c r="Q65" s="51">
        <f t="shared" si="6"/>
        <v>8</v>
      </c>
      <c r="R65" s="54">
        <f t="shared" si="2"/>
        <v>53.63</v>
      </c>
      <c r="S65" s="53">
        <f t="shared" si="0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5"/>
        <v>53.63</v>
      </c>
      <c r="P66" s="50">
        <f t="shared" si="1"/>
        <v>54.27</v>
      </c>
      <c r="Q66" s="51">
        <f t="shared" si="6"/>
        <v>8</v>
      </c>
      <c r="R66" s="54">
        <f t="shared" si="2"/>
        <v>53.09</v>
      </c>
      <c r="S66" s="53">
        <f t="shared" si="0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5"/>
        <v>53.09</v>
      </c>
      <c r="P67" s="50">
        <f t="shared" si="1"/>
        <v>53.73</v>
      </c>
      <c r="Q67" s="51">
        <f t="shared" si="6"/>
        <v>8</v>
      </c>
      <c r="R67" s="54">
        <f t="shared" si="2"/>
        <v>52.56</v>
      </c>
      <c r="S67" s="53">
        <f t="shared" ref="S67:S72" si="15">ROUND(M68/R67,0)</f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si="5"/>
        <v>52.56</v>
      </c>
      <c r="P68" s="50">
        <f t="shared" ref="P68:P73" si="16">ROUND(O68*($V$4+1),2)</f>
        <v>53.19</v>
      </c>
      <c r="Q68" s="51">
        <f t="shared" si="6"/>
        <v>8</v>
      </c>
      <c r="R68" s="54">
        <f t="shared" ref="R68:R72" si="17">ROUND(O68*(N69+1),2)</f>
        <v>52.03</v>
      </c>
      <c r="S68" s="53">
        <f t="shared" si="15"/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18">$D$7/70</f>
        <v>428.57142857142856</v>
      </c>
      <c r="N69" s="19">
        <f t="shared" si="13"/>
        <v>-0.01</v>
      </c>
      <c r="O69" s="7">
        <f t="shared" ref="O69:O73" si="19">R68</f>
        <v>52.03</v>
      </c>
      <c r="P69" s="50">
        <f t="shared" si="16"/>
        <v>52.65</v>
      </c>
      <c r="Q69" s="51">
        <f t="shared" ref="Q69:Q73" si="20">S68</f>
        <v>8</v>
      </c>
      <c r="R69" s="54">
        <f t="shared" si="17"/>
        <v>51.51</v>
      </c>
      <c r="S69" s="53">
        <f t="shared" si="15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18"/>
        <v>428.57142857142856</v>
      </c>
      <c r="N70" s="19">
        <f t="shared" si="13"/>
        <v>-0.01</v>
      </c>
      <c r="O70" s="7">
        <f t="shared" si="19"/>
        <v>51.51</v>
      </c>
      <c r="P70" s="50">
        <f t="shared" si="16"/>
        <v>52.13</v>
      </c>
      <c r="Q70" s="51">
        <f t="shared" si="20"/>
        <v>8</v>
      </c>
      <c r="R70" s="54">
        <f t="shared" si="17"/>
        <v>50.99</v>
      </c>
      <c r="S70" s="53">
        <f t="shared" si="15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18"/>
        <v>428.57142857142856</v>
      </c>
      <c r="N71" s="19">
        <f t="shared" ref="N71:N73" si="21">N70</f>
        <v>-0.01</v>
      </c>
      <c r="O71" s="7">
        <f t="shared" si="19"/>
        <v>50.99</v>
      </c>
      <c r="P71" s="50">
        <f t="shared" si="16"/>
        <v>51.6</v>
      </c>
      <c r="Q71" s="51">
        <f t="shared" si="20"/>
        <v>8</v>
      </c>
      <c r="R71" s="54">
        <f t="shared" si="17"/>
        <v>50.48</v>
      </c>
      <c r="S71" s="53">
        <f t="shared" si="15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18"/>
        <v>428.57142857142856</v>
      </c>
      <c r="N72" s="19">
        <f t="shared" si="21"/>
        <v>-0.01</v>
      </c>
      <c r="O72" s="7">
        <f t="shared" si="19"/>
        <v>50.48</v>
      </c>
      <c r="P72" s="50">
        <f t="shared" si="16"/>
        <v>51.09</v>
      </c>
      <c r="Q72" s="51">
        <f t="shared" si="20"/>
        <v>8</v>
      </c>
      <c r="R72" s="54">
        <f t="shared" si="17"/>
        <v>49.98</v>
      </c>
      <c r="S72" s="53">
        <f t="shared" si="15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18"/>
        <v>428.57142857142856</v>
      </c>
      <c r="N73" s="19">
        <f t="shared" si="21"/>
        <v>-0.01</v>
      </c>
      <c r="O73" s="7">
        <f t="shared" si="19"/>
        <v>49.98</v>
      </c>
      <c r="P73" s="50">
        <f t="shared" si="16"/>
        <v>50.58</v>
      </c>
      <c r="Q73" s="51">
        <f t="shared" si="20"/>
        <v>9</v>
      </c>
      <c r="R73" s="96">
        <v>0</v>
      </c>
      <c r="S73" s="96"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9A535955-CD3A-4A16-86F7-B8E84535F6B4}">
      <formula1>$Y$4:$Y$33</formula1>
    </dataValidation>
  </dataValidations>
  <hyperlinks>
    <hyperlink ref="D24" r:id="rId1" display="https://blog.naver.com/eliase" xr:uid="{67999807-7D98-4D4D-B064-077A695F65F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L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11" t="s">
        <v>11</v>
      </c>
      <c r="D3" s="2" t="s">
        <v>8</v>
      </c>
      <c r="E3" s="13">
        <v>100</v>
      </c>
    </row>
    <row r="4" spans="2:12" ht="20.100000000000001" customHeight="1" x14ac:dyDescent="0.25">
      <c r="B4" s="12" t="s">
        <v>12</v>
      </c>
    </row>
    <row r="5" spans="2:12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2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95</v>
      </c>
      <c r="L7" s="16">
        <f t="shared" si="0"/>
        <v>53</v>
      </c>
    </row>
    <row r="8" spans="2:12" ht="20.100000000000001" customHeight="1" x14ac:dyDescent="0.3">
      <c r="B8" s="27" t="s">
        <v>112</v>
      </c>
      <c r="D8" s="5">
        <f>SUM(L$6:L7)</f>
        <v>103</v>
      </c>
      <c r="E8" s="6" t="s">
        <v>16</v>
      </c>
      <c r="F8" s="15">
        <f t="shared" ref="F8:F11" si="1">$E$2/6</f>
        <v>5000</v>
      </c>
      <c r="G8" s="20">
        <v>-0.05</v>
      </c>
      <c r="H8" s="7">
        <f t="shared" ref="H8:H13" si="2">K7</f>
        <v>95</v>
      </c>
      <c r="I8" s="22">
        <f>H7</f>
        <v>100</v>
      </c>
      <c r="J8" s="23">
        <f t="shared" ref="J8:J13" si="3">L7</f>
        <v>53</v>
      </c>
      <c r="K8" s="18">
        <f t="shared" ref="K8:K12" si="4">ROUND(H8*(G9+1),2)</f>
        <v>90.25</v>
      </c>
      <c r="L8" s="16">
        <f t="shared" si="0"/>
        <v>55</v>
      </c>
    </row>
    <row r="9" spans="2:12" ht="20.100000000000001" customHeight="1" x14ac:dyDescent="0.3">
      <c r="D9" s="5">
        <f>SUM(L$6:L8)</f>
        <v>158</v>
      </c>
      <c r="E9" s="6" t="s">
        <v>17</v>
      </c>
      <c r="F9" s="15">
        <f t="shared" si="1"/>
        <v>5000</v>
      </c>
      <c r="G9" s="20">
        <v>-0.05</v>
      </c>
      <c r="H9" s="7">
        <f t="shared" si="2"/>
        <v>90.25</v>
      </c>
      <c r="I9" s="22">
        <f t="shared" ref="I9:I11" si="5">H8</f>
        <v>95</v>
      </c>
      <c r="J9" s="23">
        <f t="shared" si="3"/>
        <v>55</v>
      </c>
      <c r="K9" s="18">
        <f t="shared" si="4"/>
        <v>83.93</v>
      </c>
      <c r="L9" s="16">
        <f t="shared" si="0"/>
        <v>60</v>
      </c>
    </row>
    <row r="10" spans="2:12" ht="20.100000000000001" customHeight="1" x14ac:dyDescent="0.3">
      <c r="D10" s="5">
        <f>SUM(L$6:L9)</f>
        <v>218</v>
      </c>
      <c r="E10" s="6" t="s">
        <v>18</v>
      </c>
      <c r="F10" s="15">
        <f t="shared" si="1"/>
        <v>5000</v>
      </c>
      <c r="G10" s="20">
        <v>-7.0000000000000007E-2</v>
      </c>
      <c r="H10" s="7">
        <f t="shared" si="2"/>
        <v>83.93</v>
      </c>
      <c r="I10" s="22">
        <f t="shared" si="5"/>
        <v>90.25</v>
      </c>
      <c r="J10" s="23">
        <f t="shared" si="3"/>
        <v>60</v>
      </c>
      <c r="K10" s="18">
        <f t="shared" si="4"/>
        <v>78.05</v>
      </c>
      <c r="L10" s="16">
        <f t="shared" si="0"/>
        <v>64</v>
      </c>
    </row>
    <row r="11" spans="2:12" ht="20.100000000000001" customHeight="1" x14ac:dyDescent="0.3">
      <c r="D11" s="5">
        <f>SUM(L$6:L10)</f>
        <v>282</v>
      </c>
      <c r="E11" s="6" t="s">
        <v>19</v>
      </c>
      <c r="F11" s="15">
        <f t="shared" si="1"/>
        <v>5000</v>
      </c>
      <c r="G11" s="20">
        <v>-7.0000000000000007E-2</v>
      </c>
      <c r="H11" s="7">
        <f t="shared" si="2"/>
        <v>78.05</v>
      </c>
      <c r="I11" s="22">
        <f t="shared" si="5"/>
        <v>83.93</v>
      </c>
      <c r="J11" s="23">
        <f t="shared" si="3"/>
        <v>64</v>
      </c>
      <c r="K11" s="18">
        <f t="shared" si="4"/>
        <v>66.34</v>
      </c>
      <c r="L11" s="16">
        <f t="shared" si="0"/>
        <v>38</v>
      </c>
    </row>
    <row r="12" spans="2:12" ht="20.100000000000001" customHeight="1" x14ac:dyDescent="0.3">
      <c r="D12" s="5">
        <f>SUM(L$6:L11)</f>
        <v>320</v>
      </c>
      <c r="E12" s="6" t="s">
        <v>20</v>
      </c>
      <c r="F12" s="15">
        <f>$E$2/6/2</f>
        <v>2500</v>
      </c>
      <c r="G12" s="20">
        <v>-0.15</v>
      </c>
      <c r="H12" s="7">
        <f t="shared" si="2"/>
        <v>66.34</v>
      </c>
      <c r="I12" s="22">
        <f>I11</f>
        <v>83.93</v>
      </c>
      <c r="J12" s="23">
        <f t="shared" si="3"/>
        <v>38</v>
      </c>
      <c r="K12" s="18">
        <f t="shared" si="4"/>
        <v>53.07</v>
      </c>
      <c r="L12" s="16">
        <f t="shared" si="0"/>
        <v>47</v>
      </c>
    </row>
    <row r="13" spans="2:12" ht="20.100000000000001" customHeight="1" x14ac:dyDescent="0.3">
      <c r="D13" s="5">
        <f>SUM(L$6:L12)</f>
        <v>367</v>
      </c>
      <c r="E13" s="6" t="s">
        <v>21</v>
      </c>
      <c r="F13" s="15">
        <f>$E$2/6/2</f>
        <v>2500</v>
      </c>
      <c r="G13" s="20">
        <v>-0.2</v>
      </c>
      <c r="H13" s="7">
        <f t="shared" si="2"/>
        <v>53.07</v>
      </c>
      <c r="I13" s="22">
        <f>I12</f>
        <v>83.93</v>
      </c>
      <c r="J13" s="23">
        <f t="shared" si="3"/>
        <v>47</v>
      </c>
      <c r="K13" s="96">
        <v>0</v>
      </c>
      <c r="L13" s="96"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L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76" t="s">
        <v>11</v>
      </c>
      <c r="D3" s="2" t="s">
        <v>8</v>
      </c>
      <c r="E3" s="13">
        <v>100</v>
      </c>
    </row>
    <row r="4" spans="2:12" ht="20.100000000000001" customHeight="1" x14ac:dyDescent="0.25">
      <c r="B4" s="77" t="s">
        <v>12</v>
      </c>
    </row>
    <row r="5" spans="2:12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2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</row>
    <row r="8" spans="2:12" ht="20.100000000000001" customHeight="1" x14ac:dyDescent="0.3">
      <c r="B8" s="27" t="s">
        <v>113</v>
      </c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9" si="2">L7</f>
        <v>26</v>
      </c>
      <c r="K8" s="18">
        <f t="shared" ref="K8:K12" si="3">ROUND(H8*(G9+1),2)</f>
        <v>96.04</v>
      </c>
      <c r="L8" s="16">
        <f t="shared" si="0"/>
        <v>26</v>
      </c>
    </row>
    <row r="9" spans="2:12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12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</row>
    <row r="11" spans="2:12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</row>
    <row r="12" spans="2:12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12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 t="shared" si="2"/>
        <v>29</v>
      </c>
      <c r="K13" s="18">
        <f>ROUND(H13*(G14+1),2)</f>
        <v>82.89</v>
      </c>
      <c r="L13" s="16">
        <f>ROUND(F14/K13,0)</f>
        <v>30</v>
      </c>
    </row>
    <row r="14" spans="2:12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si="2"/>
        <v>30</v>
      </c>
      <c r="K14" s="18">
        <f t="shared" ref="K14:K18" si="7">ROUND(H14*(G15+1),2)</f>
        <v>79.989999999999995</v>
      </c>
      <c r="L14" s="16">
        <f t="shared" ref="L14:L18" si="8">ROUND(F15/K14,0)</f>
        <v>31</v>
      </c>
    </row>
    <row r="15" spans="2:12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2"/>
        <v>31</v>
      </c>
      <c r="K15" s="18">
        <f t="shared" si="7"/>
        <v>74.790000000000006</v>
      </c>
      <c r="L15" s="16">
        <f t="shared" si="8"/>
        <v>17</v>
      </c>
    </row>
    <row r="16" spans="2:12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2"/>
        <v>17</v>
      </c>
      <c r="K16" s="18">
        <f t="shared" si="7"/>
        <v>69.930000000000007</v>
      </c>
      <c r="L16" s="16">
        <f t="shared" si="8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9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2"/>
        <v>18</v>
      </c>
      <c r="K17" s="18">
        <f t="shared" si="7"/>
        <v>63.29</v>
      </c>
      <c r="L17" s="16">
        <f t="shared" si="8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9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2"/>
        <v>20</v>
      </c>
      <c r="K18" s="18">
        <f t="shared" si="7"/>
        <v>57.28</v>
      </c>
      <c r="L18" s="16">
        <f t="shared" si="8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9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2"/>
        <v>22</v>
      </c>
      <c r="K19" s="96">
        <v>0</v>
      </c>
      <c r="L19" s="96">
        <v>0</v>
      </c>
    </row>
    <row r="26" spans="4:12" ht="20.100000000000001" customHeight="1" x14ac:dyDescent="0.3">
      <c r="K26" s="91"/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L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5" t="s">
        <v>11</v>
      </c>
      <c r="D3" s="2" t="s">
        <v>8</v>
      </c>
      <c r="E3" s="13">
        <v>100</v>
      </c>
    </row>
    <row r="4" spans="2:12" ht="20.100000000000001" customHeight="1" x14ac:dyDescent="0.25">
      <c r="B4" s="86" t="s">
        <v>12</v>
      </c>
    </row>
    <row r="5" spans="2:12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2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98.5</v>
      </c>
      <c r="L7" s="16">
        <f t="shared" si="0"/>
        <v>25</v>
      </c>
    </row>
    <row r="8" spans="2:12" ht="20.100000000000001" customHeight="1" x14ac:dyDescent="0.3">
      <c r="B8" s="27" t="s">
        <v>112</v>
      </c>
      <c r="D8" s="5">
        <f>SUM(L$6:L7)</f>
        <v>75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98.5</v>
      </c>
      <c r="I8" s="22">
        <f>ROUND(H8*(4%+1),2)</f>
        <v>102.44</v>
      </c>
      <c r="J8" s="23">
        <f t="shared" ref="J8:J19" si="2">L7</f>
        <v>25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101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97.02</v>
      </c>
      <c r="I9" s="22">
        <f>ROUND(H9*(4%+1),2)</f>
        <v>100.9</v>
      </c>
      <c r="J9" s="23">
        <f t="shared" si="2"/>
        <v>26</v>
      </c>
      <c r="K9" s="18">
        <f t="shared" si="3"/>
        <v>95.56</v>
      </c>
      <c r="L9" s="16">
        <f t="shared" si="0"/>
        <v>26</v>
      </c>
    </row>
    <row r="10" spans="2:12" ht="20.100000000000001" customHeight="1" x14ac:dyDescent="0.3">
      <c r="D10" s="5">
        <f>SUM(L$6:L9)</f>
        <v>127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95.56</v>
      </c>
      <c r="I10" s="22">
        <f>ROUND(H10*(4%+1),2)</f>
        <v>99.38</v>
      </c>
      <c r="J10" s="23">
        <f t="shared" si="2"/>
        <v>26</v>
      </c>
      <c r="K10" s="18">
        <f t="shared" si="3"/>
        <v>94.6</v>
      </c>
      <c r="L10" s="16">
        <f t="shared" si="0"/>
        <v>26</v>
      </c>
    </row>
    <row r="11" spans="2:12" ht="20.100000000000001" customHeight="1" x14ac:dyDescent="0.3">
      <c r="D11" s="5">
        <f>SUM(L$6:L10)</f>
        <v>153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94.6</v>
      </c>
      <c r="I11" s="22">
        <f>ROUND(H11*(5%+1),2)</f>
        <v>99.33</v>
      </c>
      <c r="J11" s="23">
        <f t="shared" si="2"/>
        <v>26</v>
      </c>
      <c r="K11" s="18">
        <f t="shared" si="3"/>
        <v>92.71</v>
      </c>
      <c r="L11" s="16">
        <f t="shared" si="0"/>
        <v>27</v>
      </c>
    </row>
    <row r="12" spans="2:12" ht="20.100000000000001" customHeight="1" x14ac:dyDescent="0.3">
      <c r="D12" s="5">
        <f>SUM(L$6:L11)</f>
        <v>180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92.71</v>
      </c>
      <c r="I12" s="22">
        <f>ROUND(H12*(7%+1),2)</f>
        <v>99.2</v>
      </c>
      <c r="J12" s="23">
        <f t="shared" si="2"/>
        <v>27</v>
      </c>
      <c r="K12" s="18">
        <f t="shared" si="3"/>
        <v>90.39</v>
      </c>
      <c r="L12" s="16">
        <f t="shared" si="0"/>
        <v>28</v>
      </c>
    </row>
    <row r="13" spans="2:12" ht="20.100000000000001" customHeight="1" x14ac:dyDescent="0.3">
      <c r="D13" s="5">
        <f>SUM(L$6:L12)</f>
        <v>208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90.39</v>
      </c>
      <c r="I13" s="22">
        <f>ROUND(H13*(7%+1),2)</f>
        <v>96.72</v>
      </c>
      <c r="J13" s="23">
        <f t="shared" si="2"/>
        <v>28</v>
      </c>
      <c r="K13" s="18">
        <f>ROUND(H13*(G14+1),2)</f>
        <v>88.13</v>
      </c>
      <c r="L13" s="16">
        <f>ROUND(F14/K13,0)</f>
        <v>28</v>
      </c>
    </row>
    <row r="14" spans="2:12" ht="20.100000000000001" customHeight="1" x14ac:dyDescent="0.3">
      <c r="D14" s="5">
        <f>SUM(L$6:L13)</f>
        <v>236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88.13</v>
      </c>
      <c r="I14" s="22">
        <f>ROUND(H14*(8%+1),2)</f>
        <v>95.18</v>
      </c>
      <c r="J14" s="23">
        <f t="shared" si="2"/>
        <v>28</v>
      </c>
      <c r="K14" s="18">
        <f t="shared" ref="K14:K18" si="5">ROUND(H14*(G15+1),2)</f>
        <v>85.93</v>
      </c>
      <c r="L14" s="16">
        <f t="shared" ref="L14:L18" si="6">ROUND(F15/K14,0)</f>
        <v>29</v>
      </c>
    </row>
    <row r="15" spans="2:12" ht="20.100000000000001" customHeight="1" x14ac:dyDescent="0.3">
      <c r="D15" s="5">
        <f>SUM(L$6:L14)</f>
        <v>265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85.93</v>
      </c>
      <c r="I15" s="22">
        <f>ROUND(H15*(9%+1),2)</f>
        <v>93.66</v>
      </c>
      <c r="J15" s="23">
        <f t="shared" si="2"/>
        <v>29</v>
      </c>
      <c r="K15" s="18">
        <f t="shared" si="5"/>
        <v>79.91</v>
      </c>
      <c r="L15" s="16">
        <f t="shared" si="6"/>
        <v>16</v>
      </c>
    </row>
    <row r="16" spans="2:12" ht="20.100000000000001" customHeight="1" x14ac:dyDescent="0.3">
      <c r="D16" s="5">
        <f>SUM(L$6:L15)</f>
        <v>281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79.91</v>
      </c>
      <c r="I16" s="22">
        <f t="shared" ref="I16:I19" si="7">I15</f>
        <v>93.66</v>
      </c>
      <c r="J16" s="23">
        <f t="shared" si="2"/>
        <v>16</v>
      </c>
      <c r="K16" s="18">
        <f t="shared" si="5"/>
        <v>74.319999999999993</v>
      </c>
      <c r="L16" s="16">
        <f t="shared" si="6"/>
        <v>17</v>
      </c>
    </row>
    <row r="17" spans="4:12" ht="20.100000000000001" customHeight="1" x14ac:dyDescent="0.3">
      <c r="D17" s="5">
        <f>SUM(L$6:L16)</f>
        <v>298</v>
      </c>
      <c r="E17" s="6" t="s">
        <v>25</v>
      </c>
      <c r="F17" s="15">
        <f t="shared" ref="F17:F19" si="8">$E$2/24</f>
        <v>1250</v>
      </c>
      <c r="G17" s="20">
        <v>-7.0000000000000007E-2</v>
      </c>
      <c r="H17" s="7">
        <f t="shared" si="1"/>
        <v>74.319999999999993</v>
      </c>
      <c r="I17" s="22">
        <f t="shared" si="7"/>
        <v>93.66</v>
      </c>
      <c r="J17" s="23">
        <f t="shared" si="2"/>
        <v>17</v>
      </c>
      <c r="K17" s="18">
        <f t="shared" si="5"/>
        <v>63.17</v>
      </c>
      <c r="L17" s="16">
        <f t="shared" si="6"/>
        <v>20</v>
      </c>
    </row>
    <row r="18" spans="4:12" ht="20.100000000000001" customHeight="1" x14ac:dyDescent="0.3">
      <c r="D18" s="5">
        <f>SUM(L$6:L17)</f>
        <v>318</v>
      </c>
      <c r="E18" s="6" t="s">
        <v>26</v>
      </c>
      <c r="F18" s="15">
        <f t="shared" si="8"/>
        <v>1250</v>
      </c>
      <c r="G18" s="20">
        <v>-0.15</v>
      </c>
      <c r="H18" s="7">
        <f t="shared" si="1"/>
        <v>63.17</v>
      </c>
      <c r="I18" s="22">
        <f t="shared" si="7"/>
        <v>93.66</v>
      </c>
      <c r="J18" s="23">
        <f t="shared" si="2"/>
        <v>20</v>
      </c>
      <c r="K18" s="18">
        <f t="shared" si="5"/>
        <v>50.54</v>
      </c>
      <c r="L18" s="16">
        <f t="shared" si="6"/>
        <v>25</v>
      </c>
    </row>
    <row r="19" spans="4:12" ht="20.100000000000001" customHeight="1" x14ac:dyDescent="0.3">
      <c r="D19" s="5">
        <f>SUM(L$6:L18)</f>
        <v>343</v>
      </c>
      <c r="E19" s="6" t="s">
        <v>27</v>
      </c>
      <c r="F19" s="15">
        <f t="shared" si="8"/>
        <v>1250</v>
      </c>
      <c r="G19" s="20">
        <v>-0.2</v>
      </c>
      <c r="H19" s="7">
        <f t="shared" si="1"/>
        <v>50.54</v>
      </c>
      <c r="I19" s="22">
        <f t="shared" si="7"/>
        <v>93.66</v>
      </c>
      <c r="J19" s="23">
        <f t="shared" si="2"/>
        <v>25</v>
      </c>
      <c r="K19" s="96">
        <v>0</v>
      </c>
      <c r="L19" s="96"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B6E8-E8BC-4703-871D-B47F7F3C6A53}">
  <dimension ref="B2:L2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9" t="s">
        <v>11</v>
      </c>
      <c r="D3" s="2" t="s">
        <v>8</v>
      </c>
      <c r="E3" s="13">
        <v>100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35</v>
      </c>
    </row>
    <row r="7" spans="2:12" ht="20.100000000000001" customHeight="1" x14ac:dyDescent="0.3">
      <c r="B7" s="27" t="s">
        <v>110</v>
      </c>
      <c r="D7" s="5">
        <f>SUM(L$6:L6)</f>
        <v>35</v>
      </c>
      <c r="E7" s="6" t="s">
        <v>15</v>
      </c>
      <c r="F7" s="15">
        <f>$E$2*11.76%</f>
        <v>3528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35</v>
      </c>
      <c r="K7" s="18">
        <f>ROUND(H7*(G8+1),2)</f>
        <v>98.5</v>
      </c>
      <c r="L7" s="16">
        <f t="shared" si="0"/>
        <v>26</v>
      </c>
    </row>
    <row r="8" spans="2:12" ht="20.100000000000001" customHeight="1" x14ac:dyDescent="0.3">
      <c r="B8" s="27" t="s">
        <v>112</v>
      </c>
      <c r="D8" s="5">
        <f>SUM(L$6:L7)</f>
        <v>61</v>
      </c>
      <c r="E8" s="6" t="s">
        <v>16</v>
      </c>
      <c r="F8" s="15">
        <f>$E$2*8.45%</f>
        <v>2534.9999999999995</v>
      </c>
      <c r="G8" s="20">
        <v>-1.4999999999999999E-2</v>
      </c>
      <c r="H8" s="7">
        <f t="shared" ref="H8:H23" si="1">K7</f>
        <v>98.5</v>
      </c>
      <c r="I8" s="22">
        <f>ROUND(H8*(7%+1),2)</f>
        <v>105.4</v>
      </c>
      <c r="J8" s="23">
        <f t="shared" ref="J8:J23" si="2">L7</f>
        <v>26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87</v>
      </c>
      <c r="E9" s="6" t="s">
        <v>17</v>
      </c>
      <c r="F9" s="15">
        <f>$E$2*8.45%</f>
        <v>2534.9999999999995</v>
      </c>
      <c r="G9" s="20">
        <v>-1.4999999999999999E-2</v>
      </c>
      <c r="H9" s="7">
        <f t="shared" si="1"/>
        <v>97.02</v>
      </c>
      <c r="I9" s="22">
        <f>ROUND(H9*(8%+1),2)</f>
        <v>104.78</v>
      </c>
      <c r="J9" s="23">
        <f t="shared" si="2"/>
        <v>26</v>
      </c>
      <c r="K9" s="18">
        <f t="shared" si="3"/>
        <v>95.56</v>
      </c>
      <c r="L9" s="16">
        <f t="shared" si="0"/>
        <v>27</v>
      </c>
    </row>
    <row r="10" spans="2:12" ht="20.100000000000001" customHeight="1" x14ac:dyDescent="0.3">
      <c r="D10" s="5">
        <f>SUM(L$6:L9)</f>
        <v>114</v>
      </c>
      <c r="E10" s="6" t="s">
        <v>18</v>
      </c>
      <c r="F10" s="15">
        <f>$E$2*8.45%</f>
        <v>2534.9999999999995</v>
      </c>
      <c r="G10" s="20">
        <v>-1.4999999999999999E-2</v>
      </c>
      <c r="H10" s="7">
        <f t="shared" si="1"/>
        <v>95.56</v>
      </c>
      <c r="I10" s="22">
        <f>ROUND(H10*(9%+1),2)</f>
        <v>104.16</v>
      </c>
      <c r="J10" s="23">
        <f t="shared" si="2"/>
        <v>27</v>
      </c>
      <c r="K10" s="18">
        <f t="shared" si="3"/>
        <v>94.6</v>
      </c>
      <c r="L10" s="16">
        <f t="shared" si="0"/>
        <v>19</v>
      </c>
    </row>
    <row r="11" spans="2:12" ht="20.100000000000001" customHeight="1" x14ac:dyDescent="0.3">
      <c r="D11" s="5">
        <f>SUM(L$6:L10)</f>
        <v>133</v>
      </c>
      <c r="E11" s="6" t="s">
        <v>19</v>
      </c>
      <c r="F11" s="15">
        <f>$E$2*5.88%</f>
        <v>1764</v>
      </c>
      <c r="G11" s="20">
        <v>-0.01</v>
      </c>
      <c r="H11" s="7">
        <f t="shared" si="1"/>
        <v>94.6</v>
      </c>
      <c r="I11" s="22">
        <f>ROUND(H11*(10%+1),2)</f>
        <v>104.06</v>
      </c>
      <c r="J11" s="23">
        <f t="shared" si="2"/>
        <v>19</v>
      </c>
      <c r="K11" s="18">
        <f t="shared" si="3"/>
        <v>92.71</v>
      </c>
      <c r="L11" s="16">
        <f t="shared" si="0"/>
        <v>19</v>
      </c>
    </row>
    <row r="12" spans="2:12" ht="20.100000000000001" customHeight="1" x14ac:dyDescent="0.3">
      <c r="D12" s="5">
        <f>SUM(L$6:L11)</f>
        <v>152</v>
      </c>
      <c r="E12" s="6" t="s">
        <v>20</v>
      </c>
      <c r="F12" s="15">
        <f t="shared" ref="F12:F18" si="4">$E$2*5.88%</f>
        <v>1764</v>
      </c>
      <c r="G12" s="20">
        <v>-0.02</v>
      </c>
      <c r="H12" s="7">
        <f t="shared" si="1"/>
        <v>92.71</v>
      </c>
      <c r="I12" s="22">
        <f>ROUND(H12*(12%+1),2)</f>
        <v>103.84</v>
      </c>
      <c r="J12" s="23">
        <f t="shared" si="2"/>
        <v>19</v>
      </c>
      <c r="K12" s="18">
        <f t="shared" si="3"/>
        <v>90.39</v>
      </c>
      <c r="L12" s="16">
        <f t="shared" si="0"/>
        <v>20</v>
      </c>
    </row>
    <row r="13" spans="2:12" ht="20.100000000000001" customHeight="1" x14ac:dyDescent="0.3">
      <c r="D13" s="5">
        <f>SUM(L$6:L12)</f>
        <v>172</v>
      </c>
      <c r="E13" s="6" t="s">
        <v>21</v>
      </c>
      <c r="F13" s="15">
        <f t="shared" si="4"/>
        <v>1764</v>
      </c>
      <c r="G13" s="20">
        <v>-2.5000000000000001E-2</v>
      </c>
      <c r="H13" s="7">
        <f t="shared" si="1"/>
        <v>90.39</v>
      </c>
      <c r="I13" s="22">
        <f>ROUND(H13*(14%+1),2)</f>
        <v>103.04</v>
      </c>
      <c r="J13" s="23">
        <f t="shared" si="2"/>
        <v>20</v>
      </c>
      <c r="K13" s="18">
        <f>ROUND(H13*(G14+1),2)</f>
        <v>88.13</v>
      </c>
      <c r="L13" s="16">
        <f>ROUND(F14/K13,0)</f>
        <v>20</v>
      </c>
    </row>
    <row r="14" spans="2:12" ht="20.100000000000001" customHeight="1" x14ac:dyDescent="0.3">
      <c r="D14" s="5">
        <f>SUM(L$6:L13)</f>
        <v>192</v>
      </c>
      <c r="E14" s="6" t="s">
        <v>22</v>
      </c>
      <c r="F14" s="15">
        <f t="shared" si="4"/>
        <v>1764</v>
      </c>
      <c r="G14" s="20">
        <v>-2.5000000000000001E-2</v>
      </c>
      <c r="H14" s="7">
        <f t="shared" si="1"/>
        <v>88.13</v>
      </c>
      <c r="I14" s="22">
        <f>ROUND(H14*(16%+1),2)</f>
        <v>102.23</v>
      </c>
      <c r="J14" s="23">
        <f t="shared" si="2"/>
        <v>20</v>
      </c>
      <c r="K14" s="18">
        <f t="shared" ref="K14:K22" si="5">ROUND(H14*(G15+1),2)</f>
        <v>85.93</v>
      </c>
      <c r="L14" s="16">
        <f t="shared" ref="L14:L22" si="6">ROUND(F15/K14,0)</f>
        <v>21</v>
      </c>
    </row>
    <row r="15" spans="2:12" ht="20.100000000000001" customHeight="1" x14ac:dyDescent="0.3">
      <c r="D15" s="5">
        <f>SUM(L$6:L14)</f>
        <v>213</v>
      </c>
      <c r="E15" s="6" t="s">
        <v>23</v>
      </c>
      <c r="F15" s="15">
        <f t="shared" si="4"/>
        <v>1764</v>
      </c>
      <c r="G15" s="20">
        <v>-2.5000000000000001E-2</v>
      </c>
      <c r="H15" s="7">
        <f t="shared" si="1"/>
        <v>85.93</v>
      </c>
      <c r="I15" s="22">
        <f>ROUND(H15*(18%+1),2)</f>
        <v>101.4</v>
      </c>
      <c r="J15" s="23">
        <f t="shared" si="2"/>
        <v>21</v>
      </c>
      <c r="K15" s="18">
        <f t="shared" si="5"/>
        <v>82.49</v>
      </c>
      <c r="L15" s="16">
        <f t="shared" si="6"/>
        <v>21</v>
      </c>
    </row>
    <row r="16" spans="2:12" ht="20.100000000000001" customHeight="1" x14ac:dyDescent="0.3">
      <c r="D16" s="5">
        <f>SUM(L$6:L15)</f>
        <v>234</v>
      </c>
      <c r="E16" s="6" t="s">
        <v>24</v>
      </c>
      <c r="F16" s="15">
        <f t="shared" si="4"/>
        <v>1764</v>
      </c>
      <c r="G16" s="20">
        <v>-0.04</v>
      </c>
      <c r="H16" s="7">
        <f t="shared" si="1"/>
        <v>82.49</v>
      </c>
      <c r="I16" s="22">
        <f>ROUND(H16*(22%+1),2)</f>
        <v>100.64</v>
      </c>
      <c r="J16" s="23">
        <f t="shared" si="2"/>
        <v>21</v>
      </c>
      <c r="K16" s="18">
        <f t="shared" si="5"/>
        <v>79.19</v>
      </c>
      <c r="L16" s="16">
        <f t="shared" si="6"/>
        <v>22</v>
      </c>
    </row>
    <row r="17" spans="4:12" ht="20.100000000000001" customHeight="1" x14ac:dyDescent="0.3">
      <c r="D17" s="5">
        <f>SUM(L$6:L16)</f>
        <v>256</v>
      </c>
      <c r="E17" s="6" t="s">
        <v>25</v>
      </c>
      <c r="F17" s="15">
        <f t="shared" si="4"/>
        <v>1764</v>
      </c>
      <c r="G17" s="20">
        <v>-0.04</v>
      </c>
      <c r="H17" s="7">
        <f t="shared" si="1"/>
        <v>79.19</v>
      </c>
      <c r="I17" s="22">
        <f>ROUND(H17*(26%+1),2)</f>
        <v>99.78</v>
      </c>
      <c r="J17" s="23">
        <f t="shared" si="2"/>
        <v>22</v>
      </c>
      <c r="K17" s="18">
        <f t="shared" si="5"/>
        <v>76.02</v>
      </c>
      <c r="L17" s="16">
        <f t="shared" si="6"/>
        <v>23</v>
      </c>
    </row>
    <row r="18" spans="4:12" ht="20.100000000000001" customHeight="1" x14ac:dyDescent="0.3">
      <c r="D18" s="5">
        <f>SUM(L$6:L17)</f>
        <v>279</v>
      </c>
      <c r="E18" s="6" t="s">
        <v>26</v>
      </c>
      <c r="F18" s="15">
        <f t="shared" si="4"/>
        <v>1764</v>
      </c>
      <c r="G18" s="20">
        <v>-0.04</v>
      </c>
      <c r="H18" s="7">
        <f t="shared" si="1"/>
        <v>76.02</v>
      </c>
      <c r="I18" s="22">
        <f>ROUND(H18*(30%+1),2)</f>
        <v>98.83</v>
      </c>
      <c r="J18" s="23">
        <f t="shared" si="2"/>
        <v>23</v>
      </c>
      <c r="K18" s="18">
        <f t="shared" si="5"/>
        <v>72.98</v>
      </c>
      <c r="L18" s="16">
        <f t="shared" si="6"/>
        <v>14</v>
      </c>
    </row>
    <row r="19" spans="4:12" ht="20.100000000000001" customHeight="1" x14ac:dyDescent="0.3">
      <c r="D19" s="5">
        <f>SUM(L$6:L18)</f>
        <v>293</v>
      </c>
      <c r="E19" s="6" t="s">
        <v>27</v>
      </c>
      <c r="F19" s="15">
        <f>$E$2*3.31%</f>
        <v>992.99999999999989</v>
      </c>
      <c r="G19" s="20">
        <v>-0.04</v>
      </c>
      <c r="H19" s="7">
        <f t="shared" si="1"/>
        <v>72.98</v>
      </c>
      <c r="I19" s="22">
        <f>ROUND(H19*(35%+1),2)</f>
        <v>98.52</v>
      </c>
      <c r="J19" s="23">
        <f t="shared" si="2"/>
        <v>14</v>
      </c>
      <c r="K19" s="18">
        <f t="shared" si="5"/>
        <v>67.14</v>
      </c>
      <c r="L19" s="16">
        <f t="shared" si="6"/>
        <v>15</v>
      </c>
    </row>
    <row r="20" spans="4:12" ht="20.100000000000001" customHeight="1" x14ac:dyDescent="0.3">
      <c r="D20" s="5">
        <f>SUM(L$6:L19)</f>
        <v>308</v>
      </c>
      <c r="E20" s="6" t="s">
        <v>28</v>
      </c>
      <c r="F20" s="15">
        <f>$E$2*3.31%</f>
        <v>992.99999999999989</v>
      </c>
      <c r="G20" s="20">
        <v>-0.08</v>
      </c>
      <c r="H20" s="7">
        <f t="shared" si="1"/>
        <v>67.14</v>
      </c>
      <c r="I20" s="22">
        <f>ROUND(H20*(45%+1),2)</f>
        <v>97.35</v>
      </c>
      <c r="J20" s="23">
        <f t="shared" si="2"/>
        <v>15</v>
      </c>
      <c r="K20" s="18">
        <f t="shared" si="5"/>
        <v>61.77</v>
      </c>
      <c r="L20" s="16">
        <f t="shared" si="6"/>
        <v>16</v>
      </c>
    </row>
    <row r="21" spans="4:12" ht="20.100000000000001" customHeight="1" x14ac:dyDescent="0.3">
      <c r="D21" s="5">
        <f>SUM(L$6:L20)</f>
        <v>324</v>
      </c>
      <c r="E21" s="6" t="s">
        <v>29</v>
      </c>
      <c r="F21" s="15">
        <f>$E$2*3.31%</f>
        <v>992.99999999999989</v>
      </c>
      <c r="G21" s="20">
        <v>-0.08</v>
      </c>
      <c r="H21" s="7">
        <f t="shared" si="1"/>
        <v>61.77</v>
      </c>
      <c r="I21" s="22">
        <f>ROUND(H21*(55%+1),2)</f>
        <v>95.74</v>
      </c>
      <c r="J21" s="23">
        <f t="shared" si="2"/>
        <v>16</v>
      </c>
      <c r="K21" s="18">
        <f t="shared" si="5"/>
        <v>54.36</v>
      </c>
      <c r="L21" s="16">
        <f t="shared" si="6"/>
        <v>18</v>
      </c>
    </row>
    <row r="22" spans="4:12" ht="20.100000000000001" customHeight="1" x14ac:dyDescent="0.3">
      <c r="D22" s="5">
        <f>SUM(L$6:L21)</f>
        <v>342</v>
      </c>
      <c r="E22" s="6" t="s">
        <v>30</v>
      </c>
      <c r="F22" s="15">
        <f>$E$2*3.31%</f>
        <v>992.99999999999989</v>
      </c>
      <c r="G22" s="20">
        <v>-0.12</v>
      </c>
      <c r="H22" s="7">
        <f t="shared" si="1"/>
        <v>54.36</v>
      </c>
      <c r="I22" s="22">
        <f>ROUND(H22*(70%+1),2)</f>
        <v>92.41</v>
      </c>
      <c r="J22" s="23">
        <f t="shared" si="2"/>
        <v>18</v>
      </c>
      <c r="K22" s="18">
        <f t="shared" si="5"/>
        <v>47.84</v>
      </c>
      <c r="L22" s="16">
        <f t="shared" si="6"/>
        <v>16</v>
      </c>
    </row>
    <row r="23" spans="4:12" ht="20.100000000000001" customHeight="1" x14ac:dyDescent="0.3">
      <c r="D23" s="5">
        <f>SUM(L$6:L22)</f>
        <v>358</v>
      </c>
      <c r="E23" s="6" t="s">
        <v>31</v>
      </c>
      <c r="F23" s="15">
        <f>$E$2*2.59%</f>
        <v>777</v>
      </c>
      <c r="G23" s="20">
        <v>-0.12</v>
      </c>
      <c r="H23" s="7">
        <f t="shared" si="1"/>
        <v>47.84</v>
      </c>
      <c r="I23" s="22">
        <f>ROUND(H23*(85%+1),2)</f>
        <v>88.5</v>
      </c>
      <c r="J23" s="23">
        <f t="shared" si="2"/>
        <v>16</v>
      </c>
      <c r="K23" s="96">
        <v>0</v>
      </c>
      <c r="L23" s="96">
        <v>0</v>
      </c>
    </row>
  </sheetData>
  <phoneticPr fontId="1" type="noConversion"/>
  <hyperlinks>
    <hyperlink ref="B4" r:id="rId1" xr:uid="{F73103C8-E784-4D41-B4F3-CE2E2916E92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L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7" t="s">
        <v>11</v>
      </c>
      <c r="D3" s="2" t="s">
        <v>8</v>
      </c>
      <c r="E3" s="13">
        <v>100</v>
      </c>
    </row>
    <row r="4" spans="2:12" ht="20.100000000000001" customHeight="1" x14ac:dyDescent="0.25">
      <c r="B4" s="88" t="s">
        <v>12</v>
      </c>
    </row>
    <row r="5" spans="2:12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15</v>
      </c>
    </row>
    <row r="7" spans="2:12" ht="20.100000000000001" customHeight="1" x14ac:dyDescent="0.3">
      <c r="B7" s="27" t="s">
        <v>110</v>
      </c>
      <c r="D7" s="5">
        <f>SUM(L$6:L6)</f>
        <v>15</v>
      </c>
      <c r="E7" s="6" t="s">
        <v>15</v>
      </c>
      <c r="F7" s="15">
        <f>$E$2*5%</f>
        <v>1500</v>
      </c>
      <c r="G7" s="19" t="s">
        <v>65</v>
      </c>
      <c r="H7" s="7">
        <f>K6</f>
        <v>100</v>
      </c>
      <c r="I7" s="22">
        <f>ROUND(H7*(1.2%+1),2)</f>
        <v>101.2</v>
      </c>
      <c r="J7" s="23">
        <f>L6</f>
        <v>15</v>
      </c>
      <c r="K7" s="18">
        <f>ROUND(H7*(G8+1),2)</f>
        <v>99</v>
      </c>
      <c r="L7" s="16">
        <f t="shared" si="0"/>
        <v>15</v>
      </c>
    </row>
    <row r="8" spans="2:12" ht="20.100000000000001" customHeight="1" x14ac:dyDescent="0.3">
      <c r="B8" s="27" t="s">
        <v>114</v>
      </c>
      <c r="D8" s="5">
        <f>SUM(L$6:L7)</f>
        <v>30</v>
      </c>
      <c r="E8" s="6" t="s">
        <v>16</v>
      </c>
      <c r="F8" s="15">
        <f t="shared" ref="F8:F26" si="1">$E$2*5%</f>
        <v>1500</v>
      </c>
      <c r="G8" s="20">
        <v>-0.01</v>
      </c>
      <c r="H8" s="7">
        <f t="shared" ref="H8:H19" si="2">K7</f>
        <v>99</v>
      </c>
      <c r="I8" s="22">
        <f t="shared" ref="I8:I26" si="3">ROUND(H8*(1.2%+1),2)</f>
        <v>100.19</v>
      </c>
      <c r="J8" s="23">
        <f t="shared" ref="J8:J26" si="4">L7</f>
        <v>15</v>
      </c>
      <c r="K8" s="18">
        <f t="shared" ref="K8:K12" si="5">ROUND(H8*(G9+1),2)</f>
        <v>98.01</v>
      </c>
      <c r="L8" s="16">
        <f t="shared" si="0"/>
        <v>15</v>
      </c>
    </row>
    <row r="9" spans="2:12" ht="20.100000000000001" customHeight="1" x14ac:dyDescent="0.3">
      <c r="D9" s="5">
        <f>SUM(L$6:L8)</f>
        <v>45</v>
      </c>
      <c r="E9" s="6" t="s">
        <v>17</v>
      </c>
      <c r="F9" s="15">
        <f t="shared" si="1"/>
        <v>1500</v>
      </c>
      <c r="G9" s="20">
        <v>-0.01</v>
      </c>
      <c r="H9" s="7">
        <f t="shared" si="2"/>
        <v>98.01</v>
      </c>
      <c r="I9" s="22">
        <f t="shared" si="3"/>
        <v>99.19</v>
      </c>
      <c r="J9" s="23">
        <f t="shared" si="4"/>
        <v>15</v>
      </c>
      <c r="K9" s="18">
        <f t="shared" si="5"/>
        <v>97.03</v>
      </c>
      <c r="L9" s="16">
        <f t="shared" si="0"/>
        <v>15</v>
      </c>
    </row>
    <row r="10" spans="2:12" ht="20.100000000000001" customHeight="1" x14ac:dyDescent="0.3">
      <c r="D10" s="5">
        <f>SUM(L$6:L9)</f>
        <v>60</v>
      </c>
      <c r="E10" s="6" t="s">
        <v>18</v>
      </c>
      <c r="F10" s="15">
        <f t="shared" si="1"/>
        <v>1500</v>
      </c>
      <c r="G10" s="20">
        <v>-0.01</v>
      </c>
      <c r="H10" s="7">
        <f t="shared" si="2"/>
        <v>97.03</v>
      </c>
      <c r="I10" s="22">
        <f t="shared" si="3"/>
        <v>98.19</v>
      </c>
      <c r="J10" s="23">
        <f t="shared" si="4"/>
        <v>15</v>
      </c>
      <c r="K10" s="18">
        <f t="shared" si="5"/>
        <v>96.06</v>
      </c>
      <c r="L10" s="16">
        <f t="shared" si="0"/>
        <v>16</v>
      </c>
    </row>
    <row r="11" spans="2:12" ht="20.100000000000001" customHeight="1" x14ac:dyDescent="0.3">
      <c r="D11" s="5">
        <f>SUM(L$6:L10)</f>
        <v>76</v>
      </c>
      <c r="E11" s="6" t="s">
        <v>19</v>
      </c>
      <c r="F11" s="15">
        <f t="shared" si="1"/>
        <v>1500</v>
      </c>
      <c r="G11" s="20">
        <v>-0.01</v>
      </c>
      <c r="H11" s="7">
        <f t="shared" si="2"/>
        <v>96.06</v>
      </c>
      <c r="I11" s="22">
        <f t="shared" si="3"/>
        <v>97.21</v>
      </c>
      <c r="J11" s="23">
        <f t="shared" si="4"/>
        <v>16</v>
      </c>
      <c r="K11" s="18">
        <f t="shared" si="5"/>
        <v>95.1</v>
      </c>
      <c r="L11" s="16">
        <f t="shared" si="0"/>
        <v>16</v>
      </c>
    </row>
    <row r="12" spans="2:12" ht="20.100000000000001" customHeight="1" x14ac:dyDescent="0.3">
      <c r="D12" s="5">
        <f>SUM(L$6:L11)</f>
        <v>92</v>
      </c>
      <c r="E12" s="6" t="s">
        <v>20</v>
      </c>
      <c r="F12" s="15">
        <f t="shared" si="1"/>
        <v>1500</v>
      </c>
      <c r="G12" s="20">
        <v>-0.01</v>
      </c>
      <c r="H12" s="7">
        <f t="shared" si="2"/>
        <v>95.1</v>
      </c>
      <c r="I12" s="22">
        <f t="shared" si="3"/>
        <v>96.24</v>
      </c>
      <c r="J12" s="23">
        <f t="shared" si="4"/>
        <v>16</v>
      </c>
      <c r="K12" s="18">
        <f t="shared" si="5"/>
        <v>94.15</v>
      </c>
      <c r="L12" s="16">
        <f t="shared" si="0"/>
        <v>16</v>
      </c>
    </row>
    <row r="13" spans="2:12" ht="20.100000000000001" customHeight="1" x14ac:dyDescent="0.3">
      <c r="D13" s="5">
        <f>SUM(L$6:L12)</f>
        <v>108</v>
      </c>
      <c r="E13" s="6" t="s">
        <v>21</v>
      </c>
      <c r="F13" s="15">
        <f t="shared" si="1"/>
        <v>1500</v>
      </c>
      <c r="G13" s="20">
        <v>-0.01</v>
      </c>
      <c r="H13" s="7">
        <f t="shared" si="2"/>
        <v>94.15</v>
      </c>
      <c r="I13" s="22">
        <f t="shared" si="3"/>
        <v>95.28</v>
      </c>
      <c r="J13" s="23">
        <f t="shared" si="4"/>
        <v>16</v>
      </c>
      <c r="K13" s="18">
        <f>ROUND(H13*(G14+1),2)</f>
        <v>93.21</v>
      </c>
      <c r="L13" s="16">
        <f>ROUND(F14/K13,0)</f>
        <v>16</v>
      </c>
    </row>
    <row r="14" spans="2:12" ht="20.100000000000001" customHeight="1" x14ac:dyDescent="0.3">
      <c r="D14" s="5">
        <f>SUM(L$6:L13)</f>
        <v>124</v>
      </c>
      <c r="E14" s="6" t="s">
        <v>22</v>
      </c>
      <c r="F14" s="15">
        <f t="shared" si="1"/>
        <v>1500</v>
      </c>
      <c r="G14" s="20">
        <v>-0.01</v>
      </c>
      <c r="H14" s="7">
        <f t="shared" si="2"/>
        <v>93.21</v>
      </c>
      <c r="I14" s="22">
        <f t="shared" si="3"/>
        <v>94.33</v>
      </c>
      <c r="J14" s="23">
        <f t="shared" si="4"/>
        <v>16</v>
      </c>
      <c r="K14" s="18">
        <f t="shared" ref="K14:K19" si="6">ROUND(H14*(G15+1),2)</f>
        <v>92.28</v>
      </c>
      <c r="L14" s="16">
        <f t="shared" ref="L14:L19" si="7">ROUND(F15/K14,0)</f>
        <v>16</v>
      </c>
    </row>
    <row r="15" spans="2:12" ht="20.100000000000001" customHeight="1" x14ac:dyDescent="0.3">
      <c r="D15" s="5">
        <f>SUM(L$6:L14)</f>
        <v>140</v>
      </c>
      <c r="E15" s="6" t="s">
        <v>23</v>
      </c>
      <c r="F15" s="15">
        <f t="shared" si="1"/>
        <v>1500</v>
      </c>
      <c r="G15" s="20">
        <v>-0.01</v>
      </c>
      <c r="H15" s="7">
        <f t="shared" si="2"/>
        <v>92.28</v>
      </c>
      <c r="I15" s="22">
        <f t="shared" si="3"/>
        <v>93.39</v>
      </c>
      <c r="J15" s="23">
        <f t="shared" si="4"/>
        <v>16</v>
      </c>
      <c r="K15" s="18">
        <f t="shared" si="6"/>
        <v>91.36</v>
      </c>
      <c r="L15" s="16">
        <f t="shared" si="7"/>
        <v>16</v>
      </c>
    </row>
    <row r="16" spans="2:12" ht="20.100000000000001" customHeight="1" x14ac:dyDescent="0.3">
      <c r="D16" s="5">
        <f>SUM(L$6:L15)</f>
        <v>156</v>
      </c>
      <c r="E16" s="6" t="s">
        <v>24</v>
      </c>
      <c r="F16" s="15">
        <f t="shared" si="1"/>
        <v>1500</v>
      </c>
      <c r="G16" s="20">
        <v>-0.01</v>
      </c>
      <c r="H16" s="7">
        <f t="shared" si="2"/>
        <v>91.36</v>
      </c>
      <c r="I16" s="22">
        <f t="shared" si="3"/>
        <v>92.46</v>
      </c>
      <c r="J16" s="23">
        <f t="shared" si="4"/>
        <v>16</v>
      </c>
      <c r="K16" s="18">
        <f t="shared" si="6"/>
        <v>90.45</v>
      </c>
      <c r="L16" s="16">
        <f t="shared" si="7"/>
        <v>17</v>
      </c>
    </row>
    <row r="17" spans="4:12" ht="20.100000000000001" customHeight="1" x14ac:dyDescent="0.3">
      <c r="D17" s="5">
        <f>SUM(L$6:L16)</f>
        <v>173</v>
      </c>
      <c r="E17" s="6" t="s">
        <v>25</v>
      </c>
      <c r="F17" s="15">
        <f t="shared" si="1"/>
        <v>1500</v>
      </c>
      <c r="G17" s="20">
        <v>-0.01</v>
      </c>
      <c r="H17" s="7">
        <f t="shared" si="2"/>
        <v>90.45</v>
      </c>
      <c r="I17" s="22">
        <f t="shared" si="3"/>
        <v>91.54</v>
      </c>
      <c r="J17" s="23">
        <f t="shared" si="4"/>
        <v>17</v>
      </c>
      <c r="K17" s="18">
        <f t="shared" si="6"/>
        <v>89.55</v>
      </c>
      <c r="L17" s="16">
        <f t="shared" si="7"/>
        <v>17</v>
      </c>
    </row>
    <row r="18" spans="4:12" ht="20.100000000000001" customHeight="1" x14ac:dyDescent="0.3">
      <c r="D18" s="5">
        <f>SUM(L$6:L17)</f>
        <v>190</v>
      </c>
      <c r="E18" s="6" t="s">
        <v>26</v>
      </c>
      <c r="F18" s="15">
        <f t="shared" si="1"/>
        <v>1500</v>
      </c>
      <c r="G18" s="20">
        <v>-0.01</v>
      </c>
      <c r="H18" s="7">
        <f t="shared" si="2"/>
        <v>89.55</v>
      </c>
      <c r="I18" s="22">
        <f t="shared" si="3"/>
        <v>90.62</v>
      </c>
      <c r="J18" s="23">
        <f t="shared" si="4"/>
        <v>17</v>
      </c>
      <c r="K18" s="18">
        <f t="shared" si="6"/>
        <v>88.65</v>
      </c>
      <c r="L18" s="16">
        <f t="shared" si="7"/>
        <v>17</v>
      </c>
    </row>
    <row r="19" spans="4:12" ht="20.100000000000001" customHeight="1" x14ac:dyDescent="0.3">
      <c r="D19" s="5">
        <f>SUM(L$6:L18)</f>
        <v>207</v>
      </c>
      <c r="E19" s="6" t="s">
        <v>27</v>
      </c>
      <c r="F19" s="15">
        <f t="shared" si="1"/>
        <v>1500</v>
      </c>
      <c r="G19" s="20">
        <v>-0.01</v>
      </c>
      <c r="H19" s="7">
        <f t="shared" si="2"/>
        <v>88.65</v>
      </c>
      <c r="I19" s="22">
        <f t="shared" si="3"/>
        <v>89.71</v>
      </c>
      <c r="J19" s="23">
        <f t="shared" si="4"/>
        <v>17</v>
      </c>
      <c r="K19" s="18">
        <f t="shared" si="6"/>
        <v>87.76</v>
      </c>
      <c r="L19" s="16">
        <f t="shared" si="7"/>
        <v>17</v>
      </c>
    </row>
    <row r="20" spans="4:12" ht="20.100000000000001" customHeight="1" x14ac:dyDescent="0.3">
      <c r="D20" s="5">
        <f>SUM(L$6:L19)</f>
        <v>224</v>
      </c>
      <c r="E20" s="6" t="s">
        <v>28</v>
      </c>
      <c r="F20" s="15">
        <f t="shared" si="1"/>
        <v>1500</v>
      </c>
      <c r="G20" s="20">
        <v>-0.01</v>
      </c>
      <c r="H20" s="7">
        <f t="shared" ref="H20:H26" si="8">K19</f>
        <v>87.76</v>
      </c>
      <c r="I20" s="22">
        <f t="shared" si="3"/>
        <v>88.81</v>
      </c>
      <c r="J20" s="23">
        <f t="shared" si="4"/>
        <v>17</v>
      </c>
      <c r="K20" s="18">
        <f t="shared" ref="K20:K25" si="9">ROUND(H20*(G21+1),2)</f>
        <v>86.88</v>
      </c>
      <c r="L20" s="16">
        <f t="shared" ref="L20:L25" si="10">ROUND(F21/K20,0)</f>
        <v>17</v>
      </c>
    </row>
    <row r="21" spans="4:12" ht="20.100000000000001" customHeight="1" x14ac:dyDescent="0.3">
      <c r="D21" s="5">
        <f>SUM(L$6:L20)</f>
        <v>241</v>
      </c>
      <c r="E21" s="6" t="s">
        <v>29</v>
      </c>
      <c r="F21" s="15">
        <f t="shared" si="1"/>
        <v>1500</v>
      </c>
      <c r="G21" s="20">
        <v>-0.01</v>
      </c>
      <c r="H21" s="7">
        <f t="shared" si="8"/>
        <v>86.88</v>
      </c>
      <c r="I21" s="22">
        <f t="shared" si="3"/>
        <v>87.92</v>
      </c>
      <c r="J21" s="23">
        <f t="shared" si="4"/>
        <v>17</v>
      </c>
      <c r="K21" s="18">
        <f t="shared" si="9"/>
        <v>86.01</v>
      </c>
      <c r="L21" s="16">
        <f t="shared" si="10"/>
        <v>17</v>
      </c>
    </row>
    <row r="22" spans="4:12" ht="20.100000000000001" customHeight="1" x14ac:dyDescent="0.3">
      <c r="D22" s="5">
        <f>SUM(L$6:L21)</f>
        <v>258</v>
      </c>
      <c r="E22" s="6" t="s">
        <v>30</v>
      </c>
      <c r="F22" s="15">
        <f t="shared" si="1"/>
        <v>1500</v>
      </c>
      <c r="G22" s="20">
        <v>-0.01</v>
      </c>
      <c r="H22" s="7">
        <f t="shared" si="8"/>
        <v>86.01</v>
      </c>
      <c r="I22" s="22">
        <f t="shared" si="3"/>
        <v>87.04</v>
      </c>
      <c r="J22" s="23">
        <f t="shared" si="4"/>
        <v>17</v>
      </c>
      <c r="K22" s="18">
        <f t="shared" si="9"/>
        <v>85.15</v>
      </c>
      <c r="L22" s="16">
        <f t="shared" si="10"/>
        <v>18</v>
      </c>
    </row>
    <row r="23" spans="4:12" ht="20.100000000000001" customHeight="1" x14ac:dyDescent="0.3">
      <c r="D23" s="5">
        <f>SUM(L$6:L22)</f>
        <v>276</v>
      </c>
      <c r="E23" s="6" t="s">
        <v>31</v>
      </c>
      <c r="F23" s="15">
        <f t="shared" si="1"/>
        <v>1500</v>
      </c>
      <c r="G23" s="20">
        <v>-0.01</v>
      </c>
      <c r="H23" s="7">
        <f t="shared" si="8"/>
        <v>85.15</v>
      </c>
      <c r="I23" s="22">
        <f t="shared" si="3"/>
        <v>86.17</v>
      </c>
      <c r="J23" s="23">
        <f t="shared" si="4"/>
        <v>18</v>
      </c>
      <c r="K23" s="18">
        <f t="shared" si="9"/>
        <v>84.3</v>
      </c>
      <c r="L23" s="16">
        <f t="shared" si="10"/>
        <v>18</v>
      </c>
    </row>
    <row r="24" spans="4:12" ht="20.100000000000001" customHeight="1" x14ac:dyDescent="0.3">
      <c r="D24" s="5">
        <f>SUM(L$6:L23)</f>
        <v>294</v>
      </c>
      <c r="E24" s="6" t="s">
        <v>32</v>
      </c>
      <c r="F24" s="15">
        <f t="shared" si="1"/>
        <v>1500</v>
      </c>
      <c r="G24" s="20">
        <v>-0.01</v>
      </c>
      <c r="H24" s="7">
        <f t="shared" si="8"/>
        <v>84.3</v>
      </c>
      <c r="I24" s="22">
        <f t="shared" si="3"/>
        <v>85.31</v>
      </c>
      <c r="J24" s="23">
        <f t="shared" si="4"/>
        <v>18</v>
      </c>
      <c r="K24" s="18">
        <f t="shared" si="9"/>
        <v>83.46</v>
      </c>
      <c r="L24" s="16">
        <f t="shared" si="10"/>
        <v>18</v>
      </c>
    </row>
    <row r="25" spans="4:12" ht="20.100000000000001" customHeight="1" x14ac:dyDescent="0.3">
      <c r="D25" s="5">
        <f>SUM(L$6:L24)</f>
        <v>312</v>
      </c>
      <c r="E25" s="6" t="s">
        <v>33</v>
      </c>
      <c r="F25" s="15">
        <f t="shared" si="1"/>
        <v>1500</v>
      </c>
      <c r="G25" s="20">
        <v>-0.01</v>
      </c>
      <c r="H25" s="7">
        <f t="shared" si="8"/>
        <v>83.46</v>
      </c>
      <c r="I25" s="22">
        <f t="shared" si="3"/>
        <v>84.46</v>
      </c>
      <c r="J25" s="23">
        <f t="shared" si="4"/>
        <v>18</v>
      </c>
      <c r="K25" s="18">
        <f t="shared" si="9"/>
        <v>82.63</v>
      </c>
      <c r="L25" s="16">
        <f t="shared" si="10"/>
        <v>18</v>
      </c>
    </row>
    <row r="26" spans="4:12" ht="20.100000000000001" customHeight="1" x14ac:dyDescent="0.3">
      <c r="D26" s="5">
        <f>SUM(L$6:L25)</f>
        <v>330</v>
      </c>
      <c r="E26" s="6" t="s">
        <v>34</v>
      </c>
      <c r="F26" s="15">
        <f t="shared" si="1"/>
        <v>1500</v>
      </c>
      <c r="G26" s="20">
        <v>-0.01</v>
      </c>
      <c r="H26" s="7">
        <f t="shared" si="8"/>
        <v>82.63</v>
      </c>
      <c r="I26" s="22">
        <f t="shared" si="3"/>
        <v>83.62</v>
      </c>
      <c r="J26" s="23">
        <f t="shared" si="4"/>
        <v>18</v>
      </c>
      <c r="K26" s="96">
        <v>0</v>
      </c>
      <c r="L26" s="9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308E-9F14-4374-89B2-4F3F86775E84}">
  <dimension ref="B2:M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89" t="s">
        <v>11</v>
      </c>
      <c r="D3" s="2" t="s">
        <v>8</v>
      </c>
      <c r="E3" s="13">
        <v>100</v>
      </c>
    </row>
    <row r="4" spans="2:13" ht="20.100000000000001" customHeight="1" x14ac:dyDescent="0.25">
      <c r="B4" s="90" t="s">
        <v>12</v>
      </c>
    </row>
    <row r="5" spans="2:13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25" si="0">ROUND(F7/K6,0)</f>
        <v>6</v>
      </c>
    </row>
    <row r="7" spans="2:13" ht="20.100000000000001" customHeight="1" x14ac:dyDescent="0.3">
      <c r="B7" s="27" t="s">
        <v>110</v>
      </c>
      <c r="D7" s="5">
        <f>SUM(L$6:L6)</f>
        <v>6</v>
      </c>
      <c r="E7" s="6" t="s">
        <v>15</v>
      </c>
      <c r="F7" s="15">
        <f>$E$2*2%</f>
        <v>600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6</v>
      </c>
      <c r="K7" s="18">
        <f>ROUND(H7*(G8+1),2)</f>
        <v>99.5</v>
      </c>
      <c r="L7" s="16">
        <f t="shared" si="0"/>
        <v>15</v>
      </c>
    </row>
    <row r="8" spans="2:13" ht="20.100000000000001" customHeight="1" x14ac:dyDescent="0.3">
      <c r="B8" s="27" t="s">
        <v>111</v>
      </c>
      <c r="D8" s="5">
        <f>SUM(L$6:L7)</f>
        <v>21</v>
      </c>
      <c r="E8" s="6" t="s">
        <v>16</v>
      </c>
      <c r="F8" s="15">
        <f t="shared" ref="F8:F22" si="1">$E$2*5%</f>
        <v>1500</v>
      </c>
      <c r="G8" s="20">
        <v>-5.0000000000000001E-3</v>
      </c>
      <c r="H8" s="7">
        <f t="shared" ref="H8:H26" si="2">K7</f>
        <v>99.5</v>
      </c>
      <c r="I8" s="22">
        <f>ROUND(H8*(2%+1),2)</f>
        <v>101.49</v>
      </c>
      <c r="J8" s="23">
        <f t="shared" ref="J8:J26" si="3">L7</f>
        <v>15</v>
      </c>
      <c r="K8" s="18">
        <f t="shared" ref="K8:K12" si="4">ROUND(H8*(G9+1),2)</f>
        <v>98.51</v>
      </c>
      <c r="L8" s="16">
        <f t="shared" si="0"/>
        <v>21</v>
      </c>
      <c r="M8" s="91"/>
    </row>
    <row r="9" spans="2:13" ht="20.100000000000001" customHeight="1" x14ac:dyDescent="0.3">
      <c r="D9" s="5">
        <f>SUM(L$6:L8)</f>
        <v>42</v>
      </c>
      <c r="E9" s="6" t="s">
        <v>17</v>
      </c>
      <c r="F9" s="15">
        <f>$E$2*7%</f>
        <v>2100</v>
      </c>
      <c r="G9" s="20">
        <v>-0.01</v>
      </c>
      <c r="H9" s="7">
        <f t="shared" si="2"/>
        <v>98.51</v>
      </c>
      <c r="I9" s="22">
        <f>ROUND(H9*(3%+1),2)</f>
        <v>101.47</v>
      </c>
      <c r="J9" s="23">
        <f t="shared" si="3"/>
        <v>21</v>
      </c>
      <c r="K9" s="18">
        <f t="shared" si="4"/>
        <v>97.03</v>
      </c>
      <c r="L9" s="16">
        <f t="shared" si="0"/>
        <v>22</v>
      </c>
    </row>
    <row r="10" spans="2:13" ht="20.100000000000001" customHeight="1" x14ac:dyDescent="0.3">
      <c r="D10" s="5">
        <f>SUM(L$6:L9)</f>
        <v>64</v>
      </c>
      <c r="E10" s="6" t="s">
        <v>18</v>
      </c>
      <c r="F10" s="15">
        <f>$E$2*7%</f>
        <v>2100</v>
      </c>
      <c r="G10" s="20">
        <v>-1.4999999999999999E-2</v>
      </c>
      <c r="H10" s="7">
        <f t="shared" si="2"/>
        <v>97.03</v>
      </c>
      <c r="I10" s="22">
        <f>ROUND(H10*(3.5%+1),2)</f>
        <v>100.43</v>
      </c>
      <c r="J10" s="23">
        <f t="shared" si="3"/>
        <v>22</v>
      </c>
      <c r="K10" s="18">
        <f t="shared" si="4"/>
        <v>95.09</v>
      </c>
      <c r="L10" s="16">
        <f t="shared" si="0"/>
        <v>22</v>
      </c>
    </row>
    <row r="11" spans="2:13" ht="20.100000000000001" customHeight="1" x14ac:dyDescent="0.3">
      <c r="D11" s="5">
        <f>SUM(L$6:L10)</f>
        <v>86</v>
      </c>
      <c r="E11" s="6" t="s">
        <v>19</v>
      </c>
      <c r="F11" s="15">
        <f>$E$2*7%</f>
        <v>2100</v>
      </c>
      <c r="G11" s="20">
        <v>-0.02</v>
      </c>
      <c r="H11" s="7">
        <f t="shared" si="2"/>
        <v>95.09</v>
      </c>
      <c r="I11" s="22">
        <f>ROUND(H11*(5%+1),2)</f>
        <v>99.84</v>
      </c>
      <c r="J11" s="23">
        <f t="shared" si="3"/>
        <v>22</v>
      </c>
      <c r="K11" s="18">
        <f t="shared" si="4"/>
        <v>92.71</v>
      </c>
      <c r="L11" s="16">
        <f t="shared" si="0"/>
        <v>23</v>
      </c>
    </row>
    <row r="12" spans="2:13" ht="20.100000000000001" customHeight="1" x14ac:dyDescent="0.3">
      <c r="D12" s="5">
        <f>SUM(L$6:L11)</f>
        <v>109</v>
      </c>
      <c r="E12" s="6" t="s">
        <v>20</v>
      </c>
      <c r="F12" s="15">
        <f>$E$2*7%</f>
        <v>2100</v>
      </c>
      <c r="G12" s="20">
        <v>-2.5000000000000001E-2</v>
      </c>
      <c r="H12" s="7">
        <f t="shared" si="2"/>
        <v>92.71</v>
      </c>
      <c r="I12" s="22">
        <f t="shared" ref="I12:I26" si="5">ROUND(H12*(5%+1),2)</f>
        <v>97.35</v>
      </c>
      <c r="J12" s="23">
        <f t="shared" si="3"/>
        <v>23</v>
      </c>
      <c r="K12" s="18">
        <f t="shared" si="4"/>
        <v>89.93</v>
      </c>
      <c r="L12" s="16">
        <f t="shared" si="0"/>
        <v>20</v>
      </c>
    </row>
    <row r="13" spans="2:13" ht="20.100000000000001" customHeight="1" x14ac:dyDescent="0.3">
      <c r="D13" s="5">
        <f>SUM(L$6:L12)</f>
        <v>129</v>
      </c>
      <c r="E13" s="6" t="s">
        <v>21</v>
      </c>
      <c r="F13" s="15">
        <f>$E$2*6%</f>
        <v>1800</v>
      </c>
      <c r="G13" s="20">
        <v>-0.03</v>
      </c>
      <c r="H13" s="7">
        <f t="shared" si="2"/>
        <v>89.93</v>
      </c>
      <c r="I13" s="22">
        <f t="shared" si="5"/>
        <v>94.43</v>
      </c>
      <c r="J13" s="23">
        <f t="shared" si="3"/>
        <v>20</v>
      </c>
      <c r="K13" s="18">
        <f>ROUND(H13*(G14+1),2)</f>
        <v>87.23</v>
      </c>
      <c r="L13" s="16">
        <f t="shared" si="0"/>
        <v>17</v>
      </c>
    </row>
    <row r="14" spans="2:13" ht="20.100000000000001" customHeight="1" x14ac:dyDescent="0.3">
      <c r="D14" s="5">
        <f>SUM(L$6:L13)</f>
        <v>146</v>
      </c>
      <c r="E14" s="6" t="s">
        <v>22</v>
      </c>
      <c r="F14" s="15">
        <f t="shared" si="1"/>
        <v>1500</v>
      </c>
      <c r="G14" s="20">
        <v>-0.03</v>
      </c>
      <c r="H14" s="7">
        <f t="shared" si="2"/>
        <v>87.23</v>
      </c>
      <c r="I14" s="22">
        <f t="shared" si="5"/>
        <v>91.59</v>
      </c>
      <c r="J14" s="23">
        <f t="shared" si="3"/>
        <v>17</v>
      </c>
      <c r="K14" s="18">
        <f t="shared" ref="K14:K25" si="6">ROUND(H14*(G15+1),2)</f>
        <v>84.61</v>
      </c>
      <c r="L14" s="16">
        <f t="shared" si="0"/>
        <v>18</v>
      </c>
    </row>
    <row r="15" spans="2:13" ht="20.100000000000001" customHeight="1" x14ac:dyDescent="0.3">
      <c r="D15" s="5">
        <f>SUM(L$6:L14)</f>
        <v>164</v>
      </c>
      <c r="E15" s="6" t="s">
        <v>23</v>
      </c>
      <c r="F15" s="15">
        <f t="shared" si="1"/>
        <v>1500</v>
      </c>
      <c r="G15" s="20">
        <v>-0.03</v>
      </c>
      <c r="H15" s="7">
        <f t="shared" si="2"/>
        <v>84.61</v>
      </c>
      <c r="I15" s="22">
        <f t="shared" si="5"/>
        <v>88.84</v>
      </c>
      <c r="J15" s="23">
        <f t="shared" si="3"/>
        <v>18</v>
      </c>
      <c r="K15" s="18">
        <f t="shared" si="6"/>
        <v>82.07</v>
      </c>
      <c r="L15" s="16">
        <f t="shared" si="0"/>
        <v>18</v>
      </c>
    </row>
    <row r="16" spans="2:13" ht="20.100000000000001" customHeight="1" x14ac:dyDescent="0.3">
      <c r="D16" s="5">
        <f>SUM(L$6:L15)</f>
        <v>182</v>
      </c>
      <c r="E16" s="6" t="s">
        <v>24</v>
      </c>
      <c r="F16" s="15">
        <f t="shared" si="1"/>
        <v>1500</v>
      </c>
      <c r="G16" s="20">
        <v>-0.03</v>
      </c>
      <c r="H16" s="7">
        <f t="shared" si="2"/>
        <v>82.07</v>
      </c>
      <c r="I16" s="22">
        <f t="shared" si="5"/>
        <v>86.17</v>
      </c>
      <c r="J16" s="23">
        <f t="shared" si="3"/>
        <v>18</v>
      </c>
      <c r="K16" s="18">
        <f t="shared" si="6"/>
        <v>79.61</v>
      </c>
      <c r="L16" s="16">
        <f t="shared" si="0"/>
        <v>19</v>
      </c>
    </row>
    <row r="17" spans="4:13" ht="20.100000000000001" customHeight="1" x14ac:dyDescent="0.3">
      <c r="D17" s="5">
        <f>SUM(L$6:L16)</f>
        <v>201</v>
      </c>
      <c r="E17" s="6" t="s">
        <v>25</v>
      </c>
      <c r="F17" s="15">
        <f t="shared" si="1"/>
        <v>1500</v>
      </c>
      <c r="G17" s="20">
        <v>-0.03</v>
      </c>
      <c r="H17" s="7">
        <f t="shared" si="2"/>
        <v>79.61</v>
      </c>
      <c r="I17" s="22">
        <f t="shared" si="5"/>
        <v>83.59</v>
      </c>
      <c r="J17" s="23">
        <f t="shared" si="3"/>
        <v>19</v>
      </c>
      <c r="K17" s="18">
        <f t="shared" si="6"/>
        <v>77.22</v>
      </c>
      <c r="L17" s="16">
        <f t="shared" si="0"/>
        <v>19</v>
      </c>
      <c r="M17" s="91"/>
    </row>
    <row r="18" spans="4:13" ht="20.100000000000001" customHeight="1" x14ac:dyDescent="0.3">
      <c r="D18" s="5">
        <f>SUM(L$6:L17)</f>
        <v>220</v>
      </c>
      <c r="E18" s="6" t="s">
        <v>26</v>
      </c>
      <c r="F18" s="15">
        <f t="shared" si="1"/>
        <v>1500</v>
      </c>
      <c r="G18" s="20">
        <v>-0.03</v>
      </c>
      <c r="H18" s="7">
        <f t="shared" si="2"/>
        <v>77.22</v>
      </c>
      <c r="I18" s="22">
        <f t="shared" si="5"/>
        <v>81.08</v>
      </c>
      <c r="J18" s="23">
        <f t="shared" si="3"/>
        <v>19</v>
      </c>
      <c r="K18" s="18">
        <f t="shared" si="6"/>
        <v>74.900000000000006</v>
      </c>
      <c r="L18" s="16">
        <f t="shared" si="0"/>
        <v>20</v>
      </c>
    </row>
    <row r="19" spans="4:13" ht="20.100000000000001" customHeight="1" x14ac:dyDescent="0.3">
      <c r="D19" s="5">
        <f>SUM(L$6:L18)</f>
        <v>240</v>
      </c>
      <c r="E19" s="6" t="s">
        <v>27</v>
      </c>
      <c r="F19" s="15">
        <f t="shared" si="1"/>
        <v>1500</v>
      </c>
      <c r="G19" s="20">
        <v>-0.03</v>
      </c>
      <c r="H19" s="7">
        <f t="shared" si="2"/>
        <v>74.900000000000006</v>
      </c>
      <c r="I19" s="22">
        <f t="shared" si="5"/>
        <v>78.650000000000006</v>
      </c>
      <c r="J19" s="23">
        <f t="shared" si="3"/>
        <v>20</v>
      </c>
      <c r="K19" s="18">
        <f t="shared" si="6"/>
        <v>72.650000000000006</v>
      </c>
      <c r="L19" s="16">
        <f t="shared" si="0"/>
        <v>21</v>
      </c>
    </row>
    <row r="20" spans="4:13" ht="20.100000000000001" customHeight="1" x14ac:dyDescent="0.3">
      <c r="D20" s="5">
        <f>SUM(L$6:L19)</f>
        <v>261</v>
      </c>
      <c r="E20" s="6" t="s">
        <v>28</v>
      </c>
      <c r="F20" s="15">
        <f t="shared" si="1"/>
        <v>1500</v>
      </c>
      <c r="G20" s="20">
        <v>-0.03</v>
      </c>
      <c r="H20" s="7">
        <f t="shared" si="2"/>
        <v>72.650000000000006</v>
      </c>
      <c r="I20" s="22">
        <f t="shared" si="5"/>
        <v>76.28</v>
      </c>
      <c r="J20" s="23">
        <f t="shared" si="3"/>
        <v>21</v>
      </c>
      <c r="K20" s="18">
        <f t="shared" si="6"/>
        <v>70.47</v>
      </c>
      <c r="L20" s="16">
        <f t="shared" si="0"/>
        <v>21</v>
      </c>
    </row>
    <row r="21" spans="4:13" ht="20.100000000000001" customHeight="1" x14ac:dyDescent="0.3">
      <c r="D21" s="5">
        <f>SUM(L$6:L20)</f>
        <v>282</v>
      </c>
      <c r="E21" s="6" t="s">
        <v>29</v>
      </c>
      <c r="F21" s="15">
        <f t="shared" si="1"/>
        <v>1500</v>
      </c>
      <c r="G21" s="20">
        <v>-0.03</v>
      </c>
      <c r="H21" s="7">
        <f t="shared" si="2"/>
        <v>70.47</v>
      </c>
      <c r="I21" s="22">
        <f t="shared" si="5"/>
        <v>73.989999999999995</v>
      </c>
      <c r="J21" s="23">
        <f t="shared" si="3"/>
        <v>21</v>
      </c>
      <c r="K21" s="18">
        <f t="shared" si="6"/>
        <v>68.36</v>
      </c>
      <c r="L21" s="16">
        <f t="shared" si="0"/>
        <v>22</v>
      </c>
    </row>
    <row r="22" spans="4:13" ht="20.100000000000001" customHeight="1" x14ac:dyDescent="0.3">
      <c r="D22" s="5">
        <f>SUM(L$6:L21)</f>
        <v>304</v>
      </c>
      <c r="E22" s="6" t="s">
        <v>30</v>
      </c>
      <c r="F22" s="15">
        <f t="shared" si="1"/>
        <v>1500</v>
      </c>
      <c r="G22" s="20">
        <v>-0.03</v>
      </c>
      <c r="H22" s="7">
        <f t="shared" si="2"/>
        <v>68.36</v>
      </c>
      <c r="I22" s="22">
        <f t="shared" si="5"/>
        <v>71.78</v>
      </c>
      <c r="J22" s="23">
        <f t="shared" si="3"/>
        <v>22</v>
      </c>
      <c r="K22" s="18">
        <f t="shared" si="6"/>
        <v>66.31</v>
      </c>
      <c r="L22" s="16">
        <f t="shared" si="0"/>
        <v>18</v>
      </c>
    </row>
    <row r="23" spans="4:13" ht="20.100000000000001" customHeight="1" x14ac:dyDescent="0.3">
      <c r="D23" s="5">
        <f>SUM(L$6:L22)</f>
        <v>322</v>
      </c>
      <c r="E23" s="6" t="s">
        <v>31</v>
      </c>
      <c r="F23" s="15">
        <f>$E$2*4%</f>
        <v>1200</v>
      </c>
      <c r="G23" s="20">
        <v>-0.03</v>
      </c>
      <c r="H23" s="7">
        <f t="shared" si="2"/>
        <v>66.31</v>
      </c>
      <c r="I23" s="22">
        <f t="shared" si="5"/>
        <v>69.63</v>
      </c>
      <c r="J23" s="23">
        <f t="shared" si="3"/>
        <v>18</v>
      </c>
      <c r="K23" s="18">
        <f t="shared" si="6"/>
        <v>64.319999999999993</v>
      </c>
      <c r="L23" s="16">
        <f t="shared" si="0"/>
        <v>19</v>
      </c>
    </row>
    <row r="24" spans="4:13" ht="20.100000000000001" customHeight="1" x14ac:dyDescent="0.3">
      <c r="D24" s="5">
        <f>SUM(L$6:L23)</f>
        <v>341</v>
      </c>
      <c r="E24" s="6" t="s">
        <v>32</v>
      </c>
      <c r="F24" s="15">
        <f>$E$2*4%</f>
        <v>1200</v>
      </c>
      <c r="G24" s="20">
        <v>-0.03</v>
      </c>
      <c r="H24" s="7">
        <f t="shared" si="2"/>
        <v>64.319999999999993</v>
      </c>
      <c r="I24" s="22">
        <f t="shared" si="5"/>
        <v>67.540000000000006</v>
      </c>
      <c r="J24" s="23">
        <f t="shared" si="3"/>
        <v>19</v>
      </c>
      <c r="K24" s="18">
        <f t="shared" si="6"/>
        <v>62.39</v>
      </c>
      <c r="L24" s="16">
        <f t="shared" si="0"/>
        <v>14</v>
      </c>
    </row>
    <row r="25" spans="4:13" ht="20.100000000000001" customHeight="1" x14ac:dyDescent="0.3">
      <c r="D25" s="5">
        <f>SUM(L$6:L24)</f>
        <v>355</v>
      </c>
      <c r="E25" s="6" t="s">
        <v>33</v>
      </c>
      <c r="F25" s="15">
        <f>$E$2*3%</f>
        <v>900</v>
      </c>
      <c r="G25" s="20">
        <v>-0.03</v>
      </c>
      <c r="H25" s="7">
        <f t="shared" si="2"/>
        <v>62.39</v>
      </c>
      <c r="I25" s="22">
        <f t="shared" si="5"/>
        <v>65.510000000000005</v>
      </c>
      <c r="J25" s="23">
        <f t="shared" si="3"/>
        <v>14</v>
      </c>
      <c r="K25" s="18">
        <f t="shared" si="6"/>
        <v>60.52</v>
      </c>
      <c r="L25" s="16">
        <f t="shared" si="0"/>
        <v>15</v>
      </c>
    </row>
    <row r="26" spans="4:13" ht="20.100000000000001" customHeight="1" x14ac:dyDescent="0.3">
      <c r="D26" s="5">
        <f>SUM(L$6:L25)</f>
        <v>370</v>
      </c>
      <c r="E26" s="6" t="s">
        <v>34</v>
      </c>
      <c r="F26" s="15">
        <f>$E$2*3%</f>
        <v>900</v>
      </c>
      <c r="G26" s="20">
        <v>-0.03</v>
      </c>
      <c r="H26" s="7">
        <f t="shared" si="2"/>
        <v>60.52</v>
      </c>
      <c r="I26" s="22">
        <f t="shared" si="5"/>
        <v>63.55</v>
      </c>
      <c r="J26" s="23">
        <f t="shared" si="3"/>
        <v>15</v>
      </c>
      <c r="K26" s="96">
        <v>0</v>
      </c>
      <c r="L26" s="96">
        <v>0</v>
      </c>
    </row>
  </sheetData>
  <phoneticPr fontId="1" type="noConversion"/>
  <hyperlinks>
    <hyperlink ref="B4" r:id="rId1" xr:uid="{9910AB61-CC37-4F0A-92BC-52FE84E46A0F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FDBB-8618-49BC-9186-E3D0CBC67F3C}">
  <dimension ref="B2:M32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92" t="s">
        <v>11</v>
      </c>
      <c r="D3" s="2" t="s">
        <v>8</v>
      </c>
      <c r="E3" s="13">
        <v>100</v>
      </c>
    </row>
    <row r="4" spans="2:13" ht="20.100000000000001" customHeight="1" x14ac:dyDescent="0.25">
      <c r="B4" s="95" t="s">
        <v>12</v>
      </c>
    </row>
    <row r="5" spans="2:13" ht="20.100000000000001" customHeight="1" x14ac:dyDescent="0.25">
      <c r="B5" s="9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23" si="0">ROUND(F7/K6,0)</f>
        <v>25</v>
      </c>
    </row>
    <row r="7" spans="2:13" ht="20.100000000000001" customHeight="1" x14ac:dyDescent="0.3">
      <c r="B7" s="27" t="s">
        <v>110</v>
      </c>
      <c r="D7" s="5">
        <f>SUM(L$6:L6)</f>
        <v>25</v>
      </c>
      <c r="E7" s="6" t="s">
        <v>15</v>
      </c>
      <c r="F7" s="15">
        <f>$E$2*8.33%</f>
        <v>2499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25</v>
      </c>
      <c r="K7" s="18">
        <f>ROUND(H7*(G8+1),2)</f>
        <v>98.5</v>
      </c>
      <c r="L7" s="16">
        <f t="shared" si="0"/>
        <v>19</v>
      </c>
    </row>
    <row r="8" spans="2:13" ht="20.100000000000001" customHeight="1" x14ac:dyDescent="0.3">
      <c r="B8" s="27" t="s">
        <v>122</v>
      </c>
      <c r="D8" s="5">
        <f>SUM(L$6:L7)</f>
        <v>44</v>
      </c>
      <c r="E8" s="6" t="s">
        <v>16</v>
      </c>
      <c r="F8" s="15">
        <f t="shared" ref="F8:F13" si="1">$E$2*6.25%</f>
        <v>1875</v>
      </c>
      <c r="G8" s="20">
        <v>-1.4999999999999999E-2</v>
      </c>
      <c r="H8" s="7">
        <f t="shared" ref="H8:H26" si="2">K7</f>
        <v>98.5</v>
      </c>
      <c r="I8" s="22">
        <f>ROUND(H8*(4%+1),2)</f>
        <v>102.44</v>
      </c>
      <c r="J8" s="23">
        <f t="shared" ref="J8:J23" si="3">L7</f>
        <v>19</v>
      </c>
      <c r="K8" s="18">
        <f t="shared" ref="K8:K12" si="4">ROUND(H8*(G9+1),2)</f>
        <v>97.02</v>
      </c>
      <c r="L8" s="16">
        <f t="shared" si="0"/>
        <v>19</v>
      </c>
      <c r="M8" s="91"/>
    </row>
    <row r="9" spans="2:13" ht="20.100000000000001" customHeight="1" x14ac:dyDescent="0.3">
      <c r="D9" s="5">
        <f>SUM(L$6:L8)</f>
        <v>63</v>
      </c>
      <c r="E9" s="6" t="s">
        <v>17</v>
      </c>
      <c r="F9" s="15">
        <f t="shared" si="1"/>
        <v>1875</v>
      </c>
      <c r="G9" s="20">
        <v>-1.4999999999999999E-2</v>
      </c>
      <c r="H9" s="7">
        <f t="shared" si="2"/>
        <v>97.02</v>
      </c>
      <c r="I9" s="22">
        <f>ROUND(H9*(4%+1),2)</f>
        <v>100.9</v>
      </c>
      <c r="J9" s="23">
        <f t="shared" si="3"/>
        <v>19</v>
      </c>
      <c r="K9" s="18">
        <f t="shared" si="4"/>
        <v>95.56</v>
      </c>
      <c r="L9" s="16">
        <f t="shared" si="0"/>
        <v>20</v>
      </c>
    </row>
    <row r="10" spans="2:13" ht="20.100000000000001" customHeight="1" x14ac:dyDescent="0.3">
      <c r="D10" s="5">
        <f>SUM(L$6:L9)</f>
        <v>83</v>
      </c>
      <c r="E10" s="6" t="s">
        <v>18</v>
      </c>
      <c r="F10" s="15">
        <f t="shared" si="1"/>
        <v>1875</v>
      </c>
      <c r="G10" s="20">
        <v>-1.4999999999999999E-2</v>
      </c>
      <c r="H10" s="7">
        <f t="shared" si="2"/>
        <v>95.56</v>
      </c>
      <c r="I10" s="22">
        <f>H8</f>
        <v>98.5</v>
      </c>
      <c r="J10" s="23">
        <f t="shared" si="3"/>
        <v>20</v>
      </c>
      <c r="K10" s="18">
        <f t="shared" si="4"/>
        <v>94.13</v>
      </c>
      <c r="L10" s="16">
        <f t="shared" si="0"/>
        <v>20</v>
      </c>
    </row>
    <row r="11" spans="2:13" ht="20.100000000000001" customHeight="1" x14ac:dyDescent="0.3">
      <c r="D11" s="5">
        <f>SUM(L$6:L10)</f>
        <v>103</v>
      </c>
      <c r="E11" s="6" t="s">
        <v>19</v>
      </c>
      <c r="F11" s="15">
        <f t="shared" si="1"/>
        <v>1875</v>
      </c>
      <c r="G11" s="20">
        <v>-1.4999999999999999E-2</v>
      </c>
      <c r="H11" s="7">
        <f t="shared" si="2"/>
        <v>94.13</v>
      </c>
      <c r="I11" s="22">
        <f t="shared" ref="I11:I19" si="5">H9</f>
        <v>97.02</v>
      </c>
      <c r="J11" s="23">
        <f t="shared" si="3"/>
        <v>20</v>
      </c>
      <c r="K11" s="18">
        <f t="shared" si="4"/>
        <v>92.72</v>
      </c>
      <c r="L11" s="16">
        <f t="shared" si="0"/>
        <v>20</v>
      </c>
    </row>
    <row r="12" spans="2:13" ht="20.100000000000001" customHeight="1" x14ac:dyDescent="0.3">
      <c r="D12" s="5">
        <f>SUM(L$6:L11)</f>
        <v>123</v>
      </c>
      <c r="E12" s="6" t="s">
        <v>20</v>
      </c>
      <c r="F12" s="15">
        <f t="shared" si="1"/>
        <v>1875</v>
      </c>
      <c r="G12" s="20">
        <v>-1.4999999999999999E-2</v>
      </c>
      <c r="H12" s="7">
        <f t="shared" si="2"/>
        <v>92.72</v>
      </c>
      <c r="I12" s="22">
        <f t="shared" si="5"/>
        <v>95.56</v>
      </c>
      <c r="J12" s="23">
        <f t="shared" si="3"/>
        <v>20</v>
      </c>
      <c r="K12" s="18">
        <f t="shared" si="4"/>
        <v>90.4</v>
      </c>
      <c r="L12" s="16">
        <f t="shared" si="0"/>
        <v>21</v>
      </c>
    </row>
    <row r="13" spans="2:13" ht="20.100000000000001" customHeight="1" x14ac:dyDescent="0.3">
      <c r="D13" s="5">
        <f>SUM(L$6:L12)</f>
        <v>144</v>
      </c>
      <c r="E13" s="6" t="s">
        <v>21</v>
      </c>
      <c r="F13" s="15">
        <f t="shared" si="1"/>
        <v>1875</v>
      </c>
      <c r="G13" s="20">
        <v>-2.5000000000000001E-2</v>
      </c>
      <c r="H13" s="7">
        <f t="shared" si="2"/>
        <v>90.4</v>
      </c>
      <c r="I13" s="22">
        <f t="shared" si="5"/>
        <v>94.13</v>
      </c>
      <c r="J13" s="23">
        <f t="shared" si="3"/>
        <v>21</v>
      </c>
      <c r="K13" s="18">
        <f>ROUND(H13*(G14+1),2)</f>
        <v>88.14</v>
      </c>
      <c r="L13" s="16">
        <f t="shared" si="0"/>
        <v>14</v>
      </c>
    </row>
    <row r="14" spans="2:13" ht="20.100000000000001" customHeight="1" x14ac:dyDescent="0.3">
      <c r="D14" s="5">
        <f>SUM(L$6:L13)</f>
        <v>158</v>
      </c>
      <c r="E14" s="6" t="s">
        <v>22</v>
      </c>
      <c r="F14" s="15">
        <f>$E$2*4.17%</f>
        <v>1251</v>
      </c>
      <c r="G14" s="20">
        <v>-2.5000000000000001E-2</v>
      </c>
      <c r="H14" s="7">
        <f t="shared" si="2"/>
        <v>88.14</v>
      </c>
      <c r="I14" s="22">
        <f t="shared" si="5"/>
        <v>92.72</v>
      </c>
      <c r="J14" s="23">
        <f t="shared" si="3"/>
        <v>14</v>
      </c>
      <c r="K14" s="18">
        <f t="shared" ref="K14:K23" si="6">ROUND(H14*(G15+1),2)</f>
        <v>85.94</v>
      </c>
      <c r="L14" s="16">
        <f t="shared" si="0"/>
        <v>15</v>
      </c>
    </row>
    <row r="15" spans="2:13" ht="20.100000000000001" customHeight="1" x14ac:dyDescent="0.3">
      <c r="D15" s="5">
        <f>SUM(L$6:L14)</f>
        <v>173</v>
      </c>
      <c r="E15" s="6" t="s">
        <v>23</v>
      </c>
      <c r="F15" s="15">
        <f t="shared" ref="F15:F21" si="7">$E$2*4.17%</f>
        <v>1251</v>
      </c>
      <c r="G15" s="20">
        <v>-2.5000000000000001E-2</v>
      </c>
      <c r="H15" s="7">
        <f t="shared" si="2"/>
        <v>85.94</v>
      </c>
      <c r="I15" s="22">
        <f t="shared" si="5"/>
        <v>90.4</v>
      </c>
      <c r="J15" s="23">
        <f t="shared" si="3"/>
        <v>15</v>
      </c>
      <c r="K15" s="18">
        <f t="shared" si="6"/>
        <v>83.79</v>
      </c>
      <c r="L15" s="16">
        <f t="shared" si="0"/>
        <v>15</v>
      </c>
    </row>
    <row r="16" spans="2:13" ht="20.100000000000001" customHeight="1" x14ac:dyDescent="0.3">
      <c r="D16" s="5">
        <f>SUM(L$6:L15)</f>
        <v>188</v>
      </c>
      <c r="E16" s="6" t="s">
        <v>24</v>
      </c>
      <c r="F16" s="15">
        <f t="shared" si="7"/>
        <v>1251</v>
      </c>
      <c r="G16" s="20">
        <v>-2.5000000000000001E-2</v>
      </c>
      <c r="H16" s="7">
        <f t="shared" si="2"/>
        <v>83.79</v>
      </c>
      <c r="I16" s="22">
        <f t="shared" si="5"/>
        <v>88.14</v>
      </c>
      <c r="J16" s="23">
        <f t="shared" si="3"/>
        <v>15</v>
      </c>
      <c r="K16" s="18">
        <f t="shared" si="6"/>
        <v>80.86</v>
      </c>
      <c r="L16" s="16">
        <f t="shared" si="0"/>
        <v>15</v>
      </c>
    </row>
    <row r="17" spans="4:13" ht="20.100000000000001" customHeight="1" x14ac:dyDescent="0.3">
      <c r="D17" s="5">
        <f>SUM(L$6:L16)</f>
        <v>203</v>
      </c>
      <c r="E17" s="6" t="s">
        <v>25</v>
      </c>
      <c r="F17" s="15">
        <f t="shared" si="7"/>
        <v>1251</v>
      </c>
      <c r="G17" s="20">
        <v>-3.5000000000000003E-2</v>
      </c>
      <c r="H17" s="7">
        <f t="shared" si="2"/>
        <v>80.86</v>
      </c>
      <c r="I17" s="22">
        <f t="shared" si="5"/>
        <v>85.94</v>
      </c>
      <c r="J17" s="23">
        <f t="shared" si="3"/>
        <v>15</v>
      </c>
      <c r="K17" s="18">
        <f t="shared" si="6"/>
        <v>78.03</v>
      </c>
      <c r="L17" s="16">
        <f t="shared" si="0"/>
        <v>16</v>
      </c>
      <c r="M17" s="91"/>
    </row>
    <row r="18" spans="4:13" ht="20.100000000000001" customHeight="1" x14ac:dyDescent="0.3">
      <c r="D18" s="5">
        <f>SUM(L$6:L17)</f>
        <v>219</v>
      </c>
      <c r="E18" s="6" t="s">
        <v>26</v>
      </c>
      <c r="F18" s="15">
        <f t="shared" si="7"/>
        <v>1251</v>
      </c>
      <c r="G18" s="20">
        <v>-3.5000000000000003E-2</v>
      </c>
      <c r="H18" s="7">
        <f t="shared" si="2"/>
        <v>78.03</v>
      </c>
      <c r="I18" s="22">
        <f t="shared" si="5"/>
        <v>83.79</v>
      </c>
      <c r="J18" s="23">
        <f t="shared" si="3"/>
        <v>16</v>
      </c>
      <c r="K18" s="18">
        <f t="shared" si="6"/>
        <v>75.3</v>
      </c>
      <c r="L18" s="16">
        <f t="shared" si="0"/>
        <v>17</v>
      </c>
    </row>
    <row r="19" spans="4:13" ht="20.100000000000001" customHeight="1" x14ac:dyDescent="0.3">
      <c r="D19" s="5">
        <f>SUM(L$6:L18)</f>
        <v>236</v>
      </c>
      <c r="E19" s="6" t="s">
        <v>27</v>
      </c>
      <c r="F19" s="15">
        <f t="shared" si="7"/>
        <v>1251</v>
      </c>
      <c r="G19" s="20">
        <v>-3.5000000000000003E-2</v>
      </c>
      <c r="H19" s="7">
        <f t="shared" si="2"/>
        <v>75.3</v>
      </c>
      <c r="I19" s="22">
        <f t="shared" si="5"/>
        <v>80.86</v>
      </c>
      <c r="J19" s="23">
        <f t="shared" si="3"/>
        <v>17</v>
      </c>
      <c r="K19" s="18">
        <f t="shared" si="6"/>
        <v>71.540000000000006</v>
      </c>
      <c r="L19" s="16">
        <f t="shared" si="0"/>
        <v>17</v>
      </c>
    </row>
    <row r="20" spans="4:13" ht="20.100000000000001" customHeight="1" x14ac:dyDescent="0.3">
      <c r="D20" s="5">
        <f>SUM(L$6:L19)</f>
        <v>253</v>
      </c>
      <c r="E20" s="6" t="s">
        <v>28</v>
      </c>
      <c r="F20" s="15">
        <f t="shared" si="7"/>
        <v>1251</v>
      </c>
      <c r="G20" s="20">
        <v>-0.05</v>
      </c>
      <c r="H20" s="7">
        <f t="shared" si="2"/>
        <v>71.540000000000006</v>
      </c>
      <c r="I20" s="22">
        <f>H19</f>
        <v>75.3</v>
      </c>
      <c r="J20" s="23">
        <f t="shared" si="3"/>
        <v>17</v>
      </c>
      <c r="K20" s="18">
        <f t="shared" si="6"/>
        <v>67.959999999999994</v>
      </c>
      <c r="L20" s="16">
        <f t="shared" si="0"/>
        <v>18</v>
      </c>
    </row>
    <row r="21" spans="4:13" ht="20.100000000000001" customHeight="1" x14ac:dyDescent="0.3">
      <c r="D21" s="5">
        <f>SUM(L$6:L20)</f>
        <v>271</v>
      </c>
      <c r="E21" s="6" t="s">
        <v>29</v>
      </c>
      <c r="F21" s="15">
        <f t="shared" si="7"/>
        <v>1251</v>
      </c>
      <c r="G21" s="20">
        <v>-0.05</v>
      </c>
      <c r="H21" s="7">
        <f t="shared" si="2"/>
        <v>67.959999999999994</v>
      </c>
      <c r="I21" s="22">
        <f t="shared" ref="I21:I32" si="8">H20</f>
        <v>71.540000000000006</v>
      </c>
      <c r="J21" s="23">
        <f t="shared" si="3"/>
        <v>18</v>
      </c>
      <c r="K21" s="18">
        <f t="shared" si="6"/>
        <v>63.2</v>
      </c>
      <c r="L21" s="16">
        <f t="shared" si="0"/>
        <v>10</v>
      </c>
    </row>
    <row r="22" spans="4:13" ht="20.100000000000001" customHeight="1" x14ac:dyDescent="0.3">
      <c r="D22" s="5">
        <f>SUM(L$6:L21)</f>
        <v>281</v>
      </c>
      <c r="E22" s="6" t="s">
        <v>30</v>
      </c>
      <c r="F22" s="15">
        <f>$E$2*2.08%</f>
        <v>624</v>
      </c>
      <c r="G22" s="20">
        <v>-7.0000000000000007E-2</v>
      </c>
      <c r="H22" s="7">
        <f t="shared" si="2"/>
        <v>63.2</v>
      </c>
      <c r="I22" s="22">
        <f t="shared" si="8"/>
        <v>67.959999999999994</v>
      </c>
      <c r="J22" s="23">
        <f t="shared" si="3"/>
        <v>10</v>
      </c>
      <c r="K22" s="18">
        <f t="shared" si="6"/>
        <v>58.78</v>
      </c>
      <c r="L22" s="16">
        <f t="shared" si="0"/>
        <v>11</v>
      </c>
    </row>
    <row r="23" spans="4:13" ht="20.100000000000001" customHeight="1" x14ac:dyDescent="0.3">
      <c r="D23" s="5">
        <f>SUM(L$6:L22)</f>
        <v>292</v>
      </c>
      <c r="E23" s="6" t="s">
        <v>31</v>
      </c>
      <c r="F23" s="15">
        <f t="shared" ref="F23:F30" si="9">$E$2*2.08%</f>
        <v>624</v>
      </c>
      <c r="G23" s="20">
        <v>-7.0000000000000007E-2</v>
      </c>
      <c r="H23" s="7">
        <f t="shared" si="2"/>
        <v>58.78</v>
      </c>
      <c r="I23" s="22">
        <f t="shared" si="8"/>
        <v>63.2</v>
      </c>
      <c r="J23" s="23">
        <f t="shared" si="3"/>
        <v>11</v>
      </c>
      <c r="K23" s="18">
        <f t="shared" si="6"/>
        <v>54.67</v>
      </c>
      <c r="L23" s="16">
        <f t="shared" si="0"/>
        <v>11</v>
      </c>
    </row>
    <row r="24" spans="4:13" ht="20.100000000000001" customHeight="1" x14ac:dyDescent="0.3">
      <c r="D24" s="5">
        <f>SUM(L$6:L23)</f>
        <v>303</v>
      </c>
      <c r="E24" s="6" t="s">
        <v>32</v>
      </c>
      <c r="F24" s="15">
        <f t="shared" si="9"/>
        <v>624</v>
      </c>
      <c r="G24" s="20">
        <v>-7.0000000000000007E-2</v>
      </c>
      <c r="H24" s="7">
        <f t="shared" si="2"/>
        <v>54.67</v>
      </c>
      <c r="I24" s="22">
        <f t="shared" si="8"/>
        <v>58.78</v>
      </c>
      <c r="J24" s="23">
        <f t="shared" ref="J24:J31" si="10">L23</f>
        <v>11</v>
      </c>
      <c r="K24" s="18">
        <f t="shared" ref="K24:K31" si="11">ROUND(H24*(G25+1),2)</f>
        <v>50.84</v>
      </c>
      <c r="L24" s="16">
        <f t="shared" ref="L24:L31" si="12">ROUND(F25/K24,0)</f>
        <v>12</v>
      </c>
    </row>
    <row r="25" spans="4:13" ht="20.100000000000001" customHeight="1" x14ac:dyDescent="0.3">
      <c r="D25" s="5">
        <f>SUM(L$6:L24)</f>
        <v>315</v>
      </c>
      <c r="E25" s="6" t="s">
        <v>33</v>
      </c>
      <c r="F25" s="15">
        <f t="shared" si="9"/>
        <v>624</v>
      </c>
      <c r="G25" s="20">
        <v>-7.0000000000000007E-2</v>
      </c>
      <c r="H25" s="7">
        <f t="shared" si="2"/>
        <v>50.84</v>
      </c>
      <c r="I25" s="22">
        <f t="shared" si="8"/>
        <v>54.67</v>
      </c>
      <c r="J25" s="23">
        <f t="shared" si="10"/>
        <v>12</v>
      </c>
      <c r="K25" s="18">
        <f t="shared" si="11"/>
        <v>47.28</v>
      </c>
      <c r="L25" s="16">
        <f t="shared" si="12"/>
        <v>13</v>
      </c>
    </row>
    <row r="26" spans="4:13" ht="20.100000000000001" customHeight="1" x14ac:dyDescent="0.3">
      <c r="D26" s="5">
        <f>SUM(L$6:L25)</f>
        <v>328</v>
      </c>
      <c r="E26" s="6" t="s">
        <v>34</v>
      </c>
      <c r="F26" s="15">
        <f t="shared" si="9"/>
        <v>624</v>
      </c>
      <c r="G26" s="20">
        <v>-7.0000000000000007E-2</v>
      </c>
      <c r="H26" s="7">
        <f t="shared" si="2"/>
        <v>47.28</v>
      </c>
      <c r="I26" s="22">
        <f t="shared" si="8"/>
        <v>50.84</v>
      </c>
      <c r="J26" s="23">
        <f t="shared" si="10"/>
        <v>13</v>
      </c>
      <c r="K26" s="18">
        <f t="shared" si="11"/>
        <v>43.97</v>
      </c>
      <c r="L26" s="16">
        <f t="shared" si="12"/>
        <v>14</v>
      </c>
    </row>
    <row r="27" spans="4:13" ht="20.100000000000001" customHeight="1" x14ac:dyDescent="0.3">
      <c r="D27" s="5">
        <f>SUM(L$6:L26)</f>
        <v>342</v>
      </c>
      <c r="E27" s="6" t="s">
        <v>116</v>
      </c>
      <c r="F27" s="15">
        <f t="shared" si="9"/>
        <v>624</v>
      </c>
      <c r="G27" s="20">
        <v>-7.0000000000000007E-2</v>
      </c>
      <c r="H27" s="7">
        <f t="shared" ref="H27:H32" si="13">K26</f>
        <v>43.97</v>
      </c>
      <c r="I27" s="22">
        <f t="shared" si="8"/>
        <v>47.28</v>
      </c>
      <c r="J27" s="23">
        <f t="shared" si="10"/>
        <v>14</v>
      </c>
      <c r="K27" s="18">
        <f t="shared" si="11"/>
        <v>40.89</v>
      </c>
      <c r="L27" s="16">
        <f t="shared" si="12"/>
        <v>15</v>
      </c>
    </row>
    <row r="28" spans="4:13" ht="20.100000000000001" customHeight="1" x14ac:dyDescent="0.3">
      <c r="D28" s="5">
        <f>SUM(L$6:L27)</f>
        <v>357</v>
      </c>
      <c r="E28" s="6" t="s">
        <v>117</v>
      </c>
      <c r="F28" s="15">
        <f t="shared" si="9"/>
        <v>624</v>
      </c>
      <c r="G28" s="20">
        <v>-7.0000000000000007E-2</v>
      </c>
      <c r="H28" s="7">
        <f t="shared" si="13"/>
        <v>40.89</v>
      </c>
      <c r="I28" s="22">
        <f t="shared" si="8"/>
        <v>43.97</v>
      </c>
      <c r="J28" s="23">
        <f t="shared" si="10"/>
        <v>15</v>
      </c>
      <c r="K28" s="18">
        <f t="shared" si="11"/>
        <v>36.799999999999997</v>
      </c>
      <c r="L28" s="16">
        <f t="shared" si="12"/>
        <v>17</v>
      </c>
    </row>
    <row r="29" spans="4:13" ht="20.100000000000001" customHeight="1" x14ac:dyDescent="0.3">
      <c r="D29" s="5">
        <f>SUM(L$6:L28)</f>
        <v>374</v>
      </c>
      <c r="E29" s="6" t="s">
        <v>118</v>
      </c>
      <c r="F29" s="15">
        <f t="shared" si="9"/>
        <v>624</v>
      </c>
      <c r="G29" s="20">
        <v>-0.1</v>
      </c>
      <c r="H29" s="7">
        <f t="shared" si="13"/>
        <v>36.799999999999997</v>
      </c>
      <c r="I29" s="22">
        <f t="shared" si="8"/>
        <v>40.89</v>
      </c>
      <c r="J29" s="23">
        <f t="shared" si="10"/>
        <v>17</v>
      </c>
      <c r="K29" s="18">
        <f t="shared" si="11"/>
        <v>33.119999999999997</v>
      </c>
      <c r="L29" s="16">
        <f t="shared" si="12"/>
        <v>19</v>
      </c>
    </row>
    <row r="30" spans="4:13" ht="20.100000000000001" customHeight="1" x14ac:dyDescent="0.3">
      <c r="D30" s="5">
        <f>SUM(L$6:L29)</f>
        <v>393</v>
      </c>
      <c r="E30" s="6" t="s">
        <v>119</v>
      </c>
      <c r="F30" s="15">
        <f t="shared" si="9"/>
        <v>624</v>
      </c>
      <c r="G30" s="20">
        <v>-0.1</v>
      </c>
      <c r="H30" s="7">
        <f t="shared" si="13"/>
        <v>33.119999999999997</v>
      </c>
      <c r="I30" s="22">
        <f t="shared" si="8"/>
        <v>36.799999999999997</v>
      </c>
      <c r="J30" s="23">
        <f t="shared" si="10"/>
        <v>19</v>
      </c>
      <c r="K30" s="18">
        <f t="shared" si="11"/>
        <v>29.81</v>
      </c>
      <c r="L30" s="16">
        <f t="shared" si="12"/>
        <v>10</v>
      </c>
    </row>
    <row r="31" spans="4:13" ht="20.100000000000001" customHeight="1" x14ac:dyDescent="0.3">
      <c r="D31" s="5">
        <f>SUM(L$6:L30)</f>
        <v>403</v>
      </c>
      <c r="E31" s="6" t="s">
        <v>120</v>
      </c>
      <c r="F31" s="15">
        <f>$E$2*1.04%</f>
        <v>312</v>
      </c>
      <c r="G31" s="20">
        <v>-0.1</v>
      </c>
      <c r="H31" s="7">
        <f t="shared" si="13"/>
        <v>29.81</v>
      </c>
      <c r="I31" s="22">
        <f t="shared" si="8"/>
        <v>33.119999999999997</v>
      </c>
      <c r="J31" s="23">
        <f t="shared" si="10"/>
        <v>10</v>
      </c>
      <c r="K31" s="18">
        <f t="shared" si="11"/>
        <v>26.83</v>
      </c>
      <c r="L31" s="16">
        <f t="shared" si="12"/>
        <v>12</v>
      </c>
    </row>
    <row r="32" spans="4:13" ht="20.100000000000001" customHeight="1" x14ac:dyDescent="0.3">
      <c r="D32" s="5">
        <f>SUM(L$6:L31)</f>
        <v>415</v>
      </c>
      <c r="E32" s="6" t="s">
        <v>121</v>
      </c>
      <c r="F32" s="15">
        <f>$E$2*1.04%</f>
        <v>312</v>
      </c>
      <c r="G32" s="20">
        <v>-0.1</v>
      </c>
      <c r="H32" s="7">
        <f t="shared" si="13"/>
        <v>26.83</v>
      </c>
      <c r="I32" s="22">
        <f t="shared" si="8"/>
        <v>29.81</v>
      </c>
      <c r="J32" s="23">
        <f t="shared" ref="J32" si="14">L31</f>
        <v>12</v>
      </c>
      <c r="K32" s="96">
        <v>0</v>
      </c>
      <c r="L32" s="96">
        <v>0</v>
      </c>
    </row>
  </sheetData>
  <phoneticPr fontId="1" type="noConversion"/>
  <hyperlinks>
    <hyperlink ref="B4" r:id="rId1" xr:uid="{6A0BCF74-CA69-46BB-A6C8-4264C6D13300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8" t="s">
        <v>77</v>
      </c>
      <c r="E3" s="57"/>
      <c r="F3" s="98" t="s">
        <v>78</v>
      </c>
      <c r="G3" s="57"/>
      <c r="H3" s="98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T3" s="3"/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8"/>
      <c r="E4" s="57"/>
      <c r="F4" s="98"/>
      <c r="G4" s="57"/>
      <c r="H4" s="98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T4" s="3"/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T5" s="91"/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9" t="s">
        <v>79</v>
      </c>
      <c r="E17" s="99"/>
      <c r="F17" s="99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97" t="s">
        <v>11</v>
      </c>
      <c r="E19" s="97"/>
      <c r="F19" s="97"/>
      <c r="G19" s="97"/>
      <c r="H19" s="97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100" t="s">
        <v>12</v>
      </c>
      <c r="E20" s="100"/>
      <c r="F20" s="100"/>
      <c r="G20" s="100"/>
      <c r="H20" s="100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97" t="s">
        <v>87</v>
      </c>
      <c r="E21" s="97"/>
      <c r="F21" s="97"/>
      <c r="G21" s="97"/>
      <c r="H21" s="97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C25" s="27" t="s">
        <v>111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2" si="18">ROUND(O49*(N50+1),2)</f>
        <v>49.9</v>
      </c>
      <c r="S49" s="53">
        <f t="shared" ref="S49:S52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96">
        <v>0</v>
      </c>
      <c r="S53" s="96"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disablePrompts="1"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5 Tier</vt:lpstr>
      <vt:lpstr>7 Tier</vt:lpstr>
      <vt:lpstr>13 Tier</vt:lpstr>
      <vt:lpstr>Poten 13 Tier</vt:lpstr>
      <vt:lpstr>17 Tier</vt:lpstr>
      <vt:lpstr>20 Tier</vt:lpstr>
      <vt:lpstr>TQ 20 Tier</vt:lpstr>
      <vt:lpstr>26 Tier</vt:lpstr>
      <vt:lpstr>50 Tier</vt:lpstr>
      <vt:lpstr>70 Tier</vt:lpstr>
      <vt:lpstr>Jr 70 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2022-01-23T11:19:29Z</dcterms:modified>
</cp:coreProperties>
</file>