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nkyu\Desktop\Git\Idea\Lotto\"/>
    </mc:Choice>
  </mc:AlternateContent>
  <xr:revisionPtr revIDLastSave="0" documentId="13_ncr:1_{48F039A0-0764-42C9-B6AB-2400A026287E}" xr6:coauthVersionLast="46" xr6:coauthVersionMax="47" xr10:uidLastSave="{00000000-0000-0000-0000-000000000000}"/>
  <bookViews>
    <workbookView xWindow="-120" yWindow="-120" windowWidth="38640" windowHeight="15840" tabRatio="761" xr2:uid="{00000000-000D-0000-FFFF-FFFF00000000}"/>
  </bookViews>
  <sheets>
    <sheet name="주문리스트" sheetId="48" r:id="rId1"/>
    <sheet name="실시간잔고" sheetId="52" r:id="rId2"/>
    <sheet name="예수금" sheetId="53" r:id="rId3"/>
  </sheets>
  <definedNames>
    <definedName name="path">#REF!</definedName>
    <definedName name="path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48" l="1"/>
  <c r="J11" i="48"/>
  <c r="J20" i="48"/>
  <c r="J19" i="48"/>
  <c r="J21" i="48"/>
  <c r="J6" i="48"/>
  <c r="D2" i="48" s="1"/>
  <c r="J5" i="48" a="1"/>
  <c r="J5" i="48" s="1"/>
  <c r="J13" i="48" l="1"/>
  <c r="J14" i="48" s="1"/>
  <c r="J7" i="48"/>
  <c r="J15" i="48" l="1"/>
  <c r="J16" i="48" s="1"/>
  <c r="J17" i="48" l="1"/>
  <c r="C2" i="48" s="1"/>
  <c r="A2" i="48"/>
  <c r="J2" i="48" s="1" a="1"/>
  <c r="J2" i="4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3EB284-A113-4148-B6CC-E2066201DB64}" keepAlive="1" name="쿼리 - SOXL" description="통합 문서의 'SOXL' 쿼리에 대한 연결입니다." type="5" refreshedVersion="7" background="1" saveData="1">
    <dbPr connection="Provider=Microsoft.Mashup.OleDb.1;Data Source=$Workbook$;Location=SOXL;Extended Properties=&quot;&quot;" command="SELECT * FROM [SOXL]"/>
  </connection>
  <connection id="2" xr16:uid="{7006104C-EE89-4153-9CF7-40BA75C945CF}" keepAlive="1" name="쿼리 - TQQQ" description="통합 문서의 'TQQQ' 쿼리에 대한 연결입니다." type="5" refreshedVersion="7" background="1" saveData="1">
    <dbPr connection="Provider=Microsoft.Mashup.OleDb.1;Data Source=$Workbook$;Location=TQQQ;Extended Properties=&quot;&quot;" command="SELECT * FROM [TQQQ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<sst xmlns="http://schemas.openxmlformats.org/spreadsheetml/2006/main" count="65" uniqueCount="58">
  <si>
    <t>PROETF ULTRAPRO QQQ</t>
  </si>
  <si>
    <t>종목코드</t>
    <phoneticPr fontId="2" type="noConversion"/>
  </si>
  <si>
    <t>수량</t>
    <phoneticPr fontId="2" type="noConversion"/>
  </si>
  <si>
    <t>가격</t>
    <phoneticPr fontId="2" type="noConversion"/>
  </si>
  <si>
    <t>종목 풀네임</t>
    <phoneticPr fontId="2" type="noConversion"/>
  </si>
  <si>
    <t>TQQQ</t>
    <phoneticPr fontId="2" type="noConversion"/>
  </si>
  <si>
    <t>코드</t>
  </si>
  <si>
    <t>종목명</t>
  </si>
  <si>
    <t>현재가</t>
  </si>
  <si>
    <t>등락률</t>
  </si>
  <si>
    <t>평가손익</t>
  </si>
  <si>
    <t>평가수익률</t>
  </si>
  <si>
    <t>매입가</t>
  </si>
  <si>
    <t>보유량</t>
  </si>
  <si>
    <t>매입금액</t>
  </si>
  <si>
    <t>거래구분</t>
    <phoneticPr fontId="2" type="noConversion"/>
  </si>
  <si>
    <t>주문방법</t>
    <phoneticPr fontId="2" type="noConversion"/>
  </si>
  <si>
    <t>가능수량</t>
  </si>
  <si>
    <t>전일</t>
  </si>
  <si>
    <t>금일</t>
  </si>
  <si>
    <t>평가금액</t>
  </si>
  <si>
    <t>수수료</t>
  </si>
  <si>
    <t>세금</t>
  </si>
  <si>
    <t>통화</t>
  </si>
  <si>
    <t>손익분기매입가</t>
  </si>
  <si>
    <t>환율</t>
  </si>
  <si>
    <t>국가</t>
  </si>
  <si>
    <t>거래소</t>
  </si>
  <si>
    <t>종목풀코드</t>
  </si>
  <si>
    <t>'TQQQ</t>
  </si>
  <si>
    <t>USD</t>
  </si>
  <si>
    <t>미국</t>
  </si>
  <si>
    <t>NDTQQQ</t>
  </si>
  <si>
    <t>계좌번호</t>
    <phoneticPr fontId="2" type="noConversion"/>
  </si>
  <si>
    <t>Ticker</t>
    <phoneticPr fontId="2" type="noConversion"/>
  </si>
  <si>
    <t>Price</t>
    <phoneticPr fontId="2" type="noConversion"/>
  </si>
  <si>
    <t>DrawDown</t>
    <phoneticPr fontId="2" type="noConversion"/>
  </si>
  <si>
    <t>52Wk High</t>
    <phoneticPr fontId="2" type="noConversion"/>
  </si>
  <si>
    <t>주문범위 (A열)</t>
    <phoneticPr fontId="2" type="noConversion"/>
  </si>
  <si>
    <t>주문 결과</t>
    <phoneticPr fontId="2" type="noConversion"/>
  </si>
  <si>
    <t>평가금액</t>
    <phoneticPr fontId="2" type="noConversion"/>
  </si>
  <si>
    <t>예수금</t>
    <phoneticPr fontId="2" type="noConversion"/>
  </si>
  <si>
    <t>자산합계</t>
    <phoneticPr fontId="2" type="noConversion"/>
  </si>
  <si>
    <t>AFTER지정</t>
  </si>
  <si>
    <t>현금 차이</t>
    <phoneticPr fontId="2" type="noConversion"/>
  </si>
  <si>
    <t>현금 Guide</t>
    <phoneticPr fontId="2" type="noConversion"/>
  </si>
  <si>
    <t>현금비</t>
    <phoneticPr fontId="2" type="noConversion"/>
  </si>
  <si>
    <t>외화예수금</t>
  </si>
  <si>
    <t>인출가능금</t>
  </si>
  <si>
    <t>외화현금미수금</t>
  </si>
  <si>
    <t>외화기타대여금</t>
  </si>
  <si>
    <t>외화주문가능금액</t>
  </si>
  <si>
    <t>외화연체이자</t>
  </si>
  <si>
    <t>외화장부금액(원)</t>
  </si>
  <si>
    <t>미국달러</t>
  </si>
  <si>
    <t>오늘 날짜</t>
    <phoneticPr fontId="2" type="noConversion"/>
  </si>
  <si>
    <t>실시간잔고</t>
    <phoneticPr fontId="2" type="noConversion"/>
  </si>
  <si>
    <t>현재가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</si>
</sst>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81" formatCode="0.0%"/>
    <numFmt numFmtId="182" formatCode="0_);[Red]\(0\)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3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22" fontId="6" fillId="3" borderId="0" xfId="0" applyNumberFormat="1" applyFont="1" applyFill="1" applyAlignment="1">
      <alignment horizontal="center" vertical="center"/>
    </xf>
    <xf numFmtId="182" fontId="6" fillId="3" borderId="0" xfId="0" applyNumberFormat="1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76" fontId="6" fillId="5" borderId="0" xfId="0" applyNumberFormat="1" applyFont="1" applyFill="1" applyAlignment="1">
      <alignment horizontal="center" vertical="center"/>
    </xf>
    <xf numFmtId="9" fontId="6" fillId="5" borderId="0" xfId="2" applyNumberFormat="1" applyFont="1" applyFill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1" fontId="6" fillId="5" borderId="0" xfId="2" applyNumberFormat="1" applyFont="1" applyFill="1" applyAlignment="1">
      <alignment horizontal="center" vertical="center"/>
    </xf>
    <xf numFmtId="182" fontId="6" fillId="5" borderId="0" xfId="2" applyNumberFormat="1" applyFont="1" applyFill="1" applyAlignment="1">
      <alignment horizontal="center" vertical="center"/>
    </xf>
    <xf numFmtId="0" fontId="6" fillId="5" borderId="0" xfId="0" applyNumberFormat="1" applyFont="1" applyFill="1" applyAlignment="1">
      <alignment horizontal="center" vertical="center"/>
    </xf>
    <xf numFmtId="181" fontId="9" fillId="5" borderId="0" xfId="2" applyNumberFormat="1" applyFont="1" applyFill="1" applyAlignment="1">
      <alignment horizontal="center" vertical="center"/>
    </xf>
    <xf numFmtId="181" fontId="10" fillId="5" borderId="0" xfId="2" applyNumberFormat="1" applyFont="1" applyFill="1" applyAlignment="1">
      <alignment horizontal="center" vertical="center"/>
    </xf>
  </cellXfs>
  <cellStyles count="3">
    <cellStyle name="백분율" xfId="2" builtinId="5"/>
    <cellStyle name="표준" xfId="0" builtinId="0"/>
    <cellStyle name="표준 2" xfId="1" xr:uid="{1174B81F-054A-4EAB-B1BB-00B20189B72A}"/>
  </cellStyles>
  <dxfs count="0"/>
  <tableStyles count="0" defaultTableStyle="TableStyleMedium2" defaultPivotStyle="PivotStyleLight16"/>
  <colors>
    <mruColors>
      <color rgb="FF333F50"/>
      <color rgb="FFFF0000"/>
      <color rgb="FFBFBFBF"/>
      <color rgb="FF4472C4"/>
      <color rgb="FFFF6969"/>
      <color rgb="FFEEF0F2"/>
      <color rgb="FFEEF2F2"/>
      <color rgb="FFFF6464"/>
      <color rgb="FF0070C0"/>
      <color rgb="FF0000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connections" Target="connection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8FB023D-B384-4D47-83BE-8EB12AAD10B0}"/>
            </a:ext>
          </a:extLst>
        </xdr:cNvPr>
        <xdr:cNvSpPr/>
      </xdr:nvSpPr>
      <xdr:spPr>
        <a:xfrm>
          <a:off x="0" y="5200650"/>
          <a:ext cx="6400800" cy="247650"/>
        </a:xfrm>
        <a:prstGeom prst="rect">
          <a:avLst/>
        </a:prstGeom>
        <a:solidFill>
          <a:srgbClr val="333F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590550</xdr:colOff>
      <xdr:row>3</xdr:row>
      <xdr:rowOff>0</xdr:rowOff>
    </xdr:from>
    <xdr:to>
      <xdr:col>20</xdr:col>
      <xdr:colOff>0</xdr:colOff>
      <xdr:row>24</xdr:row>
      <xdr:rowOff>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BCEA1E8-71D1-4CD7-819A-471B24EB02D2}"/>
            </a:ext>
          </a:extLst>
        </xdr:cNvPr>
        <xdr:cNvSpPr/>
      </xdr:nvSpPr>
      <xdr:spPr>
        <a:xfrm>
          <a:off x="10515600" y="742950"/>
          <a:ext cx="6267450" cy="5200651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latin typeface="맑은 고딕" panose="020B0503020000020004" pitchFamily="50" charset="-127"/>
              <a:ea typeface="맑은 고딕" panose="020B0503020000020004" pitchFamily="50" charset="-127"/>
            </a:rPr>
            <a:t>설명서</a:t>
          </a:r>
          <a:endParaRPr lang="en-US" altLang="ko-KR" sz="1400" b="1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엑셀 자동매매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는 간단히 말하면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엑셀에 있는 리스트를 프로그램이 주문을 내주는 기능입니다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프로그램이 인식하는 범위는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주문리스트에서 </a:t>
          </a:r>
          <a:r>
            <a:rPr lang="en-US" altLang="ko-KR" sz="1100" b="1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I2, J2</a:t>
          </a:r>
          <a:r>
            <a:rPr lang="en-US" altLang="ko-KR" sz="11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 A2:F21</a:t>
          </a:r>
          <a:r>
            <a:rPr lang="ko-KR" altLang="en-US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입니다</a:t>
          </a:r>
          <a:r>
            <a:rPr lang="en-US" altLang="ko-KR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  <a:r>
            <a:rPr lang="ko-KR" altLang="en-US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이부분에는 꼭 필요한 정보만 있어야 합니다</a:t>
          </a:r>
          <a:r>
            <a:rPr lang="en-US" altLang="ko-KR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I2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값에서 계좌 번호를 인식하고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 A2:F21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값에서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J2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에서 지정하는 범위를 참조하여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프로그램이 주문을 냅니다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빈칸이 하나라도 있다면 해당 행은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Skip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됩니다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주문방법은 지정가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AFTER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지정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LOC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세가지 중에서만 가능합니다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 b="0" i="0" u="none" strike="noStrike">
              <a:solidFill>
                <a:schemeClr val="bg1">
                  <a:lumMod val="85000"/>
                </a:schemeClr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엑셀매매 동작 순서는</a:t>
          </a:r>
          <a:r>
            <a:rPr lang="en-US" altLang="ko-KR" sz="1100" b="0" i="0" u="none" strike="noStrike">
              <a:solidFill>
                <a:schemeClr val="bg1">
                  <a:lumMod val="85000"/>
                </a:schemeClr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,</a:t>
          </a:r>
          <a:endParaRPr lang="ko-KR" altLang="en-US" sz="1100" b="0" i="0">
            <a:solidFill>
              <a:schemeClr val="bg1">
                <a:lumMod val="85000"/>
              </a:schemeClr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   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시트 새로고침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주가 데이터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or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웹쿼리 데이터 활용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</a:t>
          </a: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2.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예수금 확인을 위해 계좌에 걸린 모든 주문 취소</a:t>
          </a:r>
          <a:endParaRPr lang="ko-KR" altLang="en-US" sz="1100" b="0" i="0">
            <a:solidFill>
              <a:schemeClr val="bg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   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실시간 잔고 시트 업데이트</a:t>
          </a:r>
          <a:endParaRPr lang="en-US" altLang="ko-KR" sz="1100" b="0" i="0" u="none" strike="noStrike">
            <a:solidFill>
              <a:schemeClr val="bg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4.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예수금 시트 업데이트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원화는 반영 안됨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,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원화주문 설정시 반영됨 주의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!)</a:t>
          </a: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   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5.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자동 주문 및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G2:G21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열에 주문 일시 업데이트 후 시트 저장</a:t>
          </a:r>
          <a:endParaRPr lang="ko-KR" altLang="en-US" sz="1100" b="0" i="0">
            <a:solidFill>
              <a:schemeClr val="bg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이 시트는 샘플 시트이며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TQQQ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와 외화달러의 비중을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70:30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으로 리밸런싱하는 예시입니다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시트에는 오류가 있을 수 있으니 단순 참조해주시고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상황에 맞게 응용해서 사용하시면 됩니다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^^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https://www.bing.com/financeapi/forcetrigger?t=a24g52&amp;q=XNAS%3aTQQQ&amp;form=skydnc</v>
    <v>Learn more on Bing</v>
  </rv>
  <rv s="1">
    <v>en-US</v>
    <v>a24g52</v>
    <v>268435456</v>
    <v>1</v>
    <v>Powered by Refinitiv</v>
    <v>0</v>
    <v>ProShares:UltP QQQ (XNAS:TQQQ)</v>
    <v>2</v>
    <v>3</v>
    <v>Finance</v>
    <v>4</v>
    <v>183.36</v>
    <v>75.03</v>
    <v>3.2806999999999999</v>
    <v>-6.65</v>
    <v>-3.8858999999999998E-2</v>
    <v>USD</v>
    <v>Nasdaq Stock Market</v>
    <v>XNAS</v>
    <v>9.4999999999999998E-3</v>
    <v>171.89</v>
    <v>ETF</v>
    <v>44566.041664710159</v>
    <v>0</v>
    <v>160.38999999999999</v>
    <v>20642247393.25</v>
    <v>ProShares:UltP QQQ</v>
    <v>171.83</v>
    <v>171.13</v>
    <v>164.48</v>
    <v>TQQQ</v>
    <v>ProShares:UltP QQQ (XNAS:TQQQ)</v>
    <v>85813</v>
    <v>57117469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9</v>
    </spb>
    <spb s="4">
      <v>Delayed 15 minutes</v>
      <v>from previous close</v>
      <v>Source: Nasdaq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_DisplayString" t="i"/>
    <k n="`%EntityServiceId" t="i"/>
  </s>
  <s>
    <k n="Price" t="s"/>
    <k n="Change" t="s"/>
    <k n="Ex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180" formatCode="_([$$-409]* #,##0.00_);_([$$-409]* \(#,##0.00\);_([$$-409]* &quot;-&quot;??_);_(@_)"/>
    </x:dxf>
    <x:dxf>
      <x:numFmt numFmtId="179" formatCode="#,##0.00_);[Red]\(#,##0.00\)"/>
    </x:dxf>
    <x:dxf>
      <x:numFmt numFmtId="178" formatCode="#,##0_);[Red]\(#,##0\)"/>
    </x:dxf>
    <x:dxf>
      <x:numFmt numFmtId="14" formatCode="0.00%"/>
    </x:dxf>
    <x:dxf>
      <x:numFmt numFmtId="177" formatCode="_([$$-409]* #,##0_);_([$$-409]* \(#,##0\);_([$$-409]* &quot;-&quot;_);_(@_)"/>
    </x:dxf>
    <x:dxf>
      <x:numFmt numFmtId="27" formatCode="yyyy/mm/dd\ h:mm"/>
    </x:dxf>
    <x:dxf>
      <x:numFmt numFmtId="176" formatCode="0.00_);[Red]\(0.00\)"/>
    </x:dxf>
  </dxfs>
  <richProperties>
    <rPr n="IsTitleField" t="b"/>
    <rPr n="ShouldShowInCell" t="b"/>
  </richProperties>
  <richStyles>
    <rSty dxfid="0"/>
    <rSty dxfid="1"/>
    <rSty>
      <rpv i="0">1</rpv>
    </rSty>
    <rSty dxfid="2"/>
    <rSty dxfid="3"/>
    <rSty dxfid="4"/>
    <rSty dxfid="5"/>
    <rSty>
      <rpv i="1">1</rpv>
    </rSty>
    <rSty dxfid="6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7E2C-31E1-46D9-AA9F-C6EB49DC4DE6}">
  <dimension ref="A1:J21"/>
  <sheetViews>
    <sheetView showGridLines="0" tabSelected="1" workbookViewId="0"/>
  </sheetViews>
  <sheetFormatPr defaultRowHeight="20.100000000000001" customHeight="1" x14ac:dyDescent="0.3"/>
  <cols>
    <col min="1" max="4" width="9" style="7"/>
    <col min="5" max="5" width="10.125" style="7" customWidth="1"/>
    <col min="6" max="6" width="21.25" style="7" bestFit="1" customWidth="1"/>
    <col min="7" max="7" width="17.75" style="7" customWidth="1"/>
    <col min="8" max="8" width="9" style="7"/>
    <col min="9" max="9" width="15.25" style="7" customWidth="1"/>
    <col min="10" max="10" width="20.875" style="7" customWidth="1"/>
    <col min="11" max="16384" width="9" style="7"/>
  </cols>
  <sheetData>
    <row r="1" spans="1:10" ht="20.100000000000001" customHeight="1" x14ac:dyDescent="0.3">
      <c r="A1" s="1" t="s">
        <v>15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39</v>
      </c>
      <c r="I1" s="1" t="s">
        <v>33</v>
      </c>
      <c r="J1" s="1" t="s">
        <v>38</v>
      </c>
    </row>
    <row r="2" spans="1:10" ht="20.100000000000001" customHeight="1" x14ac:dyDescent="0.3">
      <c r="A2" s="11" t="str">
        <f ca="1">J16</f>
        <v>주문 일차 불일치</v>
      </c>
      <c r="B2" s="8" t="s">
        <v>5</v>
      </c>
      <c r="C2" s="11">
        <f ca="1">INT(ROUND(J17,0))</f>
        <v>4</v>
      </c>
      <c r="D2" s="12">
        <f ca="1">ROUND(J6,2)</f>
        <v>165.45</v>
      </c>
      <c r="E2" s="8" t="s">
        <v>43</v>
      </c>
      <c r="F2" s="9" t="s">
        <v>0</v>
      </c>
      <c r="G2" s="10">
        <v>44514.102777777778</v>
      </c>
      <c r="I2" s="8">
        <v>29</v>
      </c>
      <c r="J2" s="8" cm="1">
        <f t="array" aca="1" ref="J2" ca="1">ROW(INDEX(A2:A22,MAX((A2:A22&lt;&gt;"")*(ROW(A2:A22)))))-2</f>
        <v>1</v>
      </c>
    </row>
    <row r="3" spans="1:10" ht="20.100000000000001" customHeight="1" x14ac:dyDescent="0.3">
      <c r="A3" s="8"/>
      <c r="B3" s="8"/>
      <c r="C3" s="8"/>
      <c r="D3" s="8"/>
      <c r="E3" s="8"/>
      <c r="F3" s="9"/>
      <c r="G3" s="10"/>
    </row>
    <row r="4" spans="1:10" ht="20.100000000000001" customHeight="1" x14ac:dyDescent="0.3">
      <c r="A4" s="8"/>
      <c r="B4" s="8"/>
      <c r="C4" s="8"/>
      <c r="D4" s="8"/>
      <c r="E4" s="8"/>
      <c r="F4" s="9"/>
      <c r="G4" s="10"/>
      <c r="I4" s="1" t="s">
        <v>34</v>
      </c>
      <c r="J4" s="16" t="e" vm="1">
        <v>#VALUE!</v>
      </c>
    </row>
    <row r="5" spans="1:10" ht="20.100000000000001" customHeight="1" x14ac:dyDescent="0.3">
      <c r="A5" s="8"/>
      <c r="B5" s="8"/>
      <c r="C5" s="8"/>
      <c r="D5" s="8"/>
      <c r="E5" s="8"/>
      <c r="F5" s="9"/>
      <c r="G5" s="10"/>
      <c r="I5" s="1" t="s">
        <v>37</v>
      </c>
      <c r="J5" s="17" cm="1">
        <f t="array" ref="J5">_FV(J4,"52 week high",TRUE)</f>
        <v>183.36</v>
      </c>
    </row>
    <row r="6" spans="1:10" ht="20.100000000000001" customHeight="1" x14ac:dyDescent="0.3">
      <c r="A6" s="8"/>
      <c r="B6" s="8"/>
      <c r="C6" s="8"/>
      <c r="D6" s="8"/>
      <c r="E6" s="8"/>
      <c r="F6" s="9"/>
      <c r="G6" s="10"/>
      <c r="I6" s="1" t="s">
        <v>57</v>
      </c>
      <c r="J6" s="17">
        <f ca="1">VLOOKUP(J10,OFFSET(실시간잔고!A2:AD31,0,MATCH("종목명",실시간잔고!1:1,0)-1),MATCH(I6,실시간잔고!1:1,0)-(MATCH("종목명",실시간잔고!1:1,0)-1),0)</f>
        <v>165.45</v>
      </c>
    </row>
    <row r="7" spans="1:10" ht="20.100000000000001" customHeight="1" x14ac:dyDescent="0.3">
      <c r="A7" s="8"/>
      <c r="B7" s="8"/>
      <c r="C7" s="8"/>
      <c r="D7" s="8"/>
      <c r="E7" s="8"/>
      <c r="F7" s="9"/>
      <c r="G7" s="10"/>
      <c r="I7" s="1" t="s">
        <v>36</v>
      </c>
      <c r="J7" s="24">
        <f ca="1">J6/J5-1</f>
        <v>-9.7676701570680757E-2</v>
      </c>
    </row>
    <row r="8" spans="1:10" ht="20.100000000000001" customHeight="1" x14ac:dyDescent="0.3">
      <c r="A8" s="8"/>
      <c r="B8" s="8"/>
      <c r="C8" s="8"/>
      <c r="D8" s="8"/>
      <c r="E8" s="8"/>
      <c r="F8" s="9"/>
      <c r="G8" s="10"/>
      <c r="I8" s="1" t="s">
        <v>45</v>
      </c>
      <c r="J8" s="18">
        <v>0.3</v>
      </c>
    </row>
    <row r="9" spans="1:10" ht="20.100000000000001" customHeight="1" x14ac:dyDescent="0.3">
      <c r="A9" s="8"/>
      <c r="B9" s="8"/>
      <c r="C9" s="8"/>
      <c r="D9" s="8"/>
      <c r="E9" s="8"/>
      <c r="F9" s="9"/>
      <c r="G9" s="10"/>
    </row>
    <row r="10" spans="1:10" ht="20.100000000000001" customHeight="1" x14ac:dyDescent="0.3">
      <c r="A10" s="8"/>
      <c r="B10" s="8"/>
      <c r="C10" s="8"/>
      <c r="D10" s="8"/>
      <c r="E10" s="8"/>
      <c r="F10" s="9"/>
      <c r="G10" s="10"/>
      <c r="I10" s="1" t="s">
        <v>35</v>
      </c>
      <c r="J10" s="16" t="s">
        <v>0</v>
      </c>
    </row>
    <row r="11" spans="1:10" ht="20.100000000000001" customHeight="1" x14ac:dyDescent="0.3">
      <c r="A11" s="8"/>
      <c r="B11" s="8"/>
      <c r="C11" s="8"/>
      <c r="D11" s="8"/>
      <c r="E11" s="8"/>
      <c r="F11" s="8"/>
      <c r="G11" s="8"/>
      <c r="I11" s="1" t="s">
        <v>40</v>
      </c>
      <c r="J11" s="19">
        <f ca="1">VLOOKUP(J10,OFFSET(실시간잔고!A2:AD31,0,MATCH("종목명",실시간잔고!1:1,0)-1),MATCH(I11,실시간잔고!1:1,0)-(MATCH("종목명",실시간잔고!1:1,0)-1),0)</f>
        <v>4798.05</v>
      </c>
    </row>
    <row r="12" spans="1:10" ht="20.100000000000001" customHeight="1" x14ac:dyDescent="0.3">
      <c r="A12" s="8"/>
      <c r="B12" s="8"/>
      <c r="C12" s="8"/>
      <c r="D12" s="8"/>
      <c r="E12" s="8"/>
      <c r="F12" s="9"/>
      <c r="G12" s="8"/>
      <c r="I12" s="1" t="s">
        <v>41</v>
      </c>
      <c r="J12" s="19">
        <f ca="1">OFFSET(예수금!A1,3,(MATCH("외화예수금",예수금!A1:J1,0))-1)</f>
        <v>1177.7</v>
      </c>
    </row>
    <row r="13" spans="1:10" ht="20.100000000000001" customHeight="1" x14ac:dyDescent="0.3">
      <c r="A13" s="8"/>
      <c r="B13" s="8"/>
      <c r="C13" s="8"/>
      <c r="D13" s="8"/>
      <c r="E13" s="8"/>
      <c r="F13" s="9"/>
      <c r="G13" s="10"/>
      <c r="I13" s="1" t="s">
        <v>42</v>
      </c>
      <c r="J13" s="19">
        <f ca="1">J11+J12</f>
        <v>5975.75</v>
      </c>
    </row>
    <row r="14" spans="1:10" ht="20.100000000000001" customHeight="1" x14ac:dyDescent="0.3">
      <c r="A14" s="8"/>
      <c r="B14" s="8"/>
      <c r="C14" s="8"/>
      <c r="D14" s="8"/>
      <c r="E14" s="8"/>
      <c r="F14" s="8"/>
      <c r="G14" s="8"/>
      <c r="I14" s="1" t="s">
        <v>46</v>
      </c>
      <c r="J14" s="23">
        <f ca="1">J12/J13</f>
        <v>0.19707986445216083</v>
      </c>
    </row>
    <row r="15" spans="1:10" ht="20.100000000000001" customHeight="1" x14ac:dyDescent="0.3">
      <c r="A15" s="8"/>
      <c r="B15" s="8"/>
      <c r="C15" s="8"/>
      <c r="D15" s="8"/>
      <c r="E15" s="8"/>
      <c r="F15" s="9"/>
      <c r="G15" s="8"/>
      <c r="I15" s="1" t="s">
        <v>44</v>
      </c>
      <c r="J15" s="20">
        <f ca="1">J12-(J13*J8)</f>
        <v>-615.02499999999986</v>
      </c>
    </row>
    <row r="16" spans="1:10" ht="20.100000000000001" customHeight="1" x14ac:dyDescent="0.3">
      <c r="A16" s="8"/>
      <c r="B16" s="8"/>
      <c r="C16" s="8"/>
      <c r="D16" s="8"/>
      <c r="E16" s="8"/>
      <c r="F16" s="8"/>
      <c r="G16" s="8"/>
      <c r="I16" s="1" t="s">
        <v>15</v>
      </c>
      <c r="J16" s="21" t="str">
        <f ca="1">IF(J12=0,"예수금 없음",IF(AND(J19=J20,J20=J21),IF(J15&gt;0,"매수","매도"),"주문 일차 불일치"))</f>
        <v>주문 일차 불일치</v>
      </c>
    </row>
    <row r="17" spans="1:10" ht="20.100000000000001" customHeight="1" x14ac:dyDescent="0.3">
      <c r="A17" s="8"/>
      <c r="B17" s="8"/>
      <c r="C17" s="8"/>
      <c r="D17" s="8"/>
      <c r="E17" s="8"/>
      <c r="F17" s="8"/>
      <c r="G17" s="8"/>
      <c r="I17" s="1" t="s">
        <v>2</v>
      </c>
      <c r="J17" s="20">
        <f ca="1">ABS(J15/J6)</f>
        <v>3.7172861891810207</v>
      </c>
    </row>
    <row r="18" spans="1:10" ht="20.100000000000001" customHeight="1" x14ac:dyDescent="0.3">
      <c r="A18" s="8"/>
      <c r="B18" s="8"/>
      <c r="C18" s="8"/>
      <c r="D18" s="8"/>
      <c r="E18" s="8"/>
      <c r="F18" s="8"/>
      <c r="G18" s="8"/>
    </row>
    <row r="19" spans="1:10" ht="20.100000000000001" customHeight="1" x14ac:dyDescent="0.3">
      <c r="A19" s="8"/>
      <c r="B19" s="8"/>
      <c r="C19" s="8"/>
      <c r="D19" s="8"/>
      <c r="E19" s="8"/>
      <c r="F19" s="8"/>
      <c r="G19" s="8"/>
      <c r="I19" s="1" t="s">
        <v>55</v>
      </c>
      <c r="J19" s="22">
        <f ca="1">INT(MONTH(TODAY())&amp;DAY(TODAY()))</f>
        <v>15</v>
      </c>
    </row>
    <row r="20" spans="1:10" ht="20.100000000000001" customHeight="1" x14ac:dyDescent="0.3">
      <c r="A20" s="8"/>
      <c r="B20" s="8"/>
      <c r="C20" s="8"/>
      <c r="D20" s="8"/>
      <c r="E20" s="8"/>
      <c r="F20" s="8"/>
      <c r="G20" s="8"/>
      <c r="I20" s="1" t="s">
        <v>56</v>
      </c>
      <c r="J20" s="22">
        <f>INT(MONTH(실시간잔고!A1)&amp;DAY(실시간잔고!A1))</f>
        <v>1114</v>
      </c>
    </row>
    <row r="21" spans="1:10" ht="20.100000000000001" customHeight="1" x14ac:dyDescent="0.3">
      <c r="A21" s="8"/>
      <c r="B21" s="8"/>
      <c r="C21" s="8"/>
      <c r="D21" s="8"/>
      <c r="E21" s="8"/>
      <c r="F21" s="8"/>
      <c r="G21" s="8"/>
      <c r="I21" s="1" t="s">
        <v>41</v>
      </c>
      <c r="J21" s="22">
        <f>INT(MONTH(예수금!A1)&amp;DAY(예수금!A1))</f>
        <v>1114</v>
      </c>
    </row>
  </sheetData>
  <phoneticPr fontId="2" type="noConversion"/>
  <dataValidations count="1">
    <dataValidation type="list" allowBlank="1" showInputMessage="1" showErrorMessage="1" sqref="E2:E21" xr:uid="{4726AE8A-36C4-457B-BFE9-C7B371532DD4}">
      <formula1>"지정가, AFTER지정, LOC"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BFF0-318F-487C-A992-5D98FA15A5A1}">
  <dimension ref="A1:W6"/>
  <sheetViews>
    <sheetView workbookViewId="0">
      <selection activeCell="B1" sqref="B1:W2"/>
    </sheetView>
  </sheetViews>
  <sheetFormatPr defaultRowHeight="20.100000000000001" customHeight="1" x14ac:dyDescent="0.3"/>
  <cols>
    <col min="1" max="1" width="18.375" style="4" bestFit="1" customWidth="1"/>
    <col min="2" max="2" width="9" style="4"/>
    <col min="3" max="3" width="6.375" style="4" bestFit="1" customWidth="1"/>
    <col min="4" max="4" width="46" style="4" bestFit="1" customWidth="1"/>
    <col min="5" max="5" width="9.5" style="4" bestFit="1" customWidth="1"/>
    <col min="6" max="6" width="7.25" style="4" bestFit="1" customWidth="1"/>
    <col min="7" max="7" width="10.25" style="4" bestFit="1" customWidth="1"/>
    <col min="8" max="8" width="11" style="4" bestFit="1" customWidth="1"/>
    <col min="9" max="9" width="8.5" style="4" bestFit="1" customWidth="1"/>
    <col min="10" max="10" width="7.125" style="4" bestFit="1" customWidth="1"/>
    <col min="11" max="16384" width="9" style="4"/>
  </cols>
  <sheetData>
    <row r="1" spans="1:23" s="3" customFormat="1" ht="20.100000000000001" customHeight="1" x14ac:dyDescent="0.3">
      <c r="A1" s="2">
        <v>44514.102777777778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8</v>
      </c>
      <c r="K1" s="3" t="s">
        <v>9</v>
      </c>
      <c r="L1" s="3" t="s">
        <v>18</v>
      </c>
      <c r="M1" s="3" t="s">
        <v>19</v>
      </c>
      <c r="N1" s="3" t="s">
        <v>14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</row>
    <row r="2" spans="1:23" ht="20.100000000000001" customHeight="1" x14ac:dyDescent="0.3">
      <c r="C2" s="4" t="s">
        <v>29</v>
      </c>
      <c r="D2" s="4" t="s">
        <v>0</v>
      </c>
      <c r="E2" s="5">
        <v>973.70450000000005</v>
      </c>
      <c r="F2" s="5">
        <v>0.255</v>
      </c>
      <c r="G2" s="5">
        <v>131.6661</v>
      </c>
      <c r="H2" s="5">
        <v>29</v>
      </c>
      <c r="I2" s="4">
        <v>29</v>
      </c>
      <c r="J2" s="6">
        <v>165.45</v>
      </c>
      <c r="K2" s="6">
        <v>3.1699999999999999E-2</v>
      </c>
      <c r="L2" s="4">
        <v>2</v>
      </c>
      <c r="M2" s="4">
        <v>0</v>
      </c>
      <c r="N2" s="6">
        <v>3818.3155000000002</v>
      </c>
      <c r="O2" s="6">
        <v>4798.05</v>
      </c>
      <c r="P2" s="4">
        <v>6.03</v>
      </c>
      <c r="Q2" s="4">
        <v>0</v>
      </c>
      <c r="R2" s="4" t="s">
        <v>30</v>
      </c>
      <c r="S2" s="4">
        <v>131.874</v>
      </c>
      <c r="T2" s="4">
        <v>1178</v>
      </c>
      <c r="U2" s="4" t="s">
        <v>31</v>
      </c>
      <c r="V2" s="4" t="s">
        <v>31</v>
      </c>
      <c r="W2" s="4" t="s">
        <v>32</v>
      </c>
    </row>
    <row r="3" spans="1:23" ht="20.100000000000001" customHeight="1" x14ac:dyDescent="0.3">
      <c r="E3" s="5"/>
      <c r="F3" s="5"/>
      <c r="G3" s="5"/>
      <c r="H3" s="5"/>
      <c r="J3" s="6"/>
      <c r="K3" s="6"/>
    </row>
    <row r="4" spans="1:23" ht="20.100000000000001" customHeight="1" x14ac:dyDescent="0.3">
      <c r="E4" s="5"/>
      <c r="F4" s="5"/>
      <c r="G4" s="5"/>
      <c r="H4" s="5"/>
      <c r="J4" s="6"/>
      <c r="K4" s="6"/>
    </row>
    <row r="5" spans="1:23" ht="20.100000000000001" customHeight="1" x14ac:dyDescent="0.3">
      <c r="E5" s="5"/>
      <c r="F5" s="6"/>
      <c r="G5" s="5"/>
      <c r="H5" s="5"/>
      <c r="J5" s="6"/>
      <c r="K5" s="6"/>
    </row>
    <row r="6" spans="1:23" ht="20.100000000000001" customHeight="1" x14ac:dyDescent="0.3">
      <c r="E6" s="5"/>
      <c r="F6" s="5"/>
      <c r="G6" s="5"/>
      <c r="H6" s="5"/>
      <c r="J6" s="6"/>
      <c r="K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D925-677D-406C-BD30-C6E9C2BB11E6}">
  <dimension ref="A1:E4"/>
  <sheetViews>
    <sheetView workbookViewId="0">
      <selection activeCell="D26" sqref="D26"/>
    </sheetView>
  </sheetViews>
  <sheetFormatPr defaultRowHeight="13.5" x14ac:dyDescent="0.3"/>
  <cols>
    <col min="1" max="1" width="13.75" style="13" bestFit="1" customWidth="1"/>
    <col min="2" max="2" width="13.125" style="13" bestFit="1" customWidth="1"/>
    <col min="3" max="3" width="15" style="13" bestFit="1" customWidth="1"/>
    <col min="4" max="4" width="11.375" style="13" bestFit="1" customWidth="1"/>
    <col min="5" max="5" width="14.25" style="13" bestFit="1" customWidth="1"/>
    <col min="6" max="16384" width="9" style="13"/>
  </cols>
  <sheetData>
    <row r="1" spans="1:5" s="3" customFormat="1" ht="20.100000000000001" customHeight="1" x14ac:dyDescent="0.3">
      <c r="A1" s="2">
        <v>44514.102777777778</v>
      </c>
      <c r="B1" s="3" t="s">
        <v>23</v>
      </c>
      <c r="C1" s="3" t="s">
        <v>47</v>
      </c>
      <c r="D1" s="3" t="s">
        <v>48</v>
      </c>
      <c r="E1" s="3" t="s">
        <v>49</v>
      </c>
    </row>
    <row r="2" spans="1:5" x14ac:dyDescent="0.3">
      <c r="B2" s="13" t="s">
        <v>50</v>
      </c>
      <c r="C2" s="13" t="s">
        <v>51</v>
      </c>
      <c r="D2" s="13" t="s">
        <v>52</v>
      </c>
      <c r="E2" s="13" t="s">
        <v>53</v>
      </c>
    </row>
    <row r="3" spans="1:5" x14ac:dyDescent="0.3">
      <c r="B3" s="14" t="s">
        <v>54</v>
      </c>
      <c r="C3" s="14">
        <v>1500</v>
      </c>
      <c r="D3" s="14">
        <v>1177.7</v>
      </c>
      <c r="E3" s="13">
        <v>0</v>
      </c>
    </row>
    <row r="4" spans="1:5" x14ac:dyDescent="0.3">
      <c r="B4" s="14">
        <v>0</v>
      </c>
      <c r="C4" s="14">
        <v>1177.7</v>
      </c>
      <c r="D4" s="15">
        <v>0</v>
      </c>
      <c r="E4" s="15">
        <v>1766426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3E3C0-16BA-4644-8715-CEE793A8B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주문리스트</vt:lpstr>
      <vt:lpstr>실시간잔고</vt:lpstr>
      <vt:lpstr>예수금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Minkyu</cp:lastModifiedBy>
  <dcterms:created xsi:type="dcterms:W3CDTF">2015-06-05T18:19:34Z</dcterms:created>
  <dcterms:modified xsi:type="dcterms:W3CDTF">2022-01-05T11:35:47Z</dcterms:modified>
</cp:coreProperties>
</file>