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kyu\Desktop\Git\Idea\Lotto\"/>
    </mc:Choice>
  </mc:AlternateContent>
  <xr:revisionPtr revIDLastSave="0" documentId="13_ncr:1_{327C1473-7901-4556-BC96-5EE77B2D695D}" xr6:coauthVersionLast="46" xr6:coauthVersionMax="47" xr10:uidLastSave="{00000000-0000-0000-0000-000000000000}"/>
  <bookViews>
    <workbookView xWindow="-120" yWindow="-120" windowWidth="38640" windowHeight="15840" tabRatio="744" xr2:uid="{28AF4D6A-79B6-4A32-920C-87AF5D4B5EE8}"/>
  </bookViews>
  <sheets>
    <sheet name="5 Tier" sheetId="11" r:id="rId1"/>
    <sheet name="7 Tier" sheetId="5" r:id="rId2"/>
    <sheet name="13 Tier" sheetId="9" r:id="rId3"/>
    <sheet name="Poten 13 Tier" sheetId="12" r:id="rId4"/>
    <sheet name="17 Tier" sheetId="16" r:id="rId5"/>
    <sheet name="20 Tier" sheetId="14" r:id="rId6"/>
    <sheet name="TQ 20 Tier" sheetId="15" r:id="rId7"/>
    <sheet name="50 Tier" sheetId="8" r:id="rId8"/>
    <sheet name="70 Ti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5" l="1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7" i="14"/>
  <c r="F9" i="14"/>
  <c r="F10" i="14"/>
  <c r="F11" i="14"/>
  <c r="F12" i="14"/>
  <c r="F13" i="14"/>
  <c r="F26" i="14"/>
  <c r="F25" i="14"/>
  <c r="F24" i="14"/>
  <c r="F23" i="14"/>
  <c r="K6" i="16"/>
  <c r="L6" i="16" s="1"/>
  <c r="K6" i="15"/>
  <c r="H7" i="15" s="1"/>
  <c r="K7" i="15" s="1"/>
  <c r="F8" i="14"/>
  <c r="F14" i="14"/>
  <c r="F15" i="14"/>
  <c r="F16" i="14"/>
  <c r="F17" i="14"/>
  <c r="F18" i="14"/>
  <c r="F19" i="14"/>
  <c r="F20" i="14"/>
  <c r="F21" i="14"/>
  <c r="F22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H7" i="12" s="1"/>
  <c r="K7" i="12" s="1"/>
  <c r="H8" i="12" s="1"/>
  <c r="I8" i="12" s="1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L6" i="15" l="1"/>
  <c r="J7" i="15" s="1"/>
  <c r="H7" i="16"/>
  <c r="D7" i="16"/>
  <c r="J7" i="16"/>
  <c r="I7" i="15"/>
  <c r="H8" i="15"/>
  <c r="I8" i="15" s="1"/>
  <c r="L7" i="15"/>
  <c r="J8" i="15" s="1"/>
  <c r="K7" i="14"/>
  <c r="H8" i="14" s="1"/>
  <c r="I8" i="14" s="1"/>
  <c r="I7" i="14"/>
  <c r="L6" i="14"/>
  <c r="D7" i="14" s="1"/>
  <c r="L6" i="12"/>
  <c r="J7" i="12" s="1"/>
  <c r="L6" i="9"/>
  <c r="J7" i="9" s="1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D7" i="15" l="1"/>
  <c r="K7" i="16"/>
  <c r="H8" i="16" s="1"/>
  <c r="I7" i="16"/>
  <c r="K8" i="15"/>
  <c r="D8" i="15"/>
  <c r="D7" i="12"/>
  <c r="L7" i="14"/>
  <c r="J8" i="14" s="1"/>
  <c r="J7" i="14"/>
  <c r="K8" i="14"/>
  <c r="L8" i="14" s="1"/>
  <c r="J9" i="14" s="1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L7" i="16" l="1"/>
  <c r="J8" i="16" s="1"/>
  <c r="K8" i="16"/>
  <c r="I8" i="16"/>
  <c r="D8" i="16"/>
  <c r="D8" i="14"/>
  <c r="H9" i="15"/>
  <c r="I9" i="15" s="1"/>
  <c r="L8" i="15"/>
  <c r="L7" i="9"/>
  <c r="D8" i="9" s="1"/>
  <c r="K8" i="9"/>
  <c r="H9" i="9" s="1"/>
  <c r="I9" i="9" s="1"/>
  <c r="H9" i="14"/>
  <c r="I9" i="14" s="1"/>
  <c r="D9" i="14"/>
  <c r="K9" i="14"/>
  <c r="K9" i="9"/>
  <c r="H10" i="9" s="1"/>
  <c r="L8" i="9"/>
  <c r="J9" i="9" s="1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AE6" i="8"/>
  <c r="AF6" i="8" s="1"/>
  <c r="AF5" i="8"/>
  <c r="AD6" i="8" s="1"/>
  <c r="AG6" i="8" s="1"/>
  <c r="D7" i="5"/>
  <c r="H8" i="5"/>
  <c r="L7" i="5"/>
  <c r="J8" i="9" l="1"/>
  <c r="H9" i="16"/>
  <c r="L8" i="16"/>
  <c r="J9" i="15"/>
  <c r="D9" i="15"/>
  <c r="K9" i="15"/>
  <c r="D9" i="9"/>
  <c r="H10" i="14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I10" i="9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D10" i="9"/>
  <c r="K10" i="9"/>
  <c r="AD7" i="8"/>
  <c r="J8" i="5"/>
  <c r="D8" i="5"/>
  <c r="I9" i="5"/>
  <c r="K8" i="5"/>
  <c r="J9" i="16" l="1"/>
  <c r="D9" i="16"/>
  <c r="I9" i="16"/>
  <c r="K9" i="16"/>
  <c r="L9" i="15"/>
  <c r="H10" i="15"/>
  <c r="I10" i="15" s="1"/>
  <c r="J10" i="14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H11" i="9"/>
  <c r="L10" i="9"/>
  <c r="AB8" i="8"/>
  <c r="AF7" i="8"/>
  <c r="H9" i="5"/>
  <c r="L8" i="5"/>
  <c r="L9" i="16" l="1"/>
  <c r="H10" i="16"/>
  <c r="K10" i="15"/>
  <c r="J10" i="15"/>
  <c r="D10" i="15"/>
  <c r="L10" i="14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I10" i="16" l="1"/>
  <c r="K10" i="16"/>
  <c r="D10" i="16"/>
  <c r="J10" i="16"/>
  <c r="H11" i="15"/>
  <c r="I11" i="15" s="1"/>
  <c r="L10" i="15"/>
  <c r="K11" i="14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2" i="9"/>
  <c r="AG8" i="8"/>
  <c r="AB9" i="8"/>
  <c r="AF8" i="8"/>
  <c r="L9" i="5"/>
  <c r="J10" i="5" s="1"/>
  <c r="H10" i="5"/>
  <c r="L10" i="16" l="1"/>
  <c r="H11" i="16"/>
  <c r="J11" i="15"/>
  <c r="D11" i="15"/>
  <c r="K11" i="15"/>
  <c r="D13" i="9"/>
  <c r="J13" i="9"/>
  <c r="H12" i="14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L13" i="9"/>
  <c r="J14" i="9" s="1"/>
  <c r="H14" i="9"/>
  <c r="K14" i="9" s="1"/>
  <c r="AD9" i="8"/>
  <c r="X9" i="8"/>
  <c r="AE9" i="8"/>
  <c r="AC9" i="8"/>
  <c r="I11" i="5"/>
  <c r="K10" i="5"/>
  <c r="D10" i="5"/>
  <c r="I11" i="16" l="1"/>
  <c r="K11" i="16"/>
  <c r="J11" i="16"/>
  <c r="D11" i="16"/>
  <c r="H12" i="15"/>
  <c r="I12" i="15" s="1"/>
  <c r="L11" i="15"/>
  <c r="K12" i="14"/>
  <c r="L12" i="14" s="1"/>
  <c r="J13" i="14" s="1"/>
  <c r="I12" i="14"/>
  <c r="J12" i="14"/>
  <c r="D12" i="14"/>
  <c r="K12" i="12"/>
  <c r="L12" i="12" s="1"/>
  <c r="J13" i="12" s="1"/>
  <c r="I12" i="12"/>
  <c r="J12" i="12"/>
  <c r="D12" i="12"/>
  <c r="O8" i="10"/>
  <c r="S7" i="10"/>
  <c r="AB10" i="10"/>
  <c r="AF9" i="10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J11" i="5" s="1"/>
  <c r="H12" i="16" l="1"/>
  <c r="L11" i="16"/>
  <c r="J12" i="15"/>
  <c r="D12" i="15"/>
  <c r="K12" i="15"/>
  <c r="H13" i="12"/>
  <c r="I13" i="12" s="1"/>
  <c r="H13" i="14"/>
  <c r="K13" i="14" s="1"/>
  <c r="D13" i="14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D11" i="5"/>
  <c r="H12" i="5"/>
  <c r="K12" i="5" s="1"/>
  <c r="L11" i="5"/>
  <c r="J12" i="5" s="1"/>
  <c r="I13" i="14" l="1"/>
  <c r="K13" i="12"/>
  <c r="J12" i="16"/>
  <c r="D12" i="16"/>
  <c r="I12" i="16"/>
  <c r="K12" i="16"/>
  <c r="L12" i="15"/>
  <c r="H13" i="15"/>
  <c r="I13" i="15" s="1"/>
  <c r="H14" i="14"/>
  <c r="K14" i="14" s="1"/>
  <c r="L14" i="14" s="1"/>
  <c r="J15" i="14" s="1"/>
  <c r="L13" i="14"/>
  <c r="J14" i="14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D12" i="5"/>
  <c r="H13" i="5"/>
  <c r="L12" i="5"/>
  <c r="J13" i="5" s="1"/>
  <c r="I14" i="14" l="1"/>
  <c r="H14" i="12"/>
  <c r="L13" i="12"/>
  <c r="L12" i="16"/>
  <c r="H13" i="16"/>
  <c r="D14" i="14"/>
  <c r="K13" i="15"/>
  <c r="J13" i="15"/>
  <c r="D13" i="15"/>
  <c r="H15" i="14"/>
  <c r="K15" i="14" s="1"/>
  <c r="D15" i="14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D13" i="5"/>
  <c r="J14" i="12" l="1"/>
  <c r="D14" i="12"/>
  <c r="K14" i="12"/>
  <c r="I14" i="12"/>
  <c r="I13" i="16"/>
  <c r="K13" i="16"/>
  <c r="J13" i="16"/>
  <c r="D13" i="16"/>
  <c r="H14" i="15"/>
  <c r="I14" i="15" s="1"/>
  <c r="L13" i="15"/>
  <c r="H16" i="14"/>
  <c r="I16" i="14" s="1"/>
  <c r="L15" i="14"/>
  <c r="J16" i="14" s="1"/>
  <c r="I15" i="14"/>
  <c r="K16" i="14"/>
  <c r="L16" i="14" s="1"/>
  <c r="J17" i="14" s="1"/>
  <c r="O10" i="10"/>
  <c r="S9" i="10"/>
  <c r="AF11" i="10"/>
  <c r="AB12" i="10"/>
  <c r="L18" i="9"/>
  <c r="J19" i="9" s="1"/>
  <c r="H19" i="9"/>
  <c r="D18" i="9"/>
  <c r="O5" i="8"/>
  <c r="S4" i="8"/>
  <c r="AB12" i="8"/>
  <c r="AF11" i="8"/>
  <c r="AG11" i="8"/>
  <c r="H15" i="12" l="1"/>
  <c r="L14" i="12"/>
  <c r="H14" i="16"/>
  <c r="L13" i="16"/>
  <c r="D16" i="14"/>
  <c r="J14" i="15"/>
  <c r="D14" i="15"/>
  <c r="K14" i="15"/>
  <c r="H17" i="14"/>
  <c r="K17" i="14" s="1"/>
  <c r="D17" i="14"/>
  <c r="AE12" i="10"/>
  <c r="AC12" i="10"/>
  <c r="AD12" i="10"/>
  <c r="X12" i="10"/>
  <c r="Q10" i="10"/>
  <c r="L10" i="10"/>
  <c r="R10" i="10"/>
  <c r="P10" i="10"/>
  <c r="D19" i="9"/>
  <c r="AD12" i="8"/>
  <c r="X12" i="8"/>
  <c r="AE12" i="8"/>
  <c r="AC12" i="8"/>
  <c r="Q5" i="8"/>
  <c r="L5" i="8"/>
  <c r="R5" i="8"/>
  <c r="P5" i="8"/>
  <c r="J15" i="12" l="1"/>
  <c r="D15" i="12"/>
  <c r="K15" i="12"/>
  <c r="I15" i="12"/>
  <c r="I16" i="12" s="1"/>
  <c r="I17" i="12" s="1"/>
  <c r="I18" i="12" s="1"/>
  <c r="I19" i="12" s="1"/>
  <c r="D14" i="16"/>
  <c r="J14" i="16"/>
  <c r="I14" i="16"/>
  <c r="K14" i="16"/>
  <c r="I17" i="14"/>
  <c r="H18" i="14"/>
  <c r="I18" i="14" s="1"/>
  <c r="L17" i="14"/>
  <c r="J18" i="14" s="1"/>
  <c r="L14" i="15"/>
  <c r="H15" i="15"/>
  <c r="I15" i="15" s="1"/>
  <c r="O11" i="10"/>
  <c r="S10" i="10"/>
  <c r="AG12" i="10"/>
  <c r="AB13" i="10"/>
  <c r="AF12" i="10"/>
  <c r="AG12" i="8"/>
  <c r="O6" i="8"/>
  <c r="S5" i="8"/>
  <c r="AF12" i="8"/>
  <c r="AB13" i="8"/>
  <c r="K18" i="14" l="1"/>
  <c r="H19" i="14" s="1"/>
  <c r="K19" i="14" s="1"/>
  <c r="L19" i="14" s="1"/>
  <c r="J20" i="14" s="1"/>
  <c r="H16" i="12"/>
  <c r="K16" i="12" s="1"/>
  <c r="L15" i="12"/>
  <c r="H15" i="16"/>
  <c r="L14" i="16"/>
  <c r="D18" i="14"/>
  <c r="K15" i="15"/>
  <c r="J15" i="15"/>
  <c r="D15" i="15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I19" i="14" l="1"/>
  <c r="L18" i="14"/>
  <c r="J19" i="14" s="1"/>
  <c r="J16" i="12"/>
  <c r="D16" i="12"/>
  <c r="L16" i="12"/>
  <c r="H17" i="12"/>
  <c r="K17" i="12" s="1"/>
  <c r="J15" i="16"/>
  <c r="D15" i="16"/>
  <c r="I15" i="16"/>
  <c r="K15" i="16"/>
  <c r="H20" i="14"/>
  <c r="H16" i="15"/>
  <c r="I16" i="15" s="1"/>
  <c r="L15" i="15"/>
  <c r="K20" i="14"/>
  <c r="L20" i="14" s="1"/>
  <c r="J21" i="14" s="1"/>
  <c r="I20" i="14"/>
  <c r="O12" i="10"/>
  <c r="S11" i="10"/>
  <c r="AB14" i="10"/>
  <c r="AF13" i="10"/>
  <c r="AG13" i="8"/>
  <c r="O7" i="8"/>
  <c r="S6" i="8"/>
  <c r="AB14" i="8"/>
  <c r="AF13" i="8"/>
  <c r="D19" i="14" l="1"/>
  <c r="D20" i="14"/>
  <c r="L17" i="12"/>
  <c r="J18" i="12" s="1"/>
  <c r="H18" i="12"/>
  <c r="K18" i="12" s="1"/>
  <c r="J17" i="12"/>
  <c r="D17" i="12"/>
  <c r="L15" i="16"/>
  <c r="H16" i="16"/>
  <c r="H21" i="14"/>
  <c r="I21" i="14" s="1"/>
  <c r="J16" i="15"/>
  <c r="D16" i="15"/>
  <c r="K16" i="15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K21" i="14" l="1"/>
  <c r="L21" i="14" s="1"/>
  <c r="J22" i="14" s="1"/>
  <c r="H19" i="12"/>
  <c r="L18" i="12"/>
  <c r="D18" i="12"/>
  <c r="I16" i="16"/>
  <c r="K16" i="16"/>
  <c r="D16" i="16"/>
  <c r="J16" i="16"/>
  <c r="H17" i="15"/>
  <c r="I17" i="15" s="1"/>
  <c r="L16" i="15"/>
  <c r="S12" i="10"/>
  <c r="O13" i="10"/>
  <c r="AF14" i="10"/>
  <c r="AB15" i="10"/>
  <c r="AG14" i="8"/>
  <c r="O8" i="8"/>
  <c r="S7" i="8"/>
  <c r="AB15" i="8"/>
  <c r="AF14" i="8"/>
  <c r="H22" i="14" l="1"/>
  <c r="I22" i="14" s="1"/>
  <c r="D22" i="14"/>
  <c r="J19" i="12"/>
  <c r="D19" i="12"/>
  <c r="H17" i="16"/>
  <c r="L16" i="16"/>
  <c r="J17" i="15"/>
  <c r="D17" i="15"/>
  <c r="K17" i="15"/>
  <c r="L17" i="15" s="1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K22" i="14" l="1"/>
  <c r="H23" i="14" s="1"/>
  <c r="K23" i="14" s="1"/>
  <c r="H24" i="14" s="1"/>
  <c r="K24" i="14" s="1"/>
  <c r="H25" i="14" s="1"/>
  <c r="J17" i="16"/>
  <c r="D17" i="16"/>
  <c r="I17" i="16"/>
  <c r="K17" i="16"/>
  <c r="H18" i="15"/>
  <c r="I18" i="15" s="1"/>
  <c r="AB16" i="10"/>
  <c r="AF15" i="10"/>
  <c r="S13" i="10"/>
  <c r="O14" i="10"/>
  <c r="AG15" i="8"/>
  <c r="AB16" i="8"/>
  <c r="AF15" i="8"/>
  <c r="O9" i="8"/>
  <c r="S8" i="8"/>
  <c r="L23" i="14" l="1"/>
  <c r="J24" i="14" s="1"/>
  <c r="I23" i="14"/>
  <c r="I24" i="14"/>
  <c r="L22" i="14"/>
  <c r="J23" i="14" s="1"/>
  <c r="H18" i="16"/>
  <c r="L17" i="16"/>
  <c r="L24" i="14"/>
  <c r="J25" i="14" s="1"/>
  <c r="J18" i="15"/>
  <c r="D18" i="15"/>
  <c r="K18" i="15"/>
  <c r="K25" i="14"/>
  <c r="H26" i="14" s="1"/>
  <c r="I26" i="14" s="1"/>
  <c r="I25" i="14"/>
  <c r="L25" i="14"/>
  <c r="J26" i="14" s="1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D23" i="14" l="1"/>
  <c r="D24" i="14"/>
  <c r="J18" i="16"/>
  <c r="D18" i="16"/>
  <c r="I18" i="16"/>
  <c r="K18" i="16"/>
  <c r="D25" i="14"/>
  <c r="H19" i="15"/>
  <c r="I19" i="15" s="1"/>
  <c r="L18" i="15"/>
  <c r="D26" i="14"/>
  <c r="AB17" i="10"/>
  <c r="AF16" i="10"/>
  <c r="O15" i="10"/>
  <c r="S14" i="10"/>
  <c r="AF16" i="8"/>
  <c r="AB17" i="8"/>
  <c r="O10" i="8"/>
  <c r="S9" i="8"/>
  <c r="L18" i="16" l="1"/>
  <c r="H19" i="16"/>
  <c r="J19" i="15"/>
  <c r="D19" i="15"/>
  <c r="K19" i="15"/>
  <c r="Q15" i="10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I19" i="16" l="1"/>
  <c r="K19" i="16"/>
  <c r="D19" i="16"/>
  <c r="J19" i="16"/>
  <c r="H20" i="15"/>
  <c r="I20" i="15" s="1"/>
  <c r="L19" i="15"/>
  <c r="AB18" i="10"/>
  <c r="AF17" i="10"/>
  <c r="O16" i="10"/>
  <c r="S15" i="10"/>
  <c r="AG17" i="8"/>
  <c r="O11" i="8"/>
  <c r="S10" i="8"/>
  <c r="AB18" i="8"/>
  <c r="AF17" i="8"/>
  <c r="L19" i="16" l="1"/>
  <c r="H20" i="16"/>
  <c r="J20" i="15"/>
  <c r="D20" i="15"/>
  <c r="K20" i="15"/>
  <c r="Q16" i="10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I20" i="16" l="1"/>
  <c r="K20" i="16"/>
  <c r="D20" i="16"/>
  <c r="J20" i="16"/>
  <c r="L20" i="15"/>
  <c r="H21" i="15"/>
  <c r="I21" i="15" s="1"/>
  <c r="AG18" i="10"/>
  <c r="AB19" i="10"/>
  <c r="AF18" i="10"/>
  <c r="S16" i="10"/>
  <c r="O17" i="10"/>
  <c r="AG18" i="8"/>
  <c r="O12" i="8"/>
  <c r="S11" i="8"/>
  <c r="AB19" i="8"/>
  <c r="AF18" i="8"/>
  <c r="L20" i="16" l="1"/>
  <c r="H21" i="16"/>
  <c r="K21" i="15"/>
  <c r="J21" i="15"/>
  <c r="D21" i="15"/>
  <c r="R17" i="10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I21" i="16" l="1"/>
  <c r="K21" i="16"/>
  <c r="D21" i="16"/>
  <c r="J21" i="16"/>
  <c r="H22" i="15"/>
  <c r="I22" i="15" s="1"/>
  <c r="L21" i="15"/>
  <c r="AB20" i="10"/>
  <c r="AF19" i="10"/>
  <c r="O18" i="10"/>
  <c r="S17" i="10"/>
  <c r="AB20" i="8"/>
  <c r="AF19" i="8"/>
  <c r="S12" i="8"/>
  <c r="O13" i="8"/>
  <c r="AG19" i="8"/>
  <c r="H22" i="16" l="1"/>
  <c r="L21" i="16"/>
  <c r="J22" i="15"/>
  <c r="D22" i="15"/>
  <c r="K22" i="15"/>
  <c r="Q18" i="10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J22" i="16" l="1"/>
  <c r="D22" i="16"/>
  <c r="I22" i="16"/>
  <c r="K22" i="16"/>
  <c r="L22" i="15"/>
  <c r="H23" i="15"/>
  <c r="I23" i="15" s="1"/>
  <c r="AG20" i="8"/>
  <c r="AB21" i="10"/>
  <c r="AF20" i="10"/>
  <c r="O19" i="10"/>
  <c r="S18" i="10"/>
  <c r="AF20" i="8"/>
  <c r="AB21" i="8"/>
  <c r="O14" i="8"/>
  <c r="S13" i="8"/>
  <c r="H23" i="16" l="1"/>
  <c r="I23" i="16" s="1"/>
  <c r="L22" i="16"/>
  <c r="J23" i="15"/>
  <c r="D23" i="15"/>
  <c r="K23" i="15"/>
  <c r="L23" i="15" s="1"/>
  <c r="AD21" i="10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D23" i="16" l="1"/>
  <c r="J23" i="16"/>
  <c r="H24" i="15"/>
  <c r="I24" i="15" s="1"/>
  <c r="AF21" i="10"/>
  <c r="AB22" i="10"/>
  <c r="O20" i="10"/>
  <c r="S19" i="10"/>
  <c r="AB22" i="8"/>
  <c r="AF21" i="8"/>
  <c r="AG21" i="8"/>
  <c r="O15" i="8"/>
  <c r="S14" i="8"/>
  <c r="J24" i="15" l="1"/>
  <c r="D24" i="15"/>
  <c r="K24" i="15"/>
  <c r="R20" i="10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H25" i="15" l="1"/>
  <c r="I25" i="15" s="1"/>
  <c r="L24" i="15"/>
  <c r="AG22" i="10"/>
  <c r="AB23" i="10"/>
  <c r="AF22" i="10"/>
  <c r="S20" i="10"/>
  <c r="O21" i="10"/>
  <c r="AG22" i="8"/>
  <c r="AB23" i="8"/>
  <c r="AF22" i="8"/>
  <c r="O16" i="8"/>
  <c r="S15" i="8"/>
  <c r="J25" i="15" l="1"/>
  <c r="D25" i="15"/>
  <c r="K25" i="15"/>
  <c r="R21" i="10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H26" i="15" l="1"/>
  <c r="I26" i="15" s="1"/>
  <c r="L25" i="15"/>
  <c r="AB24" i="10"/>
  <c r="AF23" i="10"/>
  <c r="O22" i="10"/>
  <c r="S21" i="10"/>
  <c r="AB24" i="8"/>
  <c r="AF23" i="8"/>
  <c r="S16" i="8"/>
  <c r="O17" i="8"/>
  <c r="J26" i="15" l="1"/>
  <c r="D26" i="15"/>
  <c r="R22" i="10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AG42" i="10" l="1"/>
  <c r="AB43" i="10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<sst xmlns="http://schemas.openxmlformats.org/spreadsheetml/2006/main" count="535" uniqueCount="116">
  <si>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</si>
  <si>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</si>
  <si>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</si>
  <si>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</si>
  <si>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</si>
  <si>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</si>
  <si>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</si>
  <si>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</si>
  <si>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</si>
  <si>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</si>
  <si>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</si>
  <si>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</si>
  <si>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</si>
  <si>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</si>
  <si>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</si>
  <si>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</si>
  <si>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</si>
  <si>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</si>
  <si>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</si>
  <si>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</si>
  <si>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</si>
  <si>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</si>
  <si>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</si>
  <si>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</si>
  <si>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</si>
  <si>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</si>
  <si>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</si>
  <si>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</si>
  <si>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</si>
  <si>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</si>
  <si>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</si>
  <si>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</si>
  <si>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</si>
  <si>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</si>
  <si>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</si>
  <si>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</si>
  <si>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</si>
  <si>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</si>
  <si>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</si>
  <si>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</si>
  <si>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</si>
  <si>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</si>
  <si>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</si>
  <si>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</si>
  <si>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</si>
  <si>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</si>
  <si>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</si>
  <si>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</si>
  <si>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</si>
  <si>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</si>
  <si>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</si>
  <si>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</si>
  <si>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</si>
  <si>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</si>
  <si>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</si>
  <si>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</si>
  <si>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</si>
  <si>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</si>
  <si>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</si>
  <si>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</si>
  <si>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</si>
  <si>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</si>
  <si>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</si>
  <si>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</si>
  <si>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</si>
  <si>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</si>
  <si>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</si>
  <si>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</si>
  <si>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</si>
  <si>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</si>
  <si>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</si>
  <si>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</si>
  <si>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</si>
  <si>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</si>
  <si>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</si>
  <si>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</si>
  <si>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</si>
  <si>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</si>
  <si>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</si>
  <si>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</si>
  <si>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</si>
  <si>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</si>
  <si>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</si>
  <si>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</si>
  <si>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</si>
  <si>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</si>
  <si>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</si>
  <si>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</si>
  <si>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</si>
  <si>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</si>
  <si>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</si>
  <si>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</si>
  <si>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</si>
  <si>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</si>
  <si>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</si>
  <si>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</si>
  <si>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</si>
  <si>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</si>
  <si>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</si>
  <si>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</si>
  <si>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</si>
  <si>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</si>
  <si>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</si>
  <si>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</si>
  <si>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</si>
  <si>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</si>
  <si>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</si>
  <si>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</si>
  <si>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</si>
  <si>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</si>
  <si>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방법론 : 포텐</t>
    <phoneticPr fontId="1" type="noConversion"/>
  </si>
  <si>
    <t>티어설계 : Lotto</t>
    <phoneticPr fontId="1" type="noConversion"/>
  </si>
  <si>
    <t>티어설계 : 포텐</t>
    <phoneticPr fontId="1" type="noConversion"/>
  </si>
  <si>
    <t>티어설계 : 삭제하세요</t>
    <phoneticPr fontId="1" type="noConversion"/>
  </si>
  <si>
    <t>티어설계 : 주린이</t>
    <phoneticPr fontId="1" type="noConversion"/>
  </si>
  <si>
    <t>티어평단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</si>
</sst>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057A157-4B3E-480B-ABBE-FEC7C5815BFA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D577300-055D-4C98-991D-F06FA06A1EA7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906D523-EAD5-4BD9-9A26-A5DC85D0C1B5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F8A1016-182C-445B-A572-BE72627E7C96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F2EAEA4-8AA4-4012-A8CF-9821D46FE926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4CCF682-BBDE-40AD-AB15-988C5986D12F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12</xdr:col>
      <xdr:colOff>0</xdr:colOff>
      <xdr:row>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2F473D-60D0-4A18-AC69-68619833603C}"/>
            </a:ext>
          </a:extLst>
        </xdr:cNvPr>
        <xdr:cNvSpPr/>
      </xdr:nvSpPr>
      <xdr:spPr>
        <a:xfrm>
          <a:off x="5629275" y="0"/>
          <a:ext cx="5495925" cy="590550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B16B8B-35C2-4AE0-A699-859C441A3A3D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26</xdr:row>
      <xdr:rowOff>0</xdr:rowOff>
    </xdr:from>
    <xdr:to>
      <xdr:col>9</xdr:col>
      <xdr:colOff>0</xdr:colOff>
      <xdr:row>29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91F88397-85AA-4CB2-B9C5-9C422823124C}"/>
            </a:ext>
          </a:extLst>
        </xdr:cNvPr>
        <xdr:cNvSpPr/>
      </xdr:nvSpPr>
      <xdr:spPr>
        <a:xfrm>
          <a:off x="400050" y="5200650"/>
          <a:ext cx="4581525" cy="600075"/>
        </a:xfrm>
        <a:prstGeom prst="rect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프로그램이 어떻게 주문하는지 점검할 수 있는 기준 시트입니다</a:t>
          </a:r>
          <a:r>
            <a:rPr lang="en-US" altLang="ko-KR" sz="1100">
              <a:solidFill>
                <a:schemeClr val="bg1">
                  <a:lumMod val="85000"/>
                </a:schemeClr>
              </a:solidFill>
              <a:latin typeface="맑은 고딕" panose="020B0503020000020004" pitchFamily="50" charset="-127"/>
              <a:ea typeface="맑은 고딕" panose="020B0503020000020004" pitchFamily="50" charset="-127"/>
            </a:rPr>
            <a:t>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이 시트는 프로그램과 연동되지 않습니다</a:t>
          </a:r>
          <a:r>
            <a:rPr lang="en-US" altLang="ko-KR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log.naver.com/elias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O12"/>
  <sheetViews>
    <sheetView tabSelected="1"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82" t="s">
        <v>11</v>
      </c>
      <c r="D3" s="2" t="s">
        <v>8</v>
      </c>
      <c r="E3" s="13">
        <v>100</v>
      </c>
    </row>
    <row r="4" spans="2:15" ht="20.100000000000001" customHeight="1" x14ac:dyDescent="0.25">
      <c r="B4" s="83" t="s">
        <v>12</v>
      </c>
    </row>
    <row r="5" spans="2:15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180</v>
      </c>
    </row>
    <row r="7" spans="2:15" ht="20.100000000000001" customHeight="1" x14ac:dyDescent="0.3">
      <c r="B7" s="27" t="s">
        <v>110</v>
      </c>
      <c r="D7" s="5">
        <f>SUM(L$6:L6)</f>
        <v>180</v>
      </c>
      <c r="E7" s="6" t="s">
        <v>15</v>
      </c>
      <c r="F7" s="15">
        <f>$E$2*60%</f>
        <v>18000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180</v>
      </c>
      <c r="K7" s="18">
        <f>ROUND(H7*(G8+1),2)</f>
        <v>95</v>
      </c>
      <c r="L7" s="16">
        <f t="shared" si="0"/>
        <v>32</v>
      </c>
    </row>
    <row r="8" spans="2:15" ht="20.100000000000001" customHeight="1" x14ac:dyDescent="0.3">
      <c r="B8" s="27" t="s">
        <v>111</v>
      </c>
      <c r="D8" s="5">
        <f>SUM(L$6:L7)</f>
        <v>212</v>
      </c>
      <c r="E8" s="6" t="s">
        <v>16</v>
      </c>
      <c r="F8" s="15">
        <f>$E$2*10%</f>
        <v>3000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32</v>
      </c>
      <c r="K8" s="18">
        <f t="shared" ref="K8:K10" si="3">ROUND(H8*(G9+1),2)</f>
        <v>85.5</v>
      </c>
      <c r="L8" s="16">
        <f t="shared" si="0"/>
        <v>18</v>
      </c>
    </row>
    <row r="9" spans="2:15" ht="20.100000000000001" customHeight="1" x14ac:dyDescent="0.3">
      <c r="D9" s="5">
        <f>SUM(L$6:L8)</f>
        <v>230</v>
      </c>
      <c r="E9" s="6" t="s">
        <v>17</v>
      </c>
      <c r="F9" s="15">
        <f>$E$2*5%</f>
        <v>1500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18</v>
      </c>
      <c r="K9" s="18">
        <f t="shared" si="3"/>
        <v>76.95</v>
      </c>
      <c r="L9" s="16">
        <f t="shared" si="0"/>
        <v>19</v>
      </c>
    </row>
    <row r="10" spans="2:15" ht="20.100000000000001" customHeight="1" x14ac:dyDescent="0.3">
      <c r="D10" s="5">
        <f>SUM(L$6:L9)</f>
        <v>249</v>
      </c>
      <c r="E10" s="6" t="s">
        <v>18</v>
      </c>
      <c r="F10" s="15">
        <f>$E$2*5%</f>
        <v>1500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19</v>
      </c>
      <c r="K10" s="18">
        <f t="shared" si="3"/>
        <v>69.260000000000005</v>
      </c>
      <c r="L10" s="16">
        <f t="shared" si="0"/>
        <v>22</v>
      </c>
      <c r="M10" s="14"/>
      <c r="N10" s="14"/>
      <c r="O10" s="14"/>
    </row>
    <row r="11" spans="2:15" ht="20.100000000000001" customHeight="1" x14ac:dyDescent="0.3">
      <c r="D11" s="5">
        <f>SUM(L$6:L10)</f>
        <v>271</v>
      </c>
      <c r="E11" s="6" t="s">
        <v>19</v>
      </c>
      <c r="F11" s="15">
        <f>$E$2*5%</f>
        <v>1500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22</v>
      </c>
      <c r="K11" s="18">
        <v>0</v>
      </c>
      <c r="L11" s="16">
        <v>0</v>
      </c>
    </row>
    <row r="12" spans="2:15" ht="20.100000000000001" customHeight="1" x14ac:dyDescent="0.3">
      <c r="D12" s="84" t="s">
        <v>109</v>
      </c>
      <c r="E12" s="5"/>
      <c r="F12" s="15">
        <f>$E$2*15%</f>
        <v>4500</v>
      </c>
      <c r="G12" s="5"/>
      <c r="H12" s="5"/>
      <c r="I12" s="5"/>
      <c r="J12" s="5"/>
      <c r="K12" s="5"/>
      <c r="L12" s="5"/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O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11" t="s">
        <v>11</v>
      </c>
      <c r="D3" s="2" t="s">
        <v>8</v>
      </c>
      <c r="E3" s="13">
        <v>100</v>
      </c>
    </row>
    <row r="4" spans="2:15" ht="20.100000000000001" customHeight="1" x14ac:dyDescent="0.25">
      <c r="B4" s="12" t="s">
        <v>12</v>
      </c>
    </row>
    <row r="5" spans="2:15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5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95</v>
      </c>
      <c r="L7" s="16">
        <f t="shared" si="0"/>
        <v>53</v>
      </c>
    </row>
    <row r="8" spans="2:15" ht="20.100000000000001" customHeight="1" x14ac:dyDescent="0.3">
      <c r="B8" s="27" t="s">
        <v>112</v>
      </c>
      <c r="D8" s="5">
        <f>SUM(L$6:L7)</f>
        <v>103</v>
      </c>
      <c r="E8" s="6" t="s">
        <v>16</v>
      </c>
      <c r="F8" s="15">
        <f t="shared" ref="F8:F11" si="1">$E$2/6</f>
        <v>5000</v>
      </c>
      <c r="G8" s="20">
        <v>-0.05</v>
      </c>
      <c r="H8" s="7">
        <f t="shared" ref="H8:H13" si="2">K7</f>
        <v>95</v>
      </c>
      <c r="I8" s="22">
        <f>H7</f>
        <v>100</v>
      </c>
      <c r="J8" s="23">
        <f t="shared" ref="J8:J13" si="3">L7</f>
        <v>53</v>
      </c>
      <c r="K8" s="18">
        <f t="shared" ref="K8:K12" si="4">ROUND(H8*(G9+1),2)</f>
        <v>90.25</v>
      </c>
      <c r="L8" s="16">
        <f t="shared" si="0"/>
        <v>55</v>
      </c>
    </row>
    <row r="9" spans="2:15" ht="20.100000000000001" customHeight="1" x14ac:dyDescent="0.3">
      <c r="D9" s="5">
        <f>SUM(L$6:L8)</f>
        <v>158</v>
      </c>
      <c r="E9" s="6" t="s">
        <v>17</v>
      </c>
      <c r="F9" s="15">
        <f t="shared" si="1"/>
        <v>5000</v>
      </c>
      <c r="G9" s="20">
        <v>-0.05</v>
      </c>
      <c r="H9" s="7">
        <f t="shared" si="2"/>
        <v>90.25</v>
      </c>
      <c r="I9" s="22">
        <f t="shared" ref="I9:I11" si="5">H8</f>
        <v>95</v>
      </c>
      <c r="J9" s="23">
        <f t="shared" si="3"/>
        <v>55</v>
      </c>
      <c r="K9" s="18">
        <f t="shared" si="4"/>
        <v>83.93</v>
      </c>
      <c r="L9" s="16">
        <f t="shared" si="0"/>
        <v>60</v>
      </c>
    </row>
    <row r="10" spans="2:15" ht="20.100000000000001" customHeight="1" x14ac:dyDescent="0.3">
      <c r="D10" s="5">
        <f>SUM(L$6:L9)</f>
        <v>218</v>
      </c>
      <c r="E10" s="6" t="s">
        <v>18</v>
      </c>
      <c r="F10" s="15">
        <f t="shared" si="1"/>
        <v>5000</v>
      </c>
      <c r="G10" s="20">
        <v>-7.0000000000000007E-2</v>
      </c>
      <c r="H10" s="7">
        <f t="shared" si="2"/>
        <v>83.93</v>
      </c>
      <c r="I10" s="22">
        <f t="shared" si="5"/>
        <v>90.25</v>
      </c>
      <c r="J10" s="23">
        <f t="shared" si="3"/>
        <v>60</v>
      </c>
      <c r="K10" s="18">
        <f t="shared" si="4"/>
        <v>78.05</v>
      </c>
      <c r="L10" s="16">
        <f t="shared" si="0"/>
        <v>64</v>
      </c>
      <c r="M10" s="14"/>
      <c r="N10" s="14"/>
      <c r="O10" s="14"/>
    </row>
    <row r="11" spans="2:15" ht="20.100000000000001" customHeight="1" x14ac:dyDescent="0.3">
      <c r="D11" s="5">
        <f>SUM(L$6:L10)</f>
        <v>282</v>
      </c>
      <c r="E11" s="6" t="s">
        <v>19</v>
      </c>
      <c r="F11" s="15">
        <f t="shared" si="1"/>
        <v>5000</v>
      </c>
      <c r="G11" s="20">
        <v>-7.0000000000000007E-2</v>
      </c>
      <c r="H11" s="7">
        <f t="shared" si="2"/>
        <v>78.05</v>
      </c>
      <c r="I11" s="22">
        <f t="shared" si="5"/>
        <v>83.93</v>
      </c>
      <c r="J11" s="23">
        <f t="shared" si="3"/>
        <v>64</v>
      </c>
      <c r="K11" s="18">
        <f t="shared" si="4"/>
        <v>66.34</v>
      </c>
      <c r="L11" s="16">
        <f t="shared" si="0"/>
        <v>38</v>
      </c>
    </row>
    <row r="12" spans="2:15" ht="20.100000000000001" customHeight="1" x14ac:dyDescent="0.3">
      <c r="D12" s="5">
        <f>SUM(L$6:L11)</f>
        <v>320</v>
      </c>
      <c r="E12" s="6" t="s">
        <v>20</v>
      </c>
      <c r="F12" s="15">
        <f>$E$2/6/2</f>
        <v>2500</v>
      </c>
      <c r="G12" s="20">
        <v>-0.15</v>
      </c>
      <c r="H12" s="7">
        <f t="shared" si="2"/>
        <v>66.34</v>
      </c>
      <c r="I12" s="22">
        <f>I11</f>
        <v>83.93</v>
      </c>
      <c r="J12" s="23">
        <f t="shared" si="3"/>
        <v>38</v>
      </c>
      <c r="K12" s="18">
        <f t="shared" si="4"/>
        <v>53.07</v>
      </c>
      <c r="L12" s="16">
        <f t="shared" si="0"/>
        <v>47</v>
      </c>
    </row>
    <row r="13" spans="2:15" ht="20.100000000000001" customHeight="1" x14ac:dyDescent="0.3">
      <c r="D13" s="5">
        <f>SUM(L$6:L12)</f>
        <v>367</v>
      </c>
      <c r="E13" s="6" t="s">
        <v>21</v>
      </c>
      <c r="F13" s="15">
        <f>$E$2/6/2</f>
        <v>2500</v>
      </c>
      <c r="G13" s="20">
        <v>-0.2</v>
      </c>
      <c r="H13" s="7">
        <f t="shared" si="2"/>
        <v>53.07</v>
      </c>
      <c r="I13" s="22">
        <f>I12</f>
        <v>83.93</v>
      </c>
      <c r="J13" s="23">
        <f t="shared" si="3"/>
        <v>47</v>
      </c>
      <c r="K13" s="18">
        <v>0</v>
      </c>
      <c r="L13" s="16"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76" t="s">
        <v>11</v>
      </c>
      <c r="D3" s="2" t="s">
        <v>8</v>
      </c>
      <c r="E3" s="13">
        <v>100</v>
      </c>
    </row>
    <row r="4" spans="2:13" ht="20.100000000000001" customHeight="1" x14ac:dyDescent="0.25">
      <c r="B4" s="77" t="s">
        <v>12</v>
      </c>
    </row>
    <row r="5" spans="2:13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</row>
    <row r="8" spans="2:13" ht="20.100000000000001" customHeight="1" x14ac:dyDescent="0.3">
      <c r="B8" s="27" t="s">
        <v>113</v>
      </c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9" si="2">L7</f>
        <v>26</v>
      </c>
      <c r="K8" s="18">
        <f t="shared" ref="K8:K12" si="3">ROUND(H8*(G9+1),2)</f>
        <v>96.04</v>
      </c>
      <c r="L8" s="16">
        <f t="shared" si="0"/>
        <v>26</v>
      </c>
    </row>
    <row r="9" spans="2:13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13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  <c r="M10" s="14"/>
    </row>
    <row r="11" spans="2:13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</row>
    <row r="12" spans="2:13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13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 t="shared" si="2"/>
        <v>29</v>
      </c>
      <c r="K13" s="18">
        <f>ROUND(H13*(G14+1),2)</f>
        <v>82.89</v>
      </c>
      <c r="L13" s="16">
        <f>ROUND(F14/K13,0)</f>
        <v>30</v>
      </c>
    </row>
    <row r="14" spans="2:13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si="2"/>
        <v>30</v>
      </c>
      <c r="K14" s="18">
        <f t="shared" ref="K14:K18" si="7">ROUND(H14*(G15+1),2)</f>
        <v>79.989999999999995</v>
      </c>
      <c r="L14" s="16">
        <f t="shared" ref="L14:L18" si="8">ROUND(F15/K14,0)</f>
        <v>31</v>
      </c>
    </row>
    <row r="15" spans="2:13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2"/>
        <v>31</v>
      </c>
      <c r="K15" s="18">
        <f t="shared" si="7"/>
        <v>74.790000000000006</v>
      </c>
      <c r="L15" s="16">
        <f t="shared" si="8"/>
        <v>17</v>
      </c>
    </row>
    <row r="16" spans="2:13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2"/>
        <v>17</v>
      </c>
      <c r="K16" s="18">
        <f t="shared" si="7"/>
        <v>69.930000000000007</v>
      </c>
      <c r="L16" s="16">
        <f t="shared" si="8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9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2"/>
        <v>18</v>
      </c>
      <c r="K17" s="18">
        <f t="shared" si="7"/>
        <v>63.29</v>
      </c>
      <c r="L17" s="16">
        <f t="shared" si="8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9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2"/>
        <v>20</v>
      </c>
      <c r="K18" s="18">
        <f t="shared" si="7"/>
        <v>57.28</v>
      </c>
      <c r="L18" s="16">
        <f t="shared" si="8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9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2"/>
        <v>22</v>
      </c>
      <c r="K19" s="18">
        <v>0</v>
      </c>
      <c r="L19" s="16"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85" t="s">
        <v>11</v>
      </c>
      <c r="D3" s="2" t="s">
        <v>8</v>
      </c>
      <c r="E3" s="13">
        <v>100</v>
      </c>
    </row>
    <row r="4" spans="2:13" ht="20.100000000000001" customHeight="1" x14ac:dyDescent="0.25">
      <c r="B4" s="86" t="s">
        <v>12</v>
      </c>
    </row>
    <row r="5" spans="2:13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110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98.5</v>
      </c>
      <c r="L7" s="16">
        <f t="shared" si="0"/>
        <v>25</v>
      </c>
    </row>
    <row r="8" spans="2:13" ht="20.100000000000001" customHeight="1" x14ac:dyDescent="0.3">
      <c r="B8" s="27" t="s">
        <v>112</v>
      </c>
      <c r="D8" s="5">
        <f>SUM(L$6:L7)</f>
        <v>75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98.5</v>
      </c>
      <c r="I8" s="22">
        <f>ROUND(H8*(4%+1),2)</f>
        <v>102.44</v>
      </c>
      <c r="J8" s="23">
        <f t="shared" ref="J8:J19" si="2">L7</f>
        <v>25</v>
      </c>
      <c r="K8" s="18">
        <f t="shared" ref="K8:K12" si="3">ROUND(H8*(G9+1),2)</f>
        <v>97.02</v>
      </c>
      <c r="L8" s="16">
        <f t="shared" si="0"/>
        <v>26</v>
      </c>
    </row>
    <row r="9" spans="2:13" ht="20.100000000000001" customHeight="1" x14ac:dyDescent="0.3">
      <c r="D9" s="5">
        <f>SUM(L$6:L8)</f>
        <v>101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97.02</v>
      </c>
      <c r="I9" s="22">
        <f>ROUND(H9*(4%+1),2)</f>
        <v>100.9</v>
      </c>
      <c r="J9" s="23">
        <f t="shared" si="2"/>
        <v>26</v>
      </c>
      <c r="K9" s="18">
        <f t="shared" si="3"/>
        <v>95.56</v>
      </c>
      <c r="L9" s="16">
        <f t="shared" si="0"/>
        <v>26</v>
      </c>
    </row>
    <row r="10" spans="2:13" ht="20.100000000000001" customHeight="1" x14ac:dyDescent="0.3">
      <c r="D10" s="5">
        <f>SUM(L$6:L9)</f>
        <v>127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95.56</v>
      </c>
      <c r="I10" s="22">
        <f>ROUND(H10*(4%+1),2)</f>
        <v>99.38</v>
      </c>
      <c r="J10" s="23">
        <f t="shared" si="2"/>
        <v>26</v>
      </c>
      <c r="K10" s="18">
        <f t="shared" si="3"/>
        <v>94.6</v>
      </c>
      <c r="L10" s="16">
        <f t="shared" si="0"/>
        <v>26</v>
      </c>
      <c r="M10" s="14"/>
    </row>
    <row r="11" spans="2:13" ht="20.100000000000001" customHeight="1" x14ac:dyDescent="0.3">
      <c r="D11" s="5">
        <f>SUM(L$6:L10)</f>
        <v>153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94.6</v>
      </c>
      <c r="I11" s="22">
        <f>ROUND(H11*(5%+1),2)</f>
        <v>99.33</v>
      </c>
      <c r="J11" s="23">
        <f t="shared" si="2"/>
        <v>26</v>
      </c>
      <c r="K11" s="18">
        <f t="shared" si="3"/>
        <v>92.71</v>
      </c>
      <c r="L11" s="16">
        <f t="shared" si="0"/>
        <v>27</v>
      </c>
    </row>
    <row r="12" spans="2:13" ht="20.100000000000001" customHeight="1" x14ac:dyDescent="0.3">
      <c r="D12" s="5">
        <f>SUM(L$6:L11)</f>
        <v>180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92.71</v>
      </c>
      <c r="I12" s="22">
        <f>ROUND(H12*(7%+1),2)</f>
        <v>99.2</v>
      </c>
      <c r="J12" s="23">
        <f t="shared" si="2"/>
        <v>27</v>
      </c>
      <c r="K12" s="18">
        <f t="shared" si="3"/>
        <v>90.39</v>
      </c>
      <c r="L12" s="16">
        <f t="shared" si="0"/>
        <v>28</v>
      </c>
    </row>
    <row r="13" spans="2:13" ht="20.100000000000001" customHeight="1" x14ac:dyDescent="0.3">
      <c r="D13" s="5">
        <f>SUM(L$6:L12)</f>
        <v>208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90.39</v>
      </c>
      <c r="I13" s="22">
        <f>ROUND(H13*(7%+1),2)</f>
        <v>96.72</v>
      </c>
      <c r="J13" s="23">
        <f t="shared" si="2"/>
        <v>28</v>
      </c>
      <c r="K13" s="18">
        <f>ROUND(H13*(G14+1),2)</f>
        <v>88.13</v>
      </c>
      <c r="L13" s="16">
        <f>ROUND(F14/K13,0)</f>
        <v>28</v>
      </c>
    </row>
    <row r="14" spans="2:13" ht="20.100000000000001" customHeight="1" x14ac:dyDescent="0.3">
      <c r="D14" s="5">
        <f>SUM(L$6:L13)</f>
        <v>236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88.13</v>
      </c>
      <c r="I14" s="22">
        <f>ROUND(H14*(8%+1),2)</f>
        <v>95.18</v>
      </c>
      <c r="J14" s="23">
        <f t="shared" si="2"/>
        <v>28</v>
      </c>
      <c r="K14" s="18">
        <f t="shared" ref="K14:K18" si="5">ROUND(H14*(G15+1),2)</f>
        <v>85.93</v>
      </c>
      <c r="L14" s="16">
        <f t="shared" ref="L14:L18" si="6">ROUND(F15/K14,0)</f>
        <v>29</v>
      </c>
    </row>
    <row r="15" spans="2:13" ht="20.100000000000001" customHeight="1" x14ac:dyDescent="0.3">
      <c r="D15" s="5">
        <f>SUM(L$6:L14)</f>
        <v>265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85.93</v>
      </c>
      <c r="I15" s="22">
        <f>ROUND(H15*(9%+1),2)</f>
        <v>93.66</v>
      </c>
      <c r="J15" s="23">
        <f t="shared" si="2"/>
        <v>29</v>
      </c>
      <c r="K15" s="18">
        <f t="shared" si="5"/>
        <v>79.91</v>
      </c>
      <c r="L15" s="16">
        <f t="shared" si="6"/>
        <v>16</v>
      </c>
    </row>
    <row r="16" spans="2:13" ht="20.100000000000001" customHeight="1" x14ac:dyDescent="0.3">
      <c r="D16" s="5">
        <f>SUM(L$6:L15)</f>
        <v>281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79.91</v>
      </c>
      <c r="I16" s="22">
        <f t="shared" ref="I16:I19" si="7">I15</f>
        <v>93.66</v>
      </c>
      <c r="J16" s="23">
        <f t="shared" si="2"/>
        <v>16</v>
      </c>
      <c r="K16" s="18">
        <f t="shared" si="5"/>
        <v>74.319999999999993</v>
      </c>
      <c r="L16" s="16">
        <f t="shared" si="6"/>
        <v>17</v>
      </c>
    </row>
    <row r="17" spans="4:12" ht="20.100000000000001" customHeight="1" x14ac:dyDescent="0.3">
      <c r="D17" s="5">
        <f>SUM(L$6:L16)</f>
        <v>298</v>
      </c>
      <c r="E17" s="6" t="s">
        <v>25</v>
      </c>
      <c r="F17" s="15">
        <f t="shared" ref="F17:F19" si="8">$E$2/24</f>
        <v>1250</v>
      </c>
      <c r="G17" s="20">
        <v>-7.0000000000000007E-2</v>
      </c>
      <c r="H17" s="7">
        <f t="shared" si="1"/>
        <v>74.319999999999993</v>
      </c>
      <c r="I17" s="22">
        <f t="shared" si="7"/>
        <v>93.66</v>
      </c>
      <c r="J17" s="23">
        <f t="shared" si="2"/>
        <v>17</v>
      </c>
      <c r="K17" s="18">
        <f t="shared" si="5"/>
        <v>63.17</v>
      </c>
      <c r="L17" s="16">
        <f t="shared" si="6"/>
        <v>20</v>
      </c>
    </row>
    <row r="18" spans="4:12" ht="20.100000000000001" customHeight="1" x14ac:dyDescent="0.3">
      <c r="D18" s="5">
        <f>SUM(L$6:L17)</f>
        <v>318</v>
      </c>
      <c r="E18" s="6" t="s">
        <v>26</v>
      </c>
      <c r="F18" s="15">
        <f t="shared" si="8"/>
        <v>1250</v>
      </c>
      <c r="G18" s="20">
        <v>-0.15</v>
      </c>
      <c r="H18" s="7">
        <f t="shared" si="1"/>
        <v>63.17</v>
      </c>
      <c r="I18" s="22">
        <f t="shared" si="7"/>
        <v>93.66</v>
      </c>
      <c r="J18" s="23">
        <f t="shared" si="2"/>
        <v>20</v>
      </c>
      <c r="K18" s="18">
        <f t="shared" si="5"/>
        <v>50.54</v>
      </c>
      <c r="L18" s="16">
        <f t="shared" si="6"/>
        <v>25</v>
      </c>
    </row>
    <row r="19" spans="4:12" ht="20.100000000000001" customHeight="1" x14ac:dyDescent="0.3">
      <c r="D19" s="5">
        <f>SUM(L$6:L18)</f>
        <v>343</v>
      </c>
      <c r="E19" s="6" t="s">
        <v>27</v>
      </c>
      <c r="F19" s="15">
        <f t="shared" si="8"/>
        <v>1250</v>
      </c>
      <c r="G19" s="20">
        <v>-0.2</v>
      </c>
      <c r="H19" s="7">
        <f t="shared" si="1"/>
        <v>50.54</v>
      </c>
      <c r="I19" s="22">
        <f t="shared" si="7"/>
        <v>93.66</v>
      </c>
      <c r="J19" s="23">
        <f t="shared" si="2"/>
        <v>25</v>
      </c>
      <c r="K19" s="18">
        <v>0</v>
      </c>
      <c r="L19" s="16"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B6E8-E8BC-4703-871D-B47F7F3C6A53}">
  <dimension ref="B2:L2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9" t="s">
        <v>11</v>
      </c>
      <c r="D3" s="2" t="s">
        <v>8</v>
      </c>
      <c r="E3" s="13">
        <v>100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35</v>
      </c>
    </row>
    <row r="7" spans="2:12" ht="20.100000000000001" customHeight="1" x14ac:dyDescent="0.3">
      <c r="B7" s="27" t="s">
        <v>110</v>
      </c>
      <c r="D7" s="5">
        <f>SUM(L$6:L6)</f>
        <v>35</v>
      </c>
      <c r="E7" s="6" t="s">
        <v>15</v>
      </c>
      <c r="F7" s="15">
        <f>$E$2*11.76%</f>
        <v>3528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35</v>
      </c>
      <c r="K7" s="18">
        <f>ROUND(H7*(G8+1),2)</f>
        <v>98.5</v>
      </c>
      <c r="L7" s="16">
        <f t="shared" si="0"/>
        <v>26</v>
      </c>
    </row>
    <row r="8" spans="2:12" ht="20.100000000000001" customHeight="1" x14ac:dyDescent="0.3">
      <c r="B8" s="27" t="s">
        <v>112</v>
      </c>
      <c r="D8" s="5">
        <f>SUM(L$6:L7)</f>
        <v>61</v>
      </c>
      <c r="E8" s="6" t="s">
        <v>16</v>
      </c>
      <c r="F8" s="15">
        <f>$E$2*8.45%</f>
        <v>2534.9999999999995</v>
      </c>
      <c r="G8" s="20">
        <v>-1.4999999999999999E-2</v>
      </c>
      <c r="H8" s="7">
        <f t="shared" ref="H8:H23" si="1">K7</f>
        <v>98.5</v>
      </c>
      <c r="I8" s="22">
        <f>ROUND(H8*(7%+1),2)</f>
        <v>105.4</v>
      </c>
      <c r="J8" s="23">
        <f t="shared" ref="J8:J23" si="2">L7</f>
        <v>26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87</v>
      </c>
      <c r="E9" s="6" t="s">
        <v>17</v>
      </c>
      <c r="F9" s="15">
        <f>$E$2*8.45%</f>
        <v>2534.9999999999995</v>
      </c>
      <c r="G9" s="20">
        <v>-1.4999999999999999E-2</v>
      </c>
      <c r="H9" s="7">
        <f t="shared" si="1"/>
        <v>97.02</v>
      </c>
      <c r="I9" s="22">
        <f>ROUND(H9*(8%+1),2)</f>
        <v>104.78</v>
      </c>
      <c r="J9" s="23">
        <f t="shared" si="2"/>
        <v>26</v>
      </c>
      <c r="K9" s="18">
        <f t="shared" si="3"/>
        <v>95.56</v>
      </c>
      <c r="L9" s="16">
        <f t="shared" si="0"/>
        <v>27</v>
      </c>
    </row>
    <row r="10" spans="2:12" ht="20.100000000000001" customHeight="1" x14ac:dyDescent="0.3">
      <c r="D10" s="5">
        <f>SUM(L$6:L9)</f>
        <v>114</v>
      </c>
      <c r="E10" s="6" t="s">
        <v>18</v>
      </c>
      <c r="F10" s="15">
        <f>$E$2*8.45%</f>
        <v>2534.9999999999995</v>
      </c>
      <c r="G10" s="20">
        <v>-1.4999999999999999E-2</v>
      </c>
      <c r="H10" s="7">
        <f t="shared" si="1"/>
        <v>95.56</v>
      </c>
      <c r="I10" s="22">
        <f>ROUND(H10*(9%+1),2)</f>
        <v>104.16</v>
      </c>
      <c r="J10" s="23">
        <f t="shared" si="2"/>
        <v>27</v>
      </c>
      <c r="K10" s="18">
        <f t="shared" si="3"/>
        <v>94.6</v>
      </c>
      <c r="L10" s="16">
        <f t="shared" si="0"/>
        <v>19</v>
      </c>
    </row>
    <row r="11" spans="2:12" ht="20.100000000000001" customHeight="1" x14ac:dyDescent="0.3">
      <c r="D11" s="5">
        <f>SUM(L$6:L10)</f>
        <v>133</v>
      </c>
      <c r="E11" s="6" t="s">
        <v>19</v>
      </c>
      <c r="F11" s="15">
        <f>$E$2*5.88%</f>
        <v>1764</v>
      </c>
      <c r="G11" s="20">
        <v>-0.01</v>
      </c>
      <c r="H11" s="7">
        <f t="shared" si="1"/>
        <v>94.6</v>
      </c>
      <c r="I11" s="22">
        <f>ROUND(H11*(10%+1),2)</f>
        <v>104.06</v>
      </c>
      <c r="J11" s="23">
        <f t="shared" si="2"/>
        <v>19</v>
      </c>
      <c r="K11" s="18">
        <f t="shared" si="3"/>
        <v>92.71</v>
      </c>
      <c r="L11" s="16">
        <f t="shared" si="0"/>
        <v>19</v>
      </c>
    </row>
    <row r="12" spans="2:12" ht="20.100000000000001" customHeight="1" x14ac:dyDescent="0.3">
      <c r="D12" s="5">
        <f>SUM(L$6:L11)</f>
        <v>152</v>
      </c>
      <c r="E12" s="6" t="s">
        <v>20</v>
      </c>
      <c r="F12" s="15">
        <f t="shared" ref="F12:F18" si="4">$E$2*5.88%</f>
        <v>1764</v>
      </c>
      <c r="G12" s="20">
        <v>-0.02</v>
      </c>
      <c r="H12" s="7">
        <f t="shared" si="1"/>
        <v>92.71</v>
      </c>
      <c r="I12" s="22">
        <f>ROUND(H12*(12%+1),2)</f>
        <v>103.84</v>
      </c>
      <c r="J12" s="23">
        <f t="shared" si="2"/>
        <v>19</v>
      </c>
      <c r="K12" s="18">
        <f t="shared" si="3"/>
        <v>90.39</v>
      </c>
      <c r="L12" s="16">
        <f t="shared" si="0"/>
        <v>20</v>
      </c>
    </row>
    <row r="13" spans="2:12" ht="20.100000000000001" customHeight="1" x14ac:dyDescent="0.3">
      <c r="D13" s="5">
        <f>SUM(L$6:L12)</f>
        <v>172</v>
      </c>
      <c r="E13" s="6" t="s">
        <v>21</v>
      </c>
      <c r="F13" s="15">
        <f t="shared" si="4"/>
        <v>1764</v>
      </c>
      <c r="G13" s="20">
        <v>-2.5000000000000001E-2</v>
      </c>
      <c r="H13" s="7">
        <f t="shared" si="1"/>
        <v>90.39</v>
      </c>
      <c r="I13" s="22">
        <f>ROUND(H13*(14%+1),2)</f>
        <v>103.04</v>
      </c>
      <c r="J13" s="23">
        <f t="shared" si="2"/>
        <v>20</v>
      </c>
      <c r="K13" s="18">
        <f>ROUND(H13*(G14+1),2)</f>
        <v>88.13</v>
      </c>
      <c r="L13" s="16">
        <f>ROUND(F14/K13,0)</f>
        <v>20</v>
      </c>
    </row>
    <row r="14" spans="2:12" ht="20.100000000000001" customHeight="1" x14ac:dyDescent="0.3">
      <c r="D14" s="5">
        <f>SUM(L$6:L13)</f>
        <v>192</v>
      </c>
      <c r="E14" s="6" t="s">
        <v>22</v>
      </c>
      <c r="F14" s="15">
        <f t="shared" si="4"/>
        <v>1764</v>
      </c>
      <c r="G14" s="20">
        <v>-2.5000000000000001E-2</v>
      </c>
      <c r="H14" s="7">
        <f t="shared" si="1"/>
        <v>88.13</v>
      </c>
      <c r="I14" s="22">
        <f>ROUND(H14*(16%+1),2)</f>
        <v>102.23</v>
      </c>
      <c r="J14" s="23">
        <f t="shared" si="2"/>
        <v>20</v>
      </c>
      <c r="K14" s="18">
        <f t="shared" ref="K14:K22" si="5">ROUND(H14*(G15+1),2)</f>
        <v>85.93</v>
      </c>
      <c r="L14" s="16">
        <f t="shared" ref="L14:L22" si="6">ROUND(F15/K14,0)</f>
        <v>21</v>
      </c>
    </row>
    <row r="15" spans="2:12" ht="20.100000000000001" customHeight="1" x14ac:dyDescent="0.3">
      <c r="D15" s="5">
        <f>SUM(L$6:L14)</f>
        <v>213</v>
      </c>
      <c r="E15" s="6" t="s">
        <v>23</v>
      </c>
      <c r="F15" s="15">
        <f t="shared" si="4"/>
        <v>1764</v>
      </c>
      <c r="G15" s="20">
        <v>-2.5000000000000001E-2</v>
      </c>
      <c r="H15" s="7">
        <f t="shared" si="1"/>
        <v>85.93</v>
      </c>
      <c r="I15" s="22">
        <f>ROUND(H15*(18%+1),2)</f>
        <v>101.4</v>
      </c>
      <c r="J15" s="23">
        <f t="shared" si="2"/>
        <v>21</v>
      </c>
      <c r="K15" s="18">
        <f t="shared" si="5"/>
        <v>82.49</v>
      </c>
      <c r="L15" s="16">
        <f t="shared" si="6"/>
        <v>21</v>
      </c>
    </row>
    <row r="16" spans="2:12" ht="20.100000000000001" customHeight="1" x14ac:dyDescent="0.3">
      <c r="D16" s="5">
        <f>SUM(L$6:L15)</f>
        <v>234</v>
      </c>
      <c r="E16" s="6" t="s">
        <v>24</v>
      </c>
      <c r="F16" s="15">
        <f t="shared" si="4"/>
        <v>1764</v>
      </c>
      <c r="G16" s="20">
        <v>-0.04</v>
      </c>
      <c r="H16" s="7">
        <f t="shared" si="1"/>
        <v>82.49</v>
      </c>
      <c r="I16" s="22">
        <f>ROUND(H16*(22%+1),2)</f>
        <v>100.64</v>
      </c>
      <c r="J16" s="23">
        <f t="shared" si="2"/>
        <v>21</v>
      </c>
      <c r="K16" s="18">
        <f t="shared" si="5"/>
        <v>79.19</v>
      </c>
      <c r="L16" s="16">
        <f t="shared" si="6"/>
        <v>22</v>
      </c>
    </row>
    <row r="17" spans="4:12" ht="20.100000000000001" customHeight="1" x14ac:dyDescent="0.3">
      <c r="D17" s="5">
        <f>SUM(L$6:L16)</f>
        <v>256</v>
      </c>
      <c r="E17" s="6" t="s">
        <v>25</v>
      </c>
      <c r="F17" s="15">
        <f t="shared" si="4"/>
        <v>1764</v>
      </c>
      <c r="G17" s="20">
        <v>-0.04</v>
      </c>
      <c r="H17" s="7">
        <f t="shared" si="1"/>
        <v>79.19</v>
      </c>
      <c r="I17" s="22">
        <f>ROUND(H17*(26%+1),2)</f>
        <v>99.78</v>
      </c>
      <c r="J17" s="23">
        <f t="shared" si="2"/>
        <v>22</v>
      </c>
      <c r="K17" s="18">
        <f t="shared" si="5"/>
        <v>76.02</v>
      </c>
      <c r="L17" s="16">
        <f t="shared" si="6"/>
        <v>23</v>
      </c>
    </row>
    <row r="18" spans="4:12" ht="20.100000000000001" customHeight="1" x14ac:dyDescent="0.3">
      <c r="D18" s="5">
        <f>SUM(L$6:L17)</f>
        <v>279</v>
      </c>
      <c r="E18" s="6" t="s">
        <v>26</v>
      </c>
      <c r="F18" s="15">
        <f t="shared" si="4"/>
        <v>1764</v>
      </c>
      <c r="G18" s="20">
        <v>-0.04</v>
      </c>
      <c r="H18" s="7">
        <f t="shared" si="1"/>
        <v>76.02</v>
      </c>
      <c r="I18" s="22">
        <f>ROUND(H18*(30%+1),2)</f>
        <v>98.83</v>
      </c>
      <c r="J18" s="23">
        <f t="shared" si="2"/>
        <v>23</v>
      </c>
      <c r="K18" s="18">
        <f t="shared" si="5"/>
        <v>72.98</v>
      </c>
      <c r="L18" s="16">
        <f t="shared" si="6"/>
        <v>14</v>
      </c>
    </row>
    <row r="19" spans="4:12" ht="20.100000000000001" customHeight="1" x14ac:dyDescent="0.3">
      <c r="D19" s="5">
        <f>SUM(L$6:L18)</f>
        <v>293</v>
      </c>
      <c r="E19" s="6" t="s">
        <v>27</v>
      </c>
      <c r="F19" s="15">
        <f>$E$2*3.31%</f>
        <v>992.99999999999989</v>
      </c>
      <c r="G19" s="20">
        <v>-0.04</v>
      </c>
      <c r="H19" s="7">
        <f t="shared" si="1"/>
        <v>72.98</v>
      </c>
      <c r="I19" s="22">
        <f>ROUND(H19*(35%+1),2)</f>
        <v>98.52</v>
      </c>
      <c r="J19" s="23">
        <f t="shared" si="2"/>
        <v>14</v>
      </c>
      <c r="K19" s="18">
        <f t="shared" si="5"/>
        <v>67.14</v>
      </c>
      <c r="L19" s="16">
        <f t="shared" si="6"/>
        <v>15</v>
      </c>
    </row>
    <row r="20" spans="4:12" ht="20.100000000000001" customHeight="1" x14ac:dyDescent="0.3">
      <c r="D20" s="5">
        <f>SUM(L$6:L19)</f>
        <v>308</v>
      </c>
      <c r="E20" s="6" t="s">
        <v>28</v>
      </c>
      <c r="F20" s="15">
        <f>$E$2*3.31%</f>
        <v>992.99999999999989</v>
      </c>
      <c r="G20" s="20">
        <v>-0.08</v>
      </c>
      <c r="H20" s="7">
        <f t="shared" si="1"/>
        <v>67.14</v>
      </c>
      <c r="I20" s="22">
        <f>ROUND(H20*(45%+1),2)</f>
        <v>97.35</v>
      </c>
      <c r="J20" s="23">
        <f t="shared" si="2"/>
        <v>15</v>
      </c>
      <c r="K20" s="18">
        <f t="shared" si="5"/>
        <v>61.77</v>
      </c>
      <c r="L20" s="16">
        <f t="shared" si="6"/>
        <v>16</v>
      </c>
    </row>
    <row r="21" spans="4:12" ht="20.100000000000001" customHeight="1" x14ac:dyDescent="0.3">
      <c r="D21" s="5">
        <f>SUM(L$6:L20)</f>
        <v>324</v>
      </c>
      <c r="E21" s="6" t="s">
        <v>29</v>
      </c>
      <c r="F21" s="15">
        <f>$E$2*3.31%</f>
        <v>992.99999999999989</v>
      </c>
      <c r="G21" s="20">
        <v>-0.08</v>
      </c>
      <c r="H21" s="7">
        <f t="shared" si="1"/>
        <v>61.77</v>
      </c>
      <c r="I21" s="22">
        <f>ROUND(H21*(55%+1),2)</f>
        <v>95.74</v>
      </c>
      <c r="J21" s="23">
        <f t="shared" si="2"/>
        <v>16</v>
      </c>
      <c r="K21" s="18">
        <f t="shared" si="5"/>
        <v>54.36</v>
      </c>
      <c r="L21" s="16">
        <f t="shared" si="6"/>
        <v>18</v>
      </c>
    </row>
    <row r="22" spans="4:12" ht="20.100000000000001" customHeight="1" x14ac:dyDescent="0.3">
      <c r="D22" s="5">
        <f>SUM(L$6:L21)</f>
        <v>342</v>
      </c>
      <c r="E22" s="6" t="s">
        <v>30</v>
      </c>
      <c r="F22" s="15">
        <f>$E$2*3.31%</f>
        <v>992.99999999999989</v>
      </c>
      <c r="G22" s="20">
        <v>-0.12</v>
      </c>
      <c r="H22" s="7">
        <f t="shared" si="1"/>
        <v>54.36</v>
      </c>
      <c r="I22" s="22">
        <f>ROUND(H22*(70%+1),2)</f>
        <v>92.41</v>
      </c>
      <c r="J22" s="23">
        <f t="shared" si="2"/>
        <v>18</v>
      </c>
      <c r="K22" s="18">
        <f t="shared" si="5"/>
        <v>47.84</v>
      </c>
      <c r="L22" s="16">
        <f t="shared" si="6"/>
        <v>16</v>
      </c>
    </row>
    <row r="23" spans="4:12" ht="20.100000000000001" customHeight="1" x14ac:dyDescent="0.3">
      <c r="D23" s="5">
        <f>SUM(L$6:L22)</f>
        <v>358</v>
      </c>
      <c r="E23" s="6" t="s">
        <v>31</v>
      </c>
      <c r="F23" s="15">
        <f>$E$2*2.59%</f>
        <v>777</v>
      </c>
      <c r="G23" s="20">
        <v>-0.12</v>
      </c>
      <c r="H23" s="7">
        <f t="shared" si="1"/>
        <v>47.84</v>
      </c>
      <c r="I23" s="22">
        <f>ROUND(H23*(85%+1),2)</f>
        <v>88.5</v>
      </c>
      <c r="J23" s="23">
        <f t="shared" si="2"/>
        <v>16</v>
      </c>
      <c r="K23" s="18">
        <v>0</v>
      </c>
      <c r="L23" s="16">
        <v>0</v>
      </c>
    </row>
  </sheetData>
  <phoneticPr fontId="1" type="noConversion"/>
  <hyperlinks>
    <hyperlink ref="B4" r:id="rId1" xr:uid="{F73103C8-E784-4D41-B4F3-CE2E2916E92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O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13600</v>
      </c>
    </row>
    <row r="3" spans="2:15" ht="13.5" x14ac:dyDescent="0.25">
      <c r="B3" s="87" t="s">
        <v>11</v>
      </c>
      <c r="D3" s="2" t="s">
        <v>8</v>
      </c>
      <c r="E3" s="13">
        <v>170</v>
      </c>
    </row>
    <row r="4" spans="2:15" ht="20.100000000000001" customHeight="1" x14ac:dyDescent="0.25">
      <c r="B4" s="88" t="s">
        <v>12</v>
      </c>
    </row>
    <row r="5" spans="2:15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12" si="0">ROUND(F7/K6,0)</f>
        <v>4</v>
      </c>
    </row>
    <row r="7" spans="2:15" ht="20.100000000000001" customHeight="1" x14ac:dyDescent="0.3">
      <c r="B7" s="27" t="s">
        <v>110</v>
      </c>
      <c r="D7" s="5">
        <f>SUM(L$6:L6)</f>
        <v>4</v>
      </c>
      <c r="E7" s="6" t="s">
        <v>15</v>
      </c>
      <c r="F7" s="15">
        <f>$E$2*5%</f>
        <v>680</v>
      </c>
      <c r="G7" s="19" t="s">
        <v>65</v>
      </c>
      <c r="H7" s="7">
        <f>K6</f>
        <v>170</v>
      </c>
      <c r="I7" s="22">
        <f>ROUND(H7*(1.2%+1),2)</f>
        <v>172.04</v>
      </c>
      <c r="J7" s="23">
        <f>L6</f>
        <v>4</v>
      </c>
      <c r="K7" s="18">
        <f>ROUND(H7*(G8+1),2)</f>
        <v>168.3</v>
      </c>
      <c r="L7" s="16">
        <f t="shared" si="0"/>
        <v>4</v>
      </c>
    </row>
    <row r="8" spans="2:15" ht="20.100000000000001" customHeight="1" x14ac:dyDescent="0.3">
      <c r="B8" s="27" t="s">
        <v>114</v>
      </c>
      <c r="D8" s="5">
        <f>SUM(L$6:L7)</f>
        <v>8</v>
      </c>
      <c r="E8" s="6" t="s">
        <v>16</v>
      </c>
      <c r="F8" s="15">
        <f t="shared" ref="F8:F26" si="1">$E$2*5%</f>
        <v>680</v>
      </c>
      <c r="G8" s="20">
        <v>-0.01</v>
      </c>
      <c r="H8" s="7">
        <f t="shared" ref="H8:H19" si="2">K7</f>
        <v>168.3</v>
      </c>
      <c r="I8" s="22">
        <f t="shared" ref="I8:I26" si="3">ROUND(H8*(1.2%+1),2)</f>
        <v>170.32</v>
      </c>
      <c r="J8" s="23">
        <f t="shared" ref="J8:J26" si="4">L7</f>
        <v>4</v>
      </c>
      <c r="K8" s="18">
        <f t="shared" ref="K8:K12" si="5">ROUND(H8*(G9+1),2)</f>
        <v>166.62</v>
      </c>
      <c r="L8" s="16">
        <f t="shared" si="0"/>
        <v>4</v>
      </c>
    </row>
    <row r="9" spans="2:15" ht="20.100000000000001" customHeight="1" x14ac:dyDescent="0.3">
      <c r="D9" s="5">
        <f>SUM(L$6:L8)</f>
        <v>12</v>
      </c>
      <c r="E9" s="6" t="s">
        <v>17</v>
      </c>
      <c r="F9" s="15">
        <f t="shared" si="1"/>
        <v>680</v>
      </c>
      <c r="G9" s="20">
        <v>-0.01</v>
      </c>
      <c r="H9" s="7">
        <f t="shared" si="2"/>
        <v>166.62</v>
      </c>
      <c r="I9" s="22">
        <f t="shared" si="3"/>
        <v>168.62</v>
      </c>
      <c r="J9" s="23">
        <f t="shared" si="4"/>
        <v>4</v>
      </c>
      <c r="K9" s="18">
        <f t="shared" si="5"/>
        <v>164.95</v>
      </c>
      <c r="L9" s="16">
        <f t="shared" si="0"/>
        <v>4</v>
      </c>
    </row>
    <row r="10" spans="2:15" ht="20.100000000000001" customHeight="1" x14ac:dyDescent="0.3">
      <c r="D10" s="5">
        <f>SUM(L$6:L9)</f>
        <v>16</v>
      </c>
      <c r="E10" s="6" t="s">
        <v>18</v>
      </c>
      <c r="F10" s="15">
        <f t="shared" si="1"/>
        <v>680</v>
      </c>
      <c r="G10" s="20">
        <v>-0.01</v>
      </c>
      <c r="H10" s="7">
        <f t="shared" si="2"/>
        <v>164.95</v>
      </c>
      <c r="I10" s="22">
        <f t="shared" si="3"/>
        <v>166.93</v>
      </c>
      <c r="J10" s="23">
        <f t="shared" si="4"/>
        <v>4</v>
      </c>
      <c r="K10" s="18">
        <f t="shared" si="5"/>
        <v>163.30000000000001</v>
      </c>
      <c r="L10" s="16">
        <f t="shared" si="0"/>
        <v>4</v>
      </c>
      <c r="M10" s="14"/>
      <c r="O10" s="14"/>
    </row>
    <row r="11" spans="2:15" ht="20.100000000000001" customHeight="1" x14ac:dyDescent="0.3">
      <c r="D11" s="5">
        <f>SUM(L$6:L10)</f>
        <v>20</v>
      </c>
      <c r="E11" s="6" t="s">
        <v>19</v>
      </c>
      <c r="F11" s="15">
        <f t="shared" si="1"/>
        <v>680</v>
      </c>
      <c r="G11" s="20">
        <v>-0.01</v>
      </c>
      <c r="H11" s="7">
        <f t="shared" si="2"/>
        <v>163.30000000000001</v>
      </c>
      <c r="I11" s="22">
        <f t="shared" si="3"/>
        <v>165.26</v>
      </c>
      <c r="J11" s="23">
        <f t="shared" si="4"/>
        <v>4</v>
      </c>
      <c r="K11" s="18">
        <f t="shared" si="5"/>
        <v>161.66999999999999</v>
      </c>
      <c r="L11" s="16">
        <f t="shared" si="0"/>
        <v>4</v>
      </c>
    </row>
    <row r="12" spans="2:15" ht="20.100000000000001" customHeight="1" x14ac:dyDescent="0.3">
      <c r="D12" s="5">
        <f>SUM(L$6:L11)</f>
        <v>24</v>
      </c>
      <c r="E12" s="6" t="s">
        <v>20</v>
      </c>
      <c r="F12" s="15">
        <f t="shared" si="1"/>
        <v>680</v>
      </c>
      <c r="G12" s="20">
        <v>-0.01</v>
      </c>
      <c r="H12" s="7">
        <f t="shared" si="2"/>
        <v>161.66999999999999</v>
      </c>
      <c r="I12" s="22">
        <f t="shared" si="3"/>
        <v>163.61000000000001</v>
      </c>
      <c r="J12" s="23">
        <f t="shared" si="4"/>
        <v>4</v>
      </c>
      <c r="K12" s="18">
        <f t="shared" si="5"/>
        <v>160.05000000000001</v>
      </c>
      <c r="L12" s="16">
        <f t="shared" si="0"/>
        <v>4</v>
      </c>
    </row>
    <row r="13" spans="2:15" ht="20.100000000000001" customHeight="1" x14ac:dyDescent="0.3">
      <c r="D13" s="5">
        <f>SUM(L$6:L12)</f>
        <v>28</v>
      </c>
      <c r="E13" s="6" t="s">
        <v>21</v>
      </c>
      <c r="F13" s="15">
        <f t="shared" si="1"/>
        <v>680</v>
      </c>
      <c r="G13" s="20">
        <v>-0.01</v>
      </c>
      <c r="H13" s="7">
        <f t="shared" si="2"/>
        <v>160.05000000000001</v>
      </c>
      <c r="I13" s="22">
        <f t="shared" si="3"/>
        <v>161.97</v>
      </c>
      <c r="J13" s="23">
        <f t="shared" si="4"/>
        <v>4</v>
      </c>
      <c r="K13" s="18">
        <f>ROUND(H13*(G14+1),2)</f>
        <v>158.44999999999999</v>
      </c>
      <c r="L13" s="16">
        <f>ROUND(F14/K13,0)</f>
        <v>4</v>
      </c>
    </row>
    <row r="14" spans="2:15" ht="20.100000000000001" customHeight="1" x14ac:dyDescent="0.3">
      <c r="D14" s="5">
        <f>SUM(L$6:L13)</f>
        <v>32</v>
      </c>
      <c r="E14" s="6" t="s">
        <v>22</v>
      </c>
      <c r="F14" s="15">
        <f t="shared" si="1"/>
        <v>680</v>
      </c>
      <c r="G14" s="20">
        <v>-0.01</v>
      </c>
      <c r="H14" s="7">
        <f t="shared" si="2"/>
        <v>158.44999999999999</v>
      </c>
      <c r="I14" s="22">
        <f t="shared" si="3"/>
        <v>160.35</v>
      </c>
      <c r="J14" s="23">
        <f t="shared" si="4"/>
        <v>4</v>
      </c>
      <c r="K14" s="18">
        <f t="shared" ref="K14:K19" si="6">ROUND(H14*(G15+1),2)</f>
        <v>156.87</v>
      </c>
      <c r="L14" s="16">
        <f t="shared" ref="L14:L19" si="7">ROUND(F15/K14,0)</f>
        <v>4</v>
      </c>
    </row>
    <row r="15" spans="2:15" ht="20.100000000000001" customHeight="1" x14ac:dyDescent="0.3">
      <c r="D15" s="5">
        <f>SUM(L$6:L14)</f>
        <v>36</v>
      </c>
      <c r="E15" s="6" t="s">
        <v>23</v>
      </c>
      <c r="F15" s="15">
        <f t="shared" si="1"/>
        <v>680</v>
      </c>
      <c r="G15" s="20">
        <v>-0.01</v>
      </c>
      <c r="H15" s="7">
        <f t="shared" si="2"/>
        <v>156.87</v>
      </c>
      <c r="I15" s="22">
        <f t="shared" si="3"/>
        <v>158.75</v>
      </c>
      <c r="J15" s="23">
        <f t="shared" si="4"/>
        <v>4</v>
      </c>
      <c r="K15" s="18">
        <f t="shared" si="6"/>
        <v>155.30000000000001</v>
      </c>
      <c r="L15" s="16">
        <f t="shared" si="7"/>
        <v>4</v>
      </c>
    </row>
    <row r="16" spans="2:15" ht="20.100000000000001" customHeight="1" x14ac:dyDescent="0.3">
      <c r="D16" s="5">
        <f>SUM(L$6:L15)</f>
        <v>40</v>
      </c>
      <c r="E16" s="6" t="s">
        <v>24</v>
      </c>
      <c r="F16" s="15">
        <f t="shared" si="1"/>
        <v>680</v>
      </c>
      <c r="G16" s="20">
        <v>-0.01</v>
      </c>
      <c r="H16" s="7">
        <f t="shared" si="2"/>
        <v>155.30000000000001</v>
      </c>
      <c r="I16" s="22">
        <f t="shared" si="3"/>
        <v>157.16</v>
      </c>
      <c r="J16" s="23">
        <f t="shared" si="4"/>
        <v>4</v>
      </c>
      <c r="K16" s="18">
        <f t="shared" si="6"/>
        <v>153.75</v>
      </c>
      <c r="L16" s="16">
        <f t="shared" si="7"/>
        <v>4</v>
      </c>
    </row>
    <row r="17" spans="4:12" ht="20.100000000000001" customHeight="1" x14ac:dyDescent="0.3">
      <c r="D17" s="5">
        <f>SUM(L$6:L16)</f>
        <v>44</v>
      </c>
      <c r="E17" s="6" t="s">
        <v>25</v>
      </c>
      <c r="F17" s="15">
        <f t="shared" si="1"/>
        <v>680</v>
      </c>
      <c r="G17" s="20">
        <v>-0.01</v>
      </c>
      <c r="H17" s="7">
        <f t="shared" si="2"/>
        <v>153.75</v>
      </c>
      <c r="I17" s="22">
        <f t="shared" si="3"/>
        <v>155.6</v>
      </c>
      <c r="J17" s="23">
        <f t="shared" si="4"/>
        <v>4</v>
      </c>
      <c r="K17" s="18">
        <f t="shared" si="6"/>
        <v>152.21</v>
      </c>
      <c r="L17" s="16">
        <f t="shared" si="7"/>
        <v>4</v>
      </c>
    </row>
    <row r="18" spans="4:12" ht="20.100000000000001" customHeight="1" x14ac:dyDescent="0.3">
      <c r="D18" s="5">
        <f>SUM(L$6:L17)</f>
        <v>48</v>
      </c>
      <c r="E18" s="6" t="s">
        <v>26</v>
      </c>
      <c r="F18" s="15">
        <f t="shared" si="1"/>
        <v>680</v>
      </c>
      <c r="G18" s="20">
        <v>-0.01</v>
      </c>
      <c r="H18" s="7">
        <f t="shared" si="2"/>
        <v>152.21</v>
      </c>
      <c r="I18" s="22">
        <f t="shared" si="3"/>
        <v>154.04</v>
      </c>
      <c r="J18" s="23">
        <f t="shared" si="4"/>
        <v>4</v>
      </c>
      <c r="K18" s="18">
        <f t="shared" si="6"/>
        <v>150.69</v>
      </c>
      <c r="L18" s="16">
        <f t="shared" si="7"/>
        <v>5</v>
      </c>
    </row>
    <row r="19" spans="4:12" ht="20.100000000000001" customHeight="1" x14ac:dyDescent="0.3">
      <c r="D19" s="5">
        <f>SUM(L$6:L18)</f>
        <v>53</v>
      </c>
      <c r="E19" s="6" t="s">
        <v>27</v>
      </c>
      <c r="F19" s="15">
        <f t="shared" si="1"/>
        <v>680</v>
      </c>
      <c r="G19" s="20">
        <v>-0.01</v>
      </c>
      <c r="H19" s="7">
        <f t="shared" si="2"/>
        <v>150.69</v>
      </c>
      <c r="I19" s="22">
        <f t="shared" si="3"/>
        <v>152.5</v>
      </c>
      <c r="J19" s="23">
        <f t="shared" si="4"/>
        <v>5</v>
      </c>
      <c r="K19" s="18">
        <f t="shared" si="6"/>
        <v>149.18</v>
      </c>
      <c r="L19" s="16">
        <f t="shared" si="7"/>
        <v>5</v>
      </c>
    </row>
    <row r="20" spans="4:12" ht="20.100000000000001" customHeight="1" x14ac:dyDescent="0.3">
      <c r="D20" s="5">
        <f>SUM(L$6:L19)</f>
        <v>58</v>
      </c>
      <c r="E20" s="6" t="s">
        <v>28</v>
      </c>
      <c r="F20" s="15">
        <f t="shared" si="1"/>
        <v>680</v>
      </c>
      <c r="G20" s="20">
        <v>-0.01</v>
      </c>
      <c r="H20" s="7">
        <f t="shared" ref="H20:H26" si="8">K19</f>
        <v>149.18</v>
      </c>
      <c r="I20" s="22">
        <f t="shared" si="3"/>
        <v>150.97</v>
      </c>
      <c r="J20" s="23">
        <f t="shared" si="4"/>
        <v>5</v>
      </c>
      <c r="K20" s="18">
        <f t="shared" ref="K20:K25" si="9">ROUND(H20*(G21+1),2)</f>
        <v>147.69</v>
      </c>
      <c r="L20" s="16">
        <f t="shared" ref="L20:L25" si="10">ROUND(F21/K20,0)</f>
        <v>5</v>
      </c>
    </row>
    <row r="21" spans="4:12" ht="20.100000000000001" customHeight="1" x14ac:dyDescent="0.3">
      <c r="D21" s="5">
        <f>SUM(L$6:L20)</f>
        <v>63</v>
      </c>
      <c r="E21" s="6" t="s">
        <v>29</v>
      </c>
      <c r="F21" s="15">
        <f t="shared" si="1"/>
        <v>680</v>
      </c>
      <c r="G21" s="20">
        <v>-0.01</v>
      </c>
      <c r="H21" s="7">
        <f t="shared" si="8"/>
        <v>147.69</v>
      </c>
      <c r="I21" s="22">
        <f t="shared" si="3"/>
        <v>149.46</v>
      </c>
      <c r="J21" s="23">
        <f t="shared" si="4"/>
        <v>5</v>
      </c>
      <c r="K21" s="18">
        <f t="shared" si="9"/>
        <v>146.21</v>
      </c>
      <c r="L21" s="16">
        <f t="shared" si="10"/>
        <v>5</v>
      </c>
    </row>
    <row r="22" spans="4:12" ht="20.100000000000001" customHeight="1" x14ac:dyDescent="0.3">
      <c r="D22" s="5">
        <f>SUM(L$6:L21)</f>
        <v>68</v>
      </c>
      <c r="E22" s="6" t="s">
        <v>30</v>
      </c>
      <c r="F22" s="15">
        <f t="shared" si="1"/>
        <v>680</v>
      </c>
      <c r="G22" s="20">
        <v>-0.01</v>
      </c>
      <c r="H22" s="7">
        <f t="shared" si="8"/>
        <v>146.21</v>
      </c>
      <c r="I22" s="22">
        <f t="shared" si="3"/>
        <v>147.96</v>
      </c>
      <c r="J22" s="23">
        <f t="shared" si="4"/>
        <v>5</v>
      </c>
      <c r="K22" s="18">
        <f t="shared" si="9"/>
        <v>144.75</v>
      </c>
      <c r="L22" s="16">
        <f t="shared" si="10"/>
        <v>5</v>
      </c>
    </row>
    <row r="23" spans="4:12" ht="20.100000000000001" customHeight="1" x14ac:dyDescent="0.3">
      <c r="D23" s="5">
        <f>SUM(L$6:L22)</f>
        <v>73</v>
      </c>
      <c r="E23" s="6" t="s">
        <v>31</v>
      </c>
      <c r="F23" s="15">
        <f t="shared" si="1"/>
        <v>680</v>
      </c>
      <c r="G23" s="20">
        <v>-0.01</v>
      </c>
      <c r="H23" s="7">
        <f t="shared" si="8"/>
        <v>144.75</v>
      </c>
      <c r="I23" s="22">
        <f t="shared" si="3"/>
        <v>146.49</v>
      </c>
      <c r="J23" s="23">
        <f t="shared" si="4"/>
        <v>5</v>
      </c>
      <c r="K23" s="18">
        <f t="shared" si="9"/>
        <v>143.30000000000001</v>
      </c>
      <c r="L23" s="16">
        <f t="shared" si="10"/>
        <v>5</v>
      </c>
    </row>
    <row r="24" spans="4:12" ht="20.100000000000001" customHeight="1" x14ac:dyDescent="0.3">
      <c r="D24" s="5">
        <f>SUM(L$6:L23)</f>
        <v>78</v>
      </c>
      <c r="E24" s="6" t="s">
        <v>32</v>
      </c>
      <c r="F24" s="15">
        <f t="shared" si="1"/>
        <v>680</v>
      </c>
      <c r="G24" s="20">
        <v>-0.01</v>
      </c>
      <c r="H24" s="7">
        <f t="shared" si="8"/>
        <v>143.30000000000001</v>
      </c>
      <c r="I24" s="22">
        <f t="shared" si="3"/>
        <v>145.02000000000001</v>
      </c>
      <c r="J24" s="23">
        <f t="shared" si="4"/>
        <v>5</v>
      </c>
      <c r="K24" s="18">
        <f t="shared" si="9"/>
        <v>141.87</v>
      </c>
      <c r="L24" s="16">
        <f t="shared" si="10"/>
        <v>5</v>
      </c>
    </row>
    <row r="25" spans="4:12" ht="20.100000000000001" customHeight="1" x14ac:dyDescent="0.3">
      <c r="D25" s="5">
        <f>SUM(L$6:L24)</f>
        <v>83</v>
      </c>
      <c r="E25" s="6" t="s">
        <v>33</v>
      </c>
      <c r="F25" s="15">
        <f t="shared" si="1"/>
        <v>680</v>
      </c>
      <c r="G25" s="20">
        <v>-0.01</v>
      </c>
      <c r="H25" s="7">
        <f t="shared" si="8"/>
        <v>141.87</v>
      </c>
      <c r="I25" s="22">
        <f t="shared" si="3"/>
        <v>143.57</v>
      </c>
      <c r="J25" s="23">
        <f t="shared" si="4"/>
        <v>5</v>
      </c>
      <c r="K25" s="18">
        <f t="shared" si="9"/>
        <v>140.44999999999999</v>
      </c>
      <c r="L25" s="16">
        <f t="shared" si="10"/>
        <v>5</v>
      </c>
    </row>
    <row r="26" spans="4:12" ht="20.100000000000001" customHeight="1" x14ac:dyDescent="0.3">
      <c r="D26" s="5">
        <f>SUM(L$6:L25)</f>
        <v>88</v>
      </c>
      <c r="E26" s="6" t="s">
        <v>34</v>
      </c>
      <c r="F26" s="15">
        <f t="shared" si="1"/>
        <v>680</v>
      </c>
      <c r="G26" s="20">
        <v>-0.01</v>
      </c>
      <c r="H26" s="7">
        <f t="shared" si="8"/>
        <v>140.44999999999999</v>
      </c>
      <c r="I26" s="22">
        <f t="shared" si="3"/>
        <v>142.13999999999999</v>
      </c>
      <c r="J26" s="23">
        <f t="shared" si="4"/>
        <v>5</v>
      </c>
      <c r="K26" s="16">
        <v>0</v>
      </c>
      <c r="L26" s="1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308E-9F14-4374-89B2-4F3F86775E84}">
  <dimension ref="B2:L26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8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40000</v>
      </c>
    </row>
    <row r="3" spans="2:12" ht="13.5" x14ac:dyDescent="0.25">
      <c r="B3" s="89" t="s">
        <v>11</v>
      </c>
      <c r="D3" s="2" t="s">
        <v>8</v>
      </c>
      <c r="E3" s="13">
        <v>170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115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25" si="0">ROUND(F7/K6,0)</f>
        <v>5</v>
      </c>
    </row>
    <row r="7" spans="2:12" ht="20.100000000000001" customHeight="1" x14ac:dyDescent="0.3">
      <c r="B7" s="27" t="s">
        <v>110</v>
      </c>
      <c r="D7" s="5">
        <f>SUM(L$6:L6)</f>
        <v>5</v>
      </c>
      <c r="E7" s="6" t="s">
        <v>15</v>
      </c>
      <c r="F7" s="15">
        <f>$E$2*2%</f>
        <v>800</v>
      </c>
      <c r="G7" s="19" t="s">
        <v>65</v>
      </c>
      <c r="H7" s="7">
        <f>K6</f>
        <v>170</v>
      </c>
      <c r="I7" s="22">
        <f>ROUND(H7*(1%+1),2)</f>
        <v>171.7</v>
      </c>
      <c r="J7" s="23">
        <f>L6</f>
        <v>5</v>
      </c>
      <c r="K7" s="18">
        <f>ROUND(H7*(G8+1),2)</f>
        <v>169.15</v>
      </c>
      <c r="L7" s="16">
        <f t="shared" si="0"/>
        <v>12</v>
      </c>
    </row>
    <row r="8" spans="2:12" ht="20.100000000000001" customHeight="1" x14ac:dyDescent="0.3">
      <c r="B8" s="27" t="s">
        <v>111</v>
      </c>
      <c r="D8" s="5">
        <f>SUM(L$6:L7)</f>
        <v>17</v>
      </c>
      <c r="E8" s="6" t="s">
        <v>16</v>
      </c>
      <c r="F8" s="15">
        <f t="shared" ref="F8:F22" si="1">$E$2*5%</f>
        <v>2000</v>
      </c>
      <c r="G8" s="20">
        <v>-5.0000000000000001E-3</v>
      </c>
      <c r="H8" s="7">
        <f t="shared" ref="H8:H26" si="2">K7</f>
        <v>169.15</v>
      </c>
      <c r="I8" s="22">
        <f>ROUND(H8*(2%+1),2)</f>
        <v>172.53</v>
      </c>
      <c r="J8" s="23">
        <f t="shared" ref="J8:J26" si="3">L7</f>
        <v>12</v>
      </c>
      <c r="K8" s="18">
        <f t="shared" ref="K8:K12" si="4">ROUND(H8*(G9+1),2)</f>
        <v>167.46</v>
      </c>
      <c r="L8" s="16">
        <f t="shared" si="0"/>
        <v>17</v>
      </c>
    </row>
    <row r="9" spans="2:12" ht="20.100000000000001" customHeight="1" x14ac:dyDescent="0.3">
      <c r="D9" s="5">
        <f>SUM(L$6:L8)</f>
        <v>34</v>
      </c>
      <c r="E9" s="6" t="s">
        <v>17</v>
      </c>
      <c r="F9" s="15">
        <f>$E$2*7%</f>
        <v>2800.0000000000005</v>
      </c>
      <c r="G9" s="20">
        <v>-0.01</v>
      </c>
      <c r="H9" s="7">
        <f t="shared" si="2"/>
        <v>167.46</v>
      </c>
      <c r="I9" s="22">
        <f>ROUND(H9*(3%+1),2)</f>
        <v>172.48</v>
      </c>
      <c r="J9" s="23">
        <f t="shared" si="3"/>
        <v>17</v>
      </c>
      <c r="K9" s="18">
        <f t="shared" si="4"/>
        <v>164.95</v>
      </c>
      <c r="L9" s="16">
        <f t="shared" si="0"/>
        <v>17</v>
      </c>
    </row>
    <row r="10" spans="2:12" ht="20.100000000000001" customHeight="1" x14ac:dyDescent="0.3">
      <c r="D10" s="5">
        <f>SUM(L$6:L9)</f>
        <v>51</v>
      </c>
      <c r="E10" s="6" t="s">
        <v>18</v>
      </c>
      <c r="F10" s="15">
        <f>$E$2*7%</f>
        <v>2800.0000000000005</v>
      </c>
      <c r="G10" s="20">
        <v>-1.4999999999999999E-2</v>
      </c>
      <c r="H10" s="7">
        <f t="shared" si="2"/>
        <v>164.95</v>
      </c>
      <c r="I10" s="22">
        <f>ROUND(H10*(3.5%+1),2)</f>
        <v>170.72</v>
      </c>
      <c r="J10" s="23">
        <f t="shared" si="3"/>
        <v>17</v>
      </c>
      <c r="K10" s="18">
        <f t="shared" si="4"/>
        <v>161.65</v>
      </c>
      <c r="L10" s="16">
        <f t="shared" si="0"/>
        <v>17</v>
      </c>
    </row>
    <row r="11" spans="2:12" ht="20.100000000000001" customHeight="1" x14ac:dyDescent="0.3">
      <c r="D11" s="5">
        <f>SUM(L$6:L10)</f>
        <v>68</v>
      </c>
      <c r="E11" s="6" t="s">
        <v>19</v>
      </c>
      <c r="F11" s="15">
        <f>$E$2*7%</f>
        <v>2800.0000000000005</v>
      </c>
      <c r="G11" s="20">
        <v>-0.02</v>
      </c>
      <c r="H11" s="7">
        <f t="shared" si="2"/>
        <v>161.65</v>
      </c>
      <c r="I11" s="22">
        <f>ROUND(H11*(5%+1),2)</f>
        <v>169.73</v>
      </c>
      <c r="J11" s="23">
        <f t="shared" si="3"/>
        <v>17</v>
      </c>
      <c r="K11" s="18">
        <f t="shared" si="4"/>
        <v>157.61000000000001</v>
      </c>
      <c r="L11" s="16">
        <f t="shared" si="0"/>
        <v>18</v>
      </c>
    </row>
    <row r="12" spans="2:12" ht="20.100000000000001" customHeight="1" x14ac:dyDescent="0.3">
      <c r="D12" s="5">
        <f>SUM(L$6:L11)</f>
        <v>86</v>
      </c>
      <c r="E12" s="6" t="s">
        <v>20</v>
      </c>
      <c r="F12" s="15">
        <f>$E$2*7%</f>
        <v>2800.0000000000005</v>
      </c>
      <c r="G12" s="20">
        <v>-2.5000000000000001E-2</v>
      </c>
      <c r="H12" s="7">
        <f t="shared" si="2"/>
        <v>157.61000000000001</v>
      </c>
      <c r="I12" s="22">
        <f t="shared" ref="I12:I26" si="5">ROUND(H12*(5%+1),2)</f>
        <v>165.49</v>
      </c>
      <c r="J12" s="23">
        <f t="shared" si="3"/>
        <v>18</v>
      </c>
      <c r="K12" s="18">
        <f t="shared" si="4"/>
        <v>152.88</v>
      </c>
      <c r="L12" s="16">
        <f t="shared" si="0"/>
        <v>16</v>
      </c>
    </row>
    <row r="13" spans="2:12" ht="20.100000000000001" customHeight="1" x14ac:dyDescent="0.3">
      <c r="D13" s="5">
        <f>SUM(L$6:L12)</f>
        <v>102</v>
      </c>
      <c r="E13" s="6" t="s">
        <v>21</v>
      </c>
      <c r="F13" s="15">
        <f>$E$2*6%</f>
        <v>2400</v>
      </c>
      <c r="G13" s="20">
        <v>-0.03</v>
      </c>
      <c r="H13" s="7">
        <f t="shared" si="2"/>
        <v>152.88</v>
      </c>
      <c r="I13" s="22">
        <f t="shared" si="5"/>
        <v>160.52000000000001</v>
      </c>
      <c r="J13" s="23">
        <f t="shared" si="3"/>
        <v>16</v>
      </c>
      <c r="K13" s="18">
        <f>ROUND(H13*(G14+1),2)</f>
        <v>148.29</v>
      </c>
      <c r="L13" s="16">
        <f t="shared" si="0"/>
        <v>13</v>
      </c>
    </row>
    <row r="14" spans="2:12" ht="20.100000000000001" customHeight="1" x14ac:dyDescent="0.3">
      <c r="D14" s="5">
        <f>SUM(L$6:L13)</f>
        <v>115</v>
      </c>
      <c r="E14" s="6" t="s">
        <v>22</v>
      </c>
      <c r="F14" s="15">
        <f t="shared" si="1"/>
        <v>2000</v>
      </c>
      <c r="G14" s="20">
        <v>-0.03</v>
      </c>
      <c r="H14" s="7">
        <f t="shared" si="2"/>
        <v>148.29</v>
      </c>
      <c r="I14" s="22">
        <f t="shared" si="5"/>
        <v>155.69999999999999</v>
      </c>
      <c r="J14" s="23">
        <f t="shared" si="3"/>
        <v>13</v>
      </c>
      <c r="K14" s="18">
        <f t="shared" ref="K14:K25" si="6">ROUND(H14*(G15+1),2)</f>
        <v>143.84</v>
      </c>
      <c r="L14" s="16">
        <f t="shared" si="0"/>
        <v>14</v>
      </c>
    </row>
    <row r="15" spans="2:12" ht="20.100000000000001" customHeight="1" x14ac:dyDescent="0.3">
      <c r="D15" s="5">
        <f>SUM(L$6:L14)</f>
        <v>129</v>
      </c>
      <c r="E15" s="6" t="s">
        <v>23</v>
      </c>
      <c r="F15" s="15">
        <f t="shared" si="1"/>
        <v>2000</v>
      </c>
      <c r="G15" s="20">
        <v>-0.03</v>
      </c>
      <c r="H15" s="7">
        <f t="shared" si="2"/>
        <v>143.84</v>
      </c>
      <c r="I15" s="22">
        <f t="shared" si="5"/>
        <v>151.03</v>
      </c>
      <c r="J15" s="23">
        <f t="shared" si="3"/>
        <v>14</v>
      </c>
      <c r="K15" s="18">
        <f t="shared" si="6"/>
        <v>139.52000000000001</v>
      </c>
      <c r="L15" s="16">
        <f t="shared" si="0"/>
        <v>14</v>
      </c>
    </row>
    <row r="16" spans="2:12" ht="20.100000000000001" customHeight="1" x14ac:dyDescent="0.3">
      <c r="D16" s="5">
        <f>SUM(L$6:L15)</f>
        <v>143</v>
      </c>
      <c r="E16" s="6" t="s">
        <v>24</v>
      </c>
      <c r="F16" s="15">
        <f t="shared" si="1"/>
        <v>2000</v>
      </c>
      <c r="G16" s="20">
        <v>-0.03</v>
      </c>
      <c r="H16" s="7">
        <f t="shared" si="2"/>
        <v>139.52000000000001</v>
      </c>
      <c r="I16" s="22">
        <f t="shared" si="5"/>
        <v>146.5</v>
      </c>
      <c r="J16" s="23">
        <f t="shared" si="3"/>
        <v>14</v>
      </c>
      <c r="K16" s="18">
        <f t="shared" si="6"/>
        <v>135.33000000000001</v>
      </c>
      <c r="L16" s="16">
        <f t="shared" si="0"/>
        <v>15</v>
      </c>
    </row>
    <row r="17" spans="4:12" ht="20.100000000000001" customHeight="1" x14ac:dyDescent="0.3">
      <c r="D17" s="5">
        <f>SUM(L$6:L16)</f>
        <v>158</v>
      </c>
      <c r="E17" s="6" t="s">
        <v>25</v>
      </c>
      <c r="F17" s="15">
        <f t="shared" si="1"/>
        <v>2000</v>
      </c>
      <c r="G17" s="20">
        <v>-0.03</v>
      </c>
      <c r="H17" s="7">
        <f t="shared" si="2"/>
        <v>135.33000000000001</v>
      </c>
      <c r="I17" s="22">
        <f t="shared" si="5"/>
        <v>142.1</v>
      </c>
      <c r="J17" s="23">
        <f t="shared" si="3"/>
        <v>15</v>
      </c>
      <c r="K17" s="18">
        <f t="shared" si="6"/>
        <v>131.27000000000001</v>
      </c>
      <c r="L17" s="16">
        <f t="shared" si="0"/>
        <v>15</v>
      </c>
    </row>
    <row r="18" spans="4:12" ht="20.100000000000001" customHeight="1" x14ac:dyDescent="0.3">
      <c r="D18" s="5">
        <f>SUM(L$6:L17)</f>
        <v>173</v>
      </c>
      <c r="E18" s="6" t="s">
        <v>26</v>
      </c>
      <c r="F18" s="15">
        <f t="shared" si="1"/>
        <v>2000</v>
      </c>
      <c r="G18" s="20">
        <v>-0.03</v>
      </c>
      <c r="H18" s="7">
        <f t="shared" si="2"/>
        <v>131.27000000000001</v>
      </c>
      <c r="I18" s="22">
        <f t="shared" si="5"/>
        <v>137.83000000000001</v>
      </c>
      <c r="J18" s="23">
        <f t="shared" si="3"/>
        <v>15</v>
      </c>
      <c r="K18" s="18">
        <f t="shared" si="6"/>
        <v>127.33</v>
      </c>
      <c r="L18" s="16">
        <f t="shared" si="0"/>
        <v>16</v>
      </c>
    </row>
    <row r="19" spans="4:12" ht="20.100000000000001" customHeight="1" x14ac:dyDescent="0.3">
      <c r="D19" s="5">
        <f>SUM(L$6:L18)</f>
        <v>189</v>
      </c>
      <c r="E19" s="6" t="s">
        <v>27</v>
      </c>
      <c r="F19" s="15">
        <f t="shared" si="1"/>
        <v>2000</v>
      </c>
      <c r="G19" s="20">
        <v>-0.03</v>
      </c>
      <c r="H19" s="7">
        <f t="shared" si="2"/>
        <v>127.33</v>
      </c>
      <c r="I19" s="22">
        <f t="shared" si="5"/>
        <v>133.69999999999999</v>
      </c>
      <c r="J19" s="23">
        <f t="shared" si="3"/>
        <v>16</v>
      </c>
      <c r="K19" s="18">
        <f t="shared" si="6"/>
        <v>123.51</v>
      </c>
      <c r="L19" s="16">
        <f t="shared" si="0"/>
        <v>16</v>
      </c>
    </row>
    <row r="20" spans="4:12" ht="20.100000000000001" customHeight="1" x14ac:dyDescent="0.3">
      <c r="D20" s="5">
        <f>SUM(L$6:L19)</f>
        <v>205</v>
      </c>
      <c r="E20" s="6" t="s">
        <v>28</v>
      </c>
      <c r="F20" s="15">
        <f t="shared" si="1"/>
        <v>2000</v>
      </c>
      <c r="G20" s="20">
        <v>-0.03</v>
      </c>
      <c r="H20" s="7">
        <f t="shared" si="2"/>
        <v>123.51</v>
      </c>
      <c r="I20" s="22">
        <f t="shared" si="5"/>
        <v>129.69</v>
      </c>
      <c r="J20" s="23">
        <f t="shared" si="3"/>
        <v>16</v>
      </c>
      <c r="K20" s="18">
        <f t="shared" si="6"/>
        <v>119.8</v>
      </c>
      <c r="L20" s="16">
        <f t="shared" si="0"/>
        <v>17</v>
      </c>
    </row>
    <row r="21" spans="4:12" ht="20.100000000000001" customHeight="1" x14ac:dyDescent="0.3">
      <c r="D21" s="5">
        <f>SUM(L$6:L20)</f>
        <v>222</v>
      </c>
      <c r="E21" s="6" t="s">
        <v>29</v>
      </c>
      <c r="F21" s="15">
        <f t="shared" si="1"/>
        <v>2000</v>
      </c>
      <c r="G21" s="20">
        <v>-0.03</v>
      </c>
      <c r="H21" s="7">
        <f t="shared" si="2"/>
        <v>119.8</v>
      </c>
      <c r="I21" s="22">
        <f t="shared" si="5"/>
        <v>125.79</v>
      </c>
      <c r="J21" s="23">
        <f t="shared" si="3"/>
        <v>17</v>
      </c>
      <c r="K21" s="18">
        <f t="shared" si="6"/>
        <v>116.21</v>
      </c>
      <c r="L21" s="16">
        <f t="shared" si="0"/>
        <v>17</v>
      </c>
    </row>
    <row r="22" spans="4:12" ht="20.100000000000001" customHeight="1" x14ac:dyDescent="0.3">
      <c r="D22" s="5">
        <f>SUM(L$6:L21)</f>
        <v>239</v>
      </c>
      <c r="E22" s="6" t="s">
        <v>30</v>
      </c>
      <c r="F22" s="15">
        <f t="shared" si="1"/>
        <v>2000</v>
      </c>
      <c r="G22" s="20">
        <v>-0.03</v>
      </c>
      <c r="H22" s="7">
        <f t="shared" si="2"/>
        <v>116.21</v>
      </c>
      <c r="I22" s="22">
        <f t="shared" si="5"/>
        <v>122.02</v>
      </c>
      <c r="J22" s="23">
        <f t="shared" si="3"/>
        <v>17</v>
      </c>
      <c r="K22" s="18">
        <f t="shared" si="6"/>
        <v>112.72</v>
      </c>
      <c r="L22" s="16">
        <f t="shared" si="0"/>
        <v>14</v>
      </c>
    </row>
    <row r="23" spans="4:12" ht="20.100000000000001" customHeight="1" x14ac:dyDescent="0.3">
      <c r="D23" s="5">
        <f>SUM(L$6:L22)</f>
        <v>253</v>
      </c>
      <c r="E23" s="6" t="s">
        <v>31</v>
      </c>
      <c r="F23" s="15">
        <f>$E$2*4%</f>
        <v>1600</v>
      </c>
      <c r="G23" s="20">
        <v>-0.03</v>
      </c>
      <c r="H23" s="7">
        <f t="shared" si="2"/>
        <v>112.72</v>
      </c>
      <c r="I23" s="22">
        <f t="shared" si="5"/>
        <v>118.36</v>
      </c>
      <c r="J23" s="23">
        <f t="shared" si="3"/>
        <v>14</v>
      </c>
      <c r="K23" s="18">
        <f t="shared" si="6"/>
        <v>109.34</v>
      </c>
      <c r="L23" s="16">
        <f t="shared" si="0"/>
        <v>15</v>
      </c>
    </row>
    <row r="24" spans="4:12" ht="20.100000000000001" customHeight="1" x14ac:dyDescent="0.3">
      <c r="D24" s="5">
        <f>SUM(L$6:L23)</f>
        <v>268</v>
      </c>
      <c r="E24" s="6" t="s">
        <v>32</v>
      </c>
      <c r="F24" s="15">
        <f>$E$2*4%</f>
        <v>1600</v>
      </c>
      <c r="G24" s="20">
        <v>-0.03</v>
      </c>
      <c r="H24" s="7">
        <f t="shared" si="2"/>
        <v>109.34</v>
      </c>
      <c r="I24" s="22">
        <f t="shared" si="5"/>
        <v>114.81</v>
      </c>
      <c r="J24" s="23">
        <f t="shared" si="3"/>
        <v>15</v>
      </c>
      <c r="K24" s="18">
        <f t="shared" si="6"/>
        <v>106.06</v>
      </c>
      <c r="L24" s="16">
        <f t="shared" si="0"/>
        <v>11</v>
      </c>
    </row>
    <row r="25" spans="4:12" ht="20.100000000000001" customHeight="1" x14ac:dyDescent="0.3">
      <c r="D25" s="5">
        <f>SUM(L$6:L24)</f>
        <v>279</v>
      </c>
      <c r="E25" s="6" t="s">
        <v>33</v>
      </c>
      <c r="F25" s="15">
        <f>$E$2*3%</f>
        <v>1200</v>
      </c>
      <c r="G25" s="20">
        <v>-0.03</v>
      </c>
      <c r="H25" s="7">
        <f t="shared" si="2"/>
        <v>106.06</v>
      </c>
      <c r="I25" s="22">
        <f t="shared" si="5"/>
        <v>111.36</v>
      </c>
      <c r="J25" s="23">
        <f t="shared" si="3"/>
        <v>11</v>
      </c>
      <c r="K25" s="18">
        <f t="shared" si="6"/>
        <v>102.88</v>
      </c>
      <c r="L25" s="16">
        <f t="shared" si="0"/>
        <v>12</v>
      </c>
    </row>
    <row r="26" spans="4:12" ht="20.100000000000001" customHeight="1" x14ac:dyDescent="0.3">
      <c r="D26" s="5">
        <f>SUM(L$6:L25)</f>
        <v>291</v>
      </c>
      <c r="E26" s="6" t="s">
        <v>34</v>
      </c>
      <c r="F26" s="15">
        <f>$E$2*3%</f>
        <v>1200</v>
      </c>
      <c r="G26" s="20">
        <v>-0.03</v>
      </c>
      <c r="H26" s="7">
        <f t="shared" si="2"/>
        <v>102.88</v>
      </c>
      <c r="I26" s="22">
        <f t="shared" si="5"/>
        <v>108.02</v>
      </c>
      <c r="J26" s="23">
        <f t="shared" si="3"/>
        <v>12</v>
      </c>
      <c r="K26" s="16">
        <v>0</v>
      </c>
      <c r="L26" s="16">
        <v>0</v>
      </c>
    </row>
  </sheetData>
  <phoneticPr fontId="1" type="noConversion"/>
  <hyperlinks>
    <hyperlink ref="B4" r:id="rId1" xr:uid="{9910AB61-CC37-4F0A-92BC-52FE84E46A0F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57"/>
      <c r="F3" s="92" t="s">
        <v>78</v>
      </c>
      <c r="G3" s="57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57"/>
      <c r="F4" s="92"/>
      <c r="G4" s="57"/>
      <c r="H4" s="92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C25" s="27" t="s">
        <v>111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3" si="18">ROUND(O49*(N50+1),2)</f>
        <v>49.9</v>
      </c>
      <c r="S49" s="53">
        <f t="shared" ref="S49:S53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54">
        <f t="shared" si="18"/>
        <v>47.68</v>
      </c>
      <c r="S53" s="53">
        <f t="shared" si="19"/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disablePrompts="1"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115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79"/>
      <c r="F3" s="92" t="s">
        <v>78</v>
      </c>
      <c r="G3" s="79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79"/>
      <c r="F4" s="92"/>
      <c r="G4" s="79"/>
      <c r="H4" s="92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C24" s="27" t="s">
        <v>110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C25" s="27" t="s">
        <v>111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3" si="23">ROUND(O68*(N69+1),2)</f>
        <v>52.03</v>
      </c>
      <c r="S68" s="53">
        <f t="shared" ref="S68:S73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54">
        <f t="shared" si="23"/>
        <v>49.98</v>
      </c>
      <c r="S73" s="53">
        <f t="shared" si="24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5 Tier</vt:lpstr>
      <vt:lpstr>7 Tier</vt:lpstr>
      <vt:lpstr>13 Tier</vt:lpstr>
      <vt:lpstr>Poten 13 Tier</vt:lpstr>
      <vt:lpstr>17 Tier</vt:lpstr>
      <vt:lpstr>20 Tier</vt:lpstr>
      <vt:lpstr>TQ 20 Tier</vt:lpstr>
      <vt:lpstr>50 Tier</vt:lpstr>
      <vt:lpstr>70 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2022-01-07T12:43:44Z</dcterms:modified>
</cp:coreProperties>
</file>