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0" yWindow="0" windowWidth="20205" windowHeight="7350" firstSheet="1" activeTab="3"/>
  </bookViews>
  <sheets>
    <sheet name="Daywise Data" sheetId="1" r:id="rId1"/>
    <sheet name="PivotTable" sheetId="5" r:id="rId2"/>
    <sheet name="Monthly data" sheetId="2" r:id="rId3"/>
    <sheet name="Dashboard" sheetId="4" r:id="rId4"/>
  </sheets>
  <definedNames>
    <definedName name="_xlnm._FilterDatabase" localSheetId="0" hidden="1">'Daywise Data'!$B$1:$B$366</definedName>
    <definedName name="Slicer_Month">#N/A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4" i="2" l="1"/>
  <c r="T5" i="2"/>
  <c r="T6" i="2"/>
  <c r="T7" i="2"/>
  <c r="T8" i="2"/>
  <c r="T9" i="2"/>
  <c r="T10" i="2"/>
  <c r="T11" i="2"/>
  <c r="T12" i="2"/>
  <c r="T13" i="2"/>
  <c r="T14" i="2"/>
  <c r="T15" i="2"/>
  <c r="Q23" i="5"/>
  <c r="R23" i="5"/>
  <c r="S23" i="5"/>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2" i="1"/>
  <c r="D4" i="2"/>
  <c r="D5" i="2"/>
  <c r="D6" i="2"/>
  <c r="D7" i="2"/>
  <c r="D8" i="2"/>
  <c r="D9" i="2"/>
  <c r="D10" i="2"/>
  <c r="D11" i="2"/>
  <c r="D12" i="2"/>
  <c r="D13" i="2"/>
  <c r="D14" i="2"/>
  <c r="D15" i="2"/>
  <c r="O23" i="5"/>
  <c r="J23" i="5"/>
  <c r="F23" i="5"/>
  <c r="C23" i="5"/>
  <c r="M23" i="5"/>
  <c r="G23" i="5"/>
  <c r="H23" i="5"/>
  <c r="A23" i="5"/>
  <c r="I23" i="5"/>
  <c r="B23" i="5"/>
  <c r="E23" i="5"/>
  <c r="L23" i="5"/>
  <c r="D23" i="5"/>
  <c r="P23" i="5"/>
  <c r="N23" i="5"/>
  <c r="K23" i="5"/>
  <c r="R15" i="2" l="1"/>
  <c r="I15" i="2"/>
  <c r="R14" i="2"/>
  <c r="I14" i="2"/>
  <c r="R13" i="2"/>
  <c r="I13" i="2"/>
  <c r="R12" i="2"/>
  <c r="I12" i="2"/>
  <c r="R11" i="2"/>
  <c r="I11" i="2"/>
  <c r="R10" i="2"/>
  <c r="I10" i="2"/>
  <c r="R9" i="2"/>
  <c r="I9" i="2"/>
  <c r="R8" i="2"/>
  <c r="I8" i="2"/>
  <c r="R7" i="2"/>
  <c r="I7" i="2"/>
  <c r="R6" i="2"/>
  <c r="I6" i="2"/>
  <c r="R5" i="2"/>
  <c r="I5" i="2"/>
  <c r="R4" i="2"/>
  <c r="I4" i="2"/>
  <c r="K366" i="1"/>
  <c r="H366" i="1"/>
  <c r="K365" i="1"/>
  <c r="H365" i="1"/>
  <c r="K364" i="1"/>
  <c r="H364" i="1"/>
  <c r="K363" i="1"/>
  <c r="H363" i="1"/>
  <c r="K362" i="1"/>
  <c r="H362" i="1"/>
  <c r="K361" i="1"/>
  <c r="H361" i="1"/>
  <c r="K360" i="1"/>
  <c r="H360" i="1"/>
  <c r="K359" i="1"/>
  <c r="H359" i="1"/>
  <c r="K358" i="1"/>
  <c r="H358" i="1"/>
  <c r="K357" i="1"/>
  <c r="H357" i="1"/>
  <c r="K356" i="1"/>
  <c r="H356" i="1"/>
  <c r="K355" i="1"/>
  <c r="H355" i="1"/>
  <c r="K354" i="1"/>
  <c r="H354" i="1"/>
  <c r="K353" i="1"/>
  <c r="H353" i="1"/>
  <c r="K352" i="1"/>
  <c r="H352" i="1"/>
  <c r="K351" i="1"/>
  <c r="H351" i="1"/>
  <c r="K350" i="1"/>
  <c r="H350" i="1"/>
  <c r="K349" i="1"/>
  <c r="H349" i="1"/>
  <c r="K348" i="1"/>
  <c r="H348" i="1"/>
  <c r="K347" i="1"/>
  <c r="H347" i="1"/>
  <c r="K346" i="1"/>
  <c r="H346" i="1"/>
  <c r="K345" i="1"/>
  <c r="H345" i="1"/>
  <c r="K344" i="1"/>
  <c r="H344" i="1"/>
  <c r="K343" i="1"/>
  <c r="H343" i="1"/>
  <c r="K342" i="1"/>
  <c r="H342" i="1"/>
  <c r="K341" i="1"/>
  <c r="H341" i="1"/>
  <c r="K340" i="1"/>
  <c r="H340" i="1"/>
  <c r="K339" i="1"/>
  <c r="H339" i="1"/>
  <c r="K338" i="1"/>
  <c r="H338" i="1"/>
  <c r="K337" i="1"/>
  <c r="H337" i="1"/>
  <c r="K336" i="1"/>
  <c r="H336" i="1"/>
  <c r="K335" i="1"/>
  <c r="H335" i="1"/>
  <c r="K334" i="1"/>
  <c r="H334" i="1"/>
  <c r="K333" i="1"/>
  <c r="H333" i="1"/>
  <c r="K332" i="1"/>
  <c r="H332" i="1"/>
  <c r="K331" i="1"/>
  <c r="H331" i="1"/>
  <c r="K330" i="1"/>
  <c r="H330" i="1"/>
  <c r="K329" i="1"/>
  <c r="H329" i="1"/>
  <c r="K328" i="1"/>
  <c r="H328" i="1"/>
  <c r="K327" i="1"/>
  <c r="H327" i="1"/>
  <c r="K326" i="1"/>
  <c r="H326" i="1"/>
  <c r="K325" i="1"/>
  <c r="H325" i="1"/>
  <c r="K324" i="1"/>
  <c r="H324" i="1"/>
  <c r="K323" i="1"/>
  <c r="H323" i="1"/>
  <c r="K322" i="1"/>
  <c r="H322" i="1"/>
  <c r="K321" i="1"/>
  <c r="H321" i="1"/>
  <c r="K320" i="1"/>
  <c r="H320" i="1"/>
  <c r="K319" i="1"/>
  <c r="H319" i="1"/>
  <c r="K318" i="1"/>
  <c r="H318" i="1"/>
  <c r="K317" i="1"/>
  <c r="H317" i="1"/>
  <c r="K316" i="1"/>
  <c r="H316" i="1"/>
  <c r="K315" i="1"/>
  <c r="H315" i="1"/>
  <c r="K314" i="1"/>
  <c r="H314" i="1"/>
  <c r="K313" i="1"/>
  <c r="H313" i="1"/>
  <c r="K312" i="1"/>
  <c r="H312" i="1"/>
  <c r="K311" i="1"/>
  <c r="H311" i="1"/>
  <c r="K310" i="1"/>
  <c r="H310" i="1"/>
  <c r="K309" i="1"/>
  <c r="H309" i="1"/>
  <c r="K308" i="1"/>
  <c r="H308" i="1"/>
  <c r="K307" i="1"/>
  <c r="H307" i="1"/>
  <c r="K306" i="1"/>
  <c r="H306" i="1"/>
  <c r="K305" i="1"/>
  <c r="H305" i="1"/>
  <c r="K304" i="1"/>
  <c r="H304" i="1"/>
  <c r="K303" i="1"/>
  <c r="H303" i="1"/>
  <c r="K302" i="1"/>
  <c r="H302" i="1"/>
  <c r="K301" i="1"/>
  <c r="H301" i="1"/>
  <c r="K300" i="1"/>
  <c r="H300" i="1"/>
  <c r="K299" i="1"/>
  <c r="H299" i="1"/>
  <c r="K298" i="1"/>
  <c r="H298" i="1"/>
  <c r="K297" i="1"/>
  <c r="H297" i="1"/>
  <c r="K296" i="1"/>
  <c r="H296" i="1"/>
  <c r="K295" i="1"/>
  <c r="H295" i="1"/>
  <c r="K294" i="1"/>
  <c r="H294" i="1"/>
  <c r="K293" i="1"/>
  <c r="H293" i="1"/>
  <c r="K292" i="1"/>
  <c r="H292" i="1"/>
  <c r="K291" i="1"/>
  <c r="H291" i="1"/>
  <c r="K290" i="1"/>
  <c r="H290" i="1"/>
  <c r="K289" i="1"/>
  <c r="H289" i="1"/>
  <c r="K288" i="1"/>
  <c r="H288" i="1"/>
  <c r="K287" i="1"/>
  <c r="H287" i="1"/>
  <c r="K286" i="1"/>
  <c r="H286" i="1"/>
  <c r="K285" i="1"/>
  <c r="H285" i="1"/>
  <c r="K284" i="1"/>
  <c r="H284" i="1"/>
  <c r="K283" i="1"/>
  <c r="H283" i="1"/>
  <c r="K282" i="1"/>
  <c r="H282" i="1"/>
  <c r="K281" i="1"/>
  <c r="H281" i="1"/>
  <c r="K280" i="1"/>
  <c r="H280" i="1"/>
  <c r="K279" i="1"/>
  <c r="H279" i="1"/>
  <c r="K278" i="1"/>
  <c r="H278" i="1"/>
  <c r="K277" i="1"/>
  <c r="H277" i="1"/>
  <c r="K276" i="1"/>
  <c r="H276" i="1"/>
  <c r="K275" i="1"/>
  <c r="H275" i="1"/>
  <c r="K274" i="1"/>
  <c r="H274" i="1"/>
  <c r="K273" i="1"/>
  <c r="H273" i="1"/>
  <c r="K272" i="1"/>
  <c r="H272" i="1"/>
  <c r="K271" i="1"/>
  <c r="H271" i="1"/>
  <c r="K270" i="1"/>
  <c r="H270" i="1"/>
  <c r="K269" i="1"/>
  <c r="H269" i="1"/>
  <c r="K268" i="1"/>
  <c r="H268" i="1"/>
  <c r="K267" i="1"/>
  <c r="H267" i="1"/>
  <c r="K266" i="1"/>
  <c r="H266" i="1"/>
  <c r="K265" i="1"/>
  <c r="H265" i="1"/>
  <c r="K264" i="1"/>
  <c r="H264" i="1"/>
  <c r="K263" i="1"/>
  <c r="H263" i="1"/>
  <c r="K262" i="1"/>
  <c r="H262" i="1"/>
  <c r="K261" i="1"/>
  <c r="H261" i="1"/>
  <c r="K260" i="1"/>
  <c r="H260" i="1"/>
  <c r="K259" i="1"/>
  <c r="H259" i="1"/>
  <c r="K258" i="1"/>
  <c r="H258" i="1"/>
  <c r="K257" i="1"/>
  <c r="H257" i="1"/>
  <c r="K256" i="1"/>
  <c r="H256" i="1"/>
  <c r="K255" i="1"/>
  <c r="H255" i="1"/>
  <c r="K254" i="1"/>
  <c r="H254" i="1"/>
  <c r="K253" i="1"/>
  <c r="H253" i="1"/>
  <c r="K252" i="1"/>
  <c r="H252" i="1"/>
  <c r="K251" i="1"/>
  <c r="H251" i="1"/>
  <c r="K250" i="1"/>
  <c r="H250" i="1"/>
  <c r="K249" i="1"/>
  <c r="H249" i="1"/>
  <c r="K248" i="1"/>
  <c r="H248" i="1"/>
  <c r="K247" i="1"/>
  <c r="H247" i="1"/>
  <c r="K246" i="1"/>
  <c r="H246" i="1"/>
  <c r="K245" i="1"/>
  <c r="H245" i="1"/>
  <c r="K244" i="1"/>
  <c r="H244" i="1"/>
  <c r="K243" i="1"/>
  <c r="H243" i="1"/>
  <c r="K242" i="1"/>
  <c r="H242" i="1"/>
  <c r="K241" i="1"/>
  <c r="H241" i="1"/>
  <c r="K240" i="1"/>
  <c r="H240" i="1"/>
  <c r="K239" i="1"/>
  <c r="H239" i="1"/>
  <c r="K238" i="1"/>
  <c r="H238" i="1"/>
  <c r="K237" i="1"/>
  <c r="H237" i="1"/>
  <c r="K236" i="1"/>
  <c r="H236" i="1"/>
  <c r="K235" i="1"/>
  <c r="H235" i="1"/>
  <c r="K234" i="1"/>
  <c r="H234" i="1"/>
  <c r="K233" i="1"/>
  <c r="H233" i="1"/>
  <c r="K232" i="1"/>
  <c r="H232" i="1"/>
  <c r="K231" i="1"/>
  <c r="H231" i="1"/>
  <c r="K230" i="1"/>
  <c r="H230" i="1"/>
  <c r="K229" i="1"/>
  <c r="H229" i="1"/>
  <c r="K228" i="1"/>
  <c r="H228" i="1"/>
  <c r="K227" i="1"/>
  <c r="H227" i="1"/>
  <c r="K226" i="1"/>
  <c r="H226" i="1"/>
  <c r="K225" i="1"/>
  <c r="H225" i="1"/>
  <c r="K224" i="1"/>
  <c r="H224" i="1"/>
  <c r="K223" i="1"/>
  <c r="H223" i="1"/>
  <c r="K222" i="1"/>
  <c r="H222" i="1"/>
  <c r="K221" i="1"/>
  <c r="H221" i="1"/>
  <c r="K220" i="1"/>
  <c r="H220" i="1"/>
  <c r="K219" i="1"/>
  <c r="H219" i="1"/>
  <c r="K218" i="1"/>
  <c r="H218" i="1"/>
  <c r="K217" i="1"/>
  <c r="H217" i="1"/>
  <c r="K216" i="1"/>
  <c r="H216" i="1"/>
  <c r="K215" i="1"/>
  <c r="H215" i="1"/>
  <c r="K214" i="1"/>
  <c r="H214" i="1"/>
  <c r="K213" i="1"/>
  <c r="H213" i="1"/>
  <c r="K212" i="1"/>
  <c r="H212" i="1"/>
  <c r="K211" i="1"/>
  <c r="H211" i="1"/>
  <c r="K210" i="1"/>
  <c r="H210" i="1"/>
  <c r="K209" i="1"/>
  <c r="H209" i="1"/>
  <c r="K208" i="1"/>
  <c r="H208" i="1"/>
  <c r="K207" i="1"/>
  <c r="H207" i="1"/>
  <c r="K206" i="1"/>
  <c r="H206" i="1"/>
  <c r="K205" i="1"/>
  <c r="H205" i="1"/>
  <c r="K204" i="1"/>
  <c r="H204" i="1"/>
  <c r="K203" i="1"/>
  <c r="H203" i="1"/>
  <c r="K202" i="1"/>
  <c r="H202" i="1"/>
  <c r="K201" i="1"/>
  <c r="H201" i="1"/>
  <c r="K200" i="1"/>
  <c r="H200" i="1"/>
  <c r="K199" i="1"/>
  <c r="H199" i="1"/>
  <c r="K198" i="1"/>
  <c r="H198" i="1"/>
  <c r="K197" i="1"/>
  <c r="H197" i="1"/>
  <c r="K196" i="1"/>
  <c r="H196" i="1"/>
  <c r="K195" i="1"/>
  <c r="H195" i="1"/>
  <c r="K194" i="1"/>
  <c r="H194" i="1"/>
  <c r="K193" i="1"/>
  <c r="H193" i="1"/>
  <c r="K192" i="1"/>
  <c r="H192" i="1"/>
  <c r="K191" i="1"/>
  <c r="H191" i="1"/>
  <c r="K190" i="1"/>
  <c r="H190" i="1"/>
  <c r="K189" i="1"/>
  <c r="H189" i="1"/>
  <c r="K188" i="1"/>
  <c r="H188" i="1"/>
  <c r="K187" i="1"/>
  <c r="H187" i="1"/>
  <c r="K186" i="1"/>
  <c r="H186" i="1"/>
  <c r="K185" i="1"/>
  <c r="H185" i="1"/>
  <c r="K184" i="1"/>
  <c r="H184" i="1"/>
  <c r="K183" i="1"/>
  <c r="H183" i="1"/>
  <c r="K182" i="1"/>
  <c r="H182" i="1"/>
  <c r="K181" i="1"/>
  <c r="H181" i="1"/>
  <c r="K180" i="1"/>
  <c r="H180" i="1"/>
  <c r="K179" i="1"/>
  <c r="H179" i="1"/>
  <c r="K178" i="1"/>
  <c r="H178" i="1"/>
  <c r="K177" i="1"/>
  <c r="H177" i="1"/>
  <c r="K176" i="1"/>
  <c r="H176" i="1"/>
  <c r="K175" i="1"/>
  <c r="H175" i="1"/>
  <c r="K174" i="1"/>
  <c r="H174" i="1"/>
  <c r="K173" i="1"/>
  <c r="H173" i="1"/>
  <c r="K172" i="1"/>
  <c r="H172" i="1"/>
  <c r="K171" i="1"/>
  <c r="H171" i="1"/>
  <c r="K170" i="1"/>
  <c r="H170" i="1"/>
  <c r="K169" i="1"/>
  <c r="H169" i="1"/>
  <c r="K168" i="1"/>
  <c r="H168" i="1"/>
  <c r="K167" i="1"/>
  <c r="H167" i="1"/>
  <c r="K166" i="1"/>
  <c r="H166" i="1"/>
  <c r="K165" i="1"/>
  <c r="H165" i="1"/>
  <c r="K164" i="1"/>
  <c r="H164" i="1"/>
  <c r="K163" i="1"/>
  <c r="H163" i="1"/>
  <c r="K162" i="1"/>
  <c r="H162" i="1"/>
  <c r="K161" i="1"/>
  <c r="H161" i="1"/>
  <c r="K160" i="1"/>
  <c r="H160" i="1"/>
  <c r="K159" i="1"/>
  <c r="H159" i="1"/>
  <c r="K158" i="1"/>
  <c r="H158" i="1"/>
  <c r="K157" i="1"/>
  <c r="H157" i="1"/>
  <c r="K156" i="1"/>
  <c r="H156" i="1"/>
  <c r="K155" i="1"/>
  <c r="H155" i="1"/>
  <c r="K154" i="1"/>
  <c r="H154" i="1"/>
  <c r="K153" i="1"/>
  <c r="H153" i="1"/>
  <c r="K152" i="1"/>
  <c r="H152" i="1"/>
  <c r="K151" i="1"/>
  <c r="H151" i="1"/>
  <c r="K150" i="1"/>
  <c r="H150" i="1"/>
  <c r="K149" i="1"/>
  <c r="H149" i="1"/>
  <c r="K148" i="1"/>
  <c r="H148" i="1"/>
  <c r="K147" i="1"/>
  <c r="H147" i="1"/>
  <c r="K146" i="1"/>
  <c r="H146" i="1"/>
  <c r="K145" i="1"/>
  <c r="H145" i="1"/>
  <c r="K144" i="1"/>
  <c r="H144" i="1"/>
  <c r="K143" i="1"/>
  <c r="H143" i="1"/>
  <c r="K142" i="1"/>
  <c r="H142" i="1"/>
  <c r="K141" i="1"/>
  <c r="H141" i="1"/>
  <c r="K140" i="1"/>
  <c r="H140" i="1"/>
  <c r="K139" i="1"/>
  <c r="H139" i="1"/>
  <c r="K138" i="1"/>
  <c r="H138" i="1"/>
  <c r="K137" i="1"/>
  <c r="H137" i="1"/>
  <c r="K136" i="1"/>
  <c r="H136" i="1"/>
  <c r="K135" i="1"/>
  <c r="H135" i="1"/>
  <c r="K134" i="1"/>
  <c r="H134" i="1"/>
  <c r="K133" i="1"/>
  <c r="H133" i="1"/>
  <c r="K132" i="1"/>
  <c r="H132" i="1"/>
  <c r="K131" i="1"/>
  <c r="H131" i="1"/>
  <c r="K130" i="1"/>
  <c r="H130" i="1"/>
  <c r="K129" i="1"/>
  <c r="H129" i="1"/>
  <c r="K128" i="1"/>
  <c r="H128" i="1"/>
  <c r="K127" i="1"/>
  <c r="H127" i="1"/>
  <c r="K126" i="1"/>
  <c r="H126" i="1"/>
  <c r="K125" i="1"/>
  <c r="H125" i="1"/>
  <c r="K124" i="1"/>
  <c r="H124" i="1"/>
  <c r="K123" i="1"/>
  <c r="H123" i="1"/>
  <c r="K122" i="1"/>
  <c r="H122" i="1"/>
  <c r="K121" i="1"/>
  <c r="H121" i="1"/>
  <c r="K120" i="1"/>
  <c r="H120" i="1"/>
  <c r="K119" i="1"/>
  <c r="H119" i="1"/>
  <c r="K118" i="1"/>
  <c r="H118" i="1"/>
  <c r="K117" i="1"/>
  <c r="H117" i="1"/>
  <c r="K116" i="1"/>
  <c r="H116" i="1"/>
  <c r="K115" i="1"/>
  <c r="H115" i="1"/>
  <c r="K114" i="1"/>
  <c r="H114" i="1"/>
  <c r="K113" i="1"/>
  <c r="H113" i="1"/>
  <c r="K112" i="1"/>
  <c r="H112" i="1"/>
  <c r="K111" i="1"/>
  <c r="H111" i="1"/>
  <c r="K110" i="1"/>
  <c r="H110" i="1"/>
  <c r="K109" i="1"/>
  <c r="H109" i="1"/>
  <c r="K108" i="1"/>
  <c r="H108" i="1"/>
  <c r="K107" i="1"/>
  <c r="H107" i="1"/>
  <c r="K106" i="1"/>
  <c r="H106" i="1"/>
  <c r="K105" i="1"/>
  <c r="H105" i="1"/>
  <c r="K104" i="1"/>
  <c r="H104" i="1"/>
  <c r="K103" i="1"/>
  <c r="H103" i="1"/>
  <c r="K102" i="1"/>
  <c r="H102" i="1"/>
  <c r="K101" i="1"/>
  <c r="H101" i="1"/>
  <c r="K100" i="1"/>
  <c r="H100" i="1"/>
  <c r="K99" i="1"/>
  <c r="H99" i="1"/>
  <c r="K98" i="1"/>
  <c r="H98" i="1"/>
  <c r="K97" i="1"/>
  <c r="H97" i="1"/>
  <c r="K96" i="1"/>
  <c r="H96" i="1"/>
  <c r="K95" i="1"/>
  <c r="H95" i="1"/>
  <c r="K94" i="1"/>
  <c r="H94" i="1"/>
  <c r="K93" i="1"/>
  <c r="H93" i="1"/>
  <c r="K92" i="1"/>
  <c r="H92" i="1"/>
  <c r="K91" i="1"/>
  <c r="H91" i="1"/>
  <c r="K90" i="1"/>
  <c r="H90" i="1"/>
  <c r="K89" i="1"/>
  <c r="H89" i="1"/>
  <c r="K88" i="1"/>
  <c r="H88" i="1"/>
  <c r="K87" i="1"/>
  <c r="H87" i="1"/>
  <c r="K86" i="1"/>
  <c r="H86" i="1"/>
  <c r="K85" i="1"/>
  <c r="H85" i="1"/>
  <c r="K84" i="1"/>
  <c r="H84" i="1"/>
  <c r="K83" i="1"/>
  <c r="H83" i="1"/>
  <c r="K82" i="1"/>
  <c r="H82" i="1"/>
  <c r="K81" i="1"/>
  <c r="H81" i="1"/>
  <c r="K80" i="1"/>
  <c r="H80" i="1"/>
  <c r="K79" i="1"/>
  <c r="H79" i="1"/>
  <c r="K78" i="1"/>
  <c r="H78" i="1"/>
  <c r="K77" i="1"/>
  <c r="H77" i="1"/>
  <c r="K76" i="1"/>
  <c r="H76" i="1"/>
  <c r="K75" i="1"/>
  <c r="H75" i="1"/>
  <c r="K74" i="1"/>
  <c r="H74" i="1"/>
  <c r="K73" i="1"/>
  <c r="H73" i="1"/>
  <c r="K72" i="1"/>
  <c r="H72" i="1"/>
  <c r="K71" i="1"/>
  <c r="H71" i="1"/>
  <c r="K70" i="1"/>
  <c r="H70" i="1"/>
  <c r="K69" i="1"/>
  <c r="H69" i="1"/>
  <c r="K68" i="1"/>
  <c r="H68" i="1"/>
  <c r="K67" i="1"/>
  <c r="H67" i="1"/>
  <c r="K66" i="1"/>
  <c r="H66" i="1"/>
  <c r="K65" i="1"/>
  <c r="H65" i="1"/>
  <c r="K64" i="1"/>
  <c r="H64" i="1"/>
  <c r="K63" i="1"/>
  <c r="H63" i="1"/>
  <c r="K62" i="1"/>
  <c r="H62" i="1"/>
  <c r="K61" i="1"/>
  <c r="H61" i="1"/>
  <c r="K60" i="1"/>
  <c r="H60" i="1"/>
  <c r="K59" i="1"/>
  <c r="H59" i="1"/>
  <c r="K58" i="1"/>
  <c r="H58" i="1"/>
  <c r="K57" i="1"/>
  <c r="H57" i="1"/>
  <c r="K56" i="1"/>
  <c r="H56" i="1"/>
  <c r="K55" i="1"/>
  <c r="H55" i="1"/>
  <c r="K54" i="1"/>
  <c r="H54" i="1"/>
  <c r="K53" i="1"/>
  <c r="H53" i="1"/>
  <c r="K52" i="1"/>
  <c r="H52" i="1"/>
  <c r="K51" i="1"/>
  <c r="H51" i="1"/>
  <c r="K50" i="1"/>
  <c r="H50" i="1"/>
  <c r="K49" i="1"/>
  <c r="H49" i="1"/>
  <c r="K48" i="1"/>
  <c r="H48" i="1"/>
  <c r="K47" i="1"/>
  <c r="H47" i="1"/>
  <c r="K46" i="1"/>
  <c r="H46" i="1"/>
  <c r="K45" i="1"/>
  <c r="H45" i="1"/>
  <c r="K44" i="1"/>
  <c r="H44" i="1"/>
  <c r="K43" i="1"/>
  <c r="H43" i="1"/>
  <c r="K42" i="1"/>
  <c r="H42" i="1"/>
  <c r="K41" i="1"/>
  <c r="H41" i="1"/>
  <c r="K40" i="1"/>
  <c r="H40" i="1"/>
  <c r="K39" i="1"/>
  <c r="H39" i="1"/>
  <c r="K38" i="1"/>
  <c r="H38" i="1"/>
  <c r="K37" i="1"/>
  <c r="H37" i="1"/>
  <c r="K36" i="1"/>
  <c r="H36" i="1"/>
  <c r="K35" i="1"/>
  <c r="H35" i="1"/>
  <c r="K34" i="1"/>
  <c r="H34" i="1"/>
  <c r="K33" i="1"/>
  <c r="H33" i="1"/>
  <c r="K32" i="1"/>
  <c r="H32" i="1"/>
  <c r="K31" i="1"/>
  <c r="H31" i="1"/>
  <c r="K30" i="1"/>
  <c r="H30" i="1"/>
  <c r="K29" i="1"/>
  <c r="H29" i="1"/>
  <c r="K28" i="1"/>
  <c r="H28" i="1"/>
  <c r="K27" i="1"/>
  <c r="H27" i="1"/>
  <c r="K26" i="1"/>
  <c r="H26" i="1"/>
  <c r="K25" i="1"/>
  <c r="H25" i="1"/>
  <c r="K24" i="1"/>
  <c r="H24" i="1"/>
  <c r="K23" i="1"/>
  <c r="H23" i="1"/>
  <c r="K22" i="1"/>
  <c r="H22" i="1"/>
  <c r="K21" i="1"/>
  <c r="H21" i="1"/>
  <c r="K20" i="1"/>
  <c r="H20" i="1"/>
  <c r="K19" i="1"/>
  <c r="H19" i="1"/>
  <c r="K18" i="1"/>
  <c r="H18" i="1"/>
  <c r="K17" i="1"/>
  <c r="H17" i="1"/>
  <c r="K16" i="1"/>
  <c r="H16" i="1"/>
  <c r="K15" i="1"/>
  <c r="H15" i="1"/>
  <c r="K14" i="1"/>
  <c r="H14" i="1"/>
  <c r="K13" i="1"/>
  <c r="H13" i="1"/>
  <c r="K12" i="1"/>
  <c r="H12" i="1"/>
  <c r="K11" i="1"/>
  <c r="H11" i="1"/>
  <c r="K10" i="1"/>
  <c r="H10" i="1"/>
  <c r="K9" i="1"/>
  <c r="H9" i="1"/>
  <c r="K8" i="1"/>
  <c r="H8" i="1"/>
  <c r="K7" i="1"/>
  <c r="H7" i="1"/>
  <c r="K6" i="1"/>
  <c r="H6" i="1"/>
  <c r="K5" i="1"/>
  <c r="H5" i="1"/>
  <c r="K4" i="1"/>
  <c r="H4" i="1"/>
  <c r="K3" i="1"/>
  <c r="H3" i="1"/>
  <c r="K2" i="1"/>
  <c r="H2" i="1"/>
</calcChain>
</file>

<file path=xl/sharedStrings.xml><?xml version="1.0" encoding="utf-8"?>
<sst xmlns="http://schemas.openxmlformats.org/spreadsheetml/2006/main" count="561" uniqueCount="101">
  <si>
    <t>Month</t>
  </si>
  <si>
    <t>Date</t>
  </si>
  <si>
    <t>Gen INV</t>
  </si>
  <si>
    <t xml:space="preserve">Gen Plant </t>
  </si>
  <si>
    <t>Gen GSS</t>
  </si>
  <si>
    <t>Irradiation</t>
  </si>
  <si>
    <t>PR</t>
  </si>
  <si>
    <t>PA</t>
  </si>
  <si>
    <t>GA</t>
  </si>
  <si>
    <t>CUF</t>
  </si>
  <si>
    <t>INV 1</t>
  </si>
  <si>
    <t xml:space="preserve">INV 2 </t>
  </si>
  <si>
    <t>INV 3</t>
  </si>
  <si>
    <t>INV 4</t>
  </si>
  <si>
    <t>INV 5</t>
  </si>
  <si>
    <t>INV 6</t>
  </si>
  <si>
    <t>INV 7</t>
  </si>
  <si>
    <t>INV 8</t>
  </si>
  <si>
    <t>Jan</t>
  </si>
  <si>
    <t>Feb</t>
  </si>
  <si>
    <t>March</t>
  </si>
  <si>
    <t>April</t>
  </si>
  <si>
    <t>May</t>
  </si>
  <si>
    <t>Jun</t>
  </si>
  <si>
    <t>July</t>
  </si>
  <si>
    <t>Aug</t>
  </si>
  <si>
    <t>Sept</t>
  </si>
  <si>
    <t>Oct</t>
  </si>
  <si>
    <t>Nov</t>
  </si>
  <si>
    <t>Dec</t>
  </si>
  <si>
    <t>Inv Gen MWh</t>
  </si>
  <si>
    <t>Plant Gen</t>
  </si>
  <si>
    <t>GSS Gen</t>
  </si>
  <si>
    <t>INV 2</t>
  </si>
  <si>
    <t xml:space="preserve">CUF </t>
  </si>
  <si>
    <t>Day</t>
  </si>
  <si>
    <t>Import kVAh</t>
  </si>
  <si>
    <t>Year</t>
  </si>
  <si>
    <t>Row Labels</t>
  </si>
  <si>
    <t>Grand Total</t>
  </si>
  <si>
    <t>Mar</t>
  </si>
  <si>
    <t>Apr</t>
  </si>
  <si>
    <t>Jul</t>
  </si>
  <si>
    <t>Sep</t>
  </si>
  <si>
    <t>Sum of Irradiation</t>
  </si>
  <si>
    <t>Sum of Inv Gen MWh</t>
  </si>
  <si>
    <t>Sum of Plant Gen</t>
  </si>
  <si>
    <t>Sum of GSS Gen</t>
  </si>
  <si>
    <t>Sum of INV 1</t>
  </si>
  <si>
    <t>Sum of INV 2</t>
  </si>
  <si>
    <t>Sum of INV 3</t>
  </si>
  <si>
    <t>Sum of INV 4</t>
  </si>
  <si>
    <t>Sum of INV 5</t>
  </si>
  <si>
    <t>Sum of INV 6</t>
  </si>
  <si>
    <t>Sum of INV 7</t>
  </si>
  <si>
    <t>Sum of INV 8</t>
  </si>
  <si>
    <t>Sum of PR</t>
  </si>
  <si>
    <t xml:space="preserve">Sum of CUF </t>
  </si>
  <si>
    <t>Sum of Import kVAh</t>
  </si>
  <si>
    <t>Sum of Day</t>
  </si>
  <si>
    <t>Months</t>
  </si>
  <si>
    <t>INV Gen</t>
  </si>
  <si>
    <t>Plant end Gen</t>
  </si>
  <si>
    <t>GSS end Gen</t>
  </si>
  <si>
    <t>Days</t>
  </si>
  <si>
    <t>Header KPI</t>
  </si>
  <si>
    <t>MTM</t>
  </si>
  <si>
    <t>PR_Yearly</t>
  </si>
  <si>
    <t>CUF_Yearly</t>
  </si>
  <si>
    <t>Specific Yield</t>
  </si>
  <si>
    <t>Sum of Specific Yield</t>
  </si>
  <si>
    <t>Average of PA</t>
  </si>
  <si>
    <t>Average of GA</t>
  </si>
  <si>
    <t>(All)</t>
  </si>
  <si>
    <t>Graphs</t>
  </si>
  <si>
    <t>I 7</t>
  </si>
  <si>
    <t>I 2</t>
  </si>
  <si>
    <t>I 8</t>
  </si>
  <si>
    <t>I 3</t>
  </si>
  <si>
    <t>I 4</t>
  </si>
  <si>
    <t>I 5</t>
  </si>
  <si>
    <t>I 1</t>
  </si>
  <si>
    <t>I 6</t>
  </si>
  <si>
    <t xml:space="preserve"> PA</t>
  </si>
  <si>
    <t xml:space="preserve"> GA</t>
  </si>
  <si>
    <t>01-Jan</t>
  </si>
  <si>
    <t>01-Feb</t>
  </si>
  <si>
    <t>01-Mar</t>
  </si>
  <si>
    <t>01-Apr</t>
  </si>
  <si>
    <t>01-May</t>
  </si>
  <si>
    <t>01-Jun</t>
  </si>
  <si>
    <t>01-Jul</t>
  </si>
  <si>
    <t>01-Aug</t>
  </si>
  <si>
    <t>01-Sep</t>
  </si>
  <si>
    <t>01-Oct</t>
  </si>
  <si>
    <t>01-Nov</t>
  </si>
  <si>
    <t>01-Dec</t>
  </si>
  <si>
    <t>Inv_Gen MWh</t>
  </si>
  <si>
    <t>Plant_Gen MWh</t>
  </si>
  <si>
    <t>GSS_Gen MWh</t>
  </si>
  <si>
    <t>Average PR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</si>
</sst>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0"/>
    <numFmt numFmtId="165" formatCode="0.000"/>
    <numFmt numFmtId="166" formatCode="0.00\ &quot;MWh&quot;"/>
    <numFmt numFmtId="167" formatCode="0.00\ &quot;kWh/m2&quot;"/>
    <numFmt numFmtId="168" formatCode="0.00\ &quot;Mwh&quot;"/>
    <numFmt numFmtId="169" formatCode="0.0\ &quot;kWh&quot;"/>
    <numFmt numFmtId="170" formatCode="0.00\ &quot;kVAh&quot;"/>
    <numFmt numFmtId="171" formatCode="0.00\ &quot;kWh/kW&quot;"/>
    <numFmt numFmtId="172" formatCode="0.00\ &quot;%&quot;"/>
    <numFmt numFmtId="173" formatCode="0.00&quot;%&quot;"/>
  </numFmts>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name val="Arial"/>
      <family val="2"/>
    </font>
    <font>
      <b/>
      <sz val="12"/>
      <color theme="1"/>
      <name val="Calibri"/>
      <family val="2"/>
      <scheme val="minor"/>
    </font>
    <font>
      <b/>
      <sz val="12"/>
      <color theme="1"/>
      <name val="Calibri"/>
      <family val="2"/>
      <scheme val="minor"/>
    </font>
    <font>
      <sz val="12"/>
      <color theme="1"/>
      <name val="Calibri"/>
      <family val="2"/>
      <scheme val="minor"/>
    </font>
  </fonts>
  <fills count="25">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rgb="FFFFFF00"/>
        <bgColor indexed="64"/>
      </patternFill>
    </fill>
    <fill>
      <patternFill patternType="solid">
        <fgColor theme="7"/>
        <bgColor indexed="64"/>
      </patternFill>
    </fill>
    <fill>
      <patternFill patternType="solid">
        <fgColor rgb="FFFF00FF"/>
        <bgColor indexed="64"/>
      </patternFill>
    </fill>
    <fill>
      <patternFill patternType="solid">
        <fgColor rgb="FFFF66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indexed="9"/>
        <bgColor indexed="26"/>
      </patternFill>
    </fill>
    <fill>
      <patternFill patternType="solid">
        <fgColor rgb="FFEDF672"/>
        <bgColor indexed="64"/>
      </patternFill>
    </fill>
    <fill>
      <patternFill patternType="solid">
        <fgColor theme="2" tint="-9.9978637043366805E-2"/>
        <bgColor indexed="64"/>
      </patternFill>
    </fill>
    <fill>
      <patternFill patternType="solid">
        <fgColor rgb="FFFF66FF"/>
        <bgColor indexed="64"/>
      </patternFill>
    </fill>
    <fill>
      <patternFill patternType="solid">
        <fgColor rgb="FFFF9966"/>
        <bgColor indexed="64"/>
      </patternFill>
    </fill>
    <fill>
      <patternFill patternType="solid">
        <fgColor theme="0"/>
        <bgColor indexed="64"/>
      </patternFill>
    </fill>
    <fill>
      <patternFill patternType="solid">
        <fgColor theme="0"/>
        <bgColor indexed="26"/>
      </patternFill>
    </fill>
    <fill>
      <patternFill patternType="solid">
        <fgColor theme="5" tint="0.59999389629810485"/>
        <bgColor indexed="27"/>
      </patternFill>
    </fill>
    <fill>
      <patternFill patternType="solid">
        <fgColor theme="7" tint="0.39997558519241921"/>
        <bgColor indexed="64"/>
      </patternFill>
    </fill>
    <fill>
      <patternFill patternType="solid">
        <fgColor theme="2" tint="-0.249977111117893"/>
        <bgColor indexed="64"/>
      </patternFill>
    </fill>
    <fill>
      <patternFill patternType="solid">
        <fgColor theme="4" tint="0.79998168889431442"/>
        <bgColor theme="4" tint="0.79998168889431442"/>
      </patternFill>
    </fill>
  </fills>
  <borders count="33">
    <border>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4" fillId="0" borderId="0"/>
  </cellStyleXfs>
  <cellXfs count="131">
    <xf numFmtId="0" fontId="0" fillId="0" borderId="0" xfId="0"/>
    <xf numFmtId="17" fontId="2" fillId="2" borderId="1" xfId="0" applyNumberFormat="1" applyFont="1" applyFill="1" applyBorder="1" applyAlignment="1">
      <alignment horizontal="center"/>
    </xf>
    <xf numFmtId="0" fontId="2" fillId="3" borderId="2" xfId="0" applyFont="1" applyFill="1" applyBorder="1"/>
    <xf numFmtId="0" fontId="2" fillId="4" borderId="2" xfId="0" applyFont="1" applyFill="1" applyBorder="1"/>
    <xf numFmtId="0" fontId="2" fillId="5" borderId="2" xfId="0" applyFont="1" applyFill="1" applyBorder="1"/>
    <xf numFmtId="0" fontId="2" fillId="0" borderId="3" xfId="0" applyFont="1" applyFill="1" applyBorder="1"/>
    <xf numFmtId="0" fontId="2" fillId="6" borderId="4" xfId="0" applyFont="1" applyFill="1" applyBorder="1" applyAlignment="1">
      <alignment horizontal="center"/>
    </xf>
    <xf numFmtId="0" fontId="2" fillId="7" borderId="4" xfId="0" applyFont="1" applyFill="1" applyBorder="1" applyAlignment="1">
      <alignment horizontal="center"/>
    </xf>
    <xf numFmtId="0" fontId="1" fillId="8" borderId="5" xfId="0" applyFont="1" applyFill="1" applyBorder="1" applyAlignment="1">
      <alignment horizontal="center"/>
    </xf>
    <xf numFmtId="0" fontId="1" fillId="9" borderId="4" xfId="0" applyFont="1" applyFill="1" applyBorder="1" applyAlignment="1">
      <alignment horizontal="center"/>
    </xf>
    <xf numFmtId="0" fontId="0" fillId="0" borderId="0" xfId="0" applyBorder="1" applyAlignment="1">
      <alignment horizontal="center"/>
    </xf>
    <xf numFmtId="14" fontId="3" fillId="10" borderId="6" xfId="0" applyNumberFormat="1" applyFont="1" applyFill="1" applyBorder="1"/>
    <xf numFmtId="0" fontId="3" fillId="11" borderId="7" xfId="0" applyFont="1" applyFill="1" applyBorder="1"/>
    <xf numFmtId="0" fontId="3" fillId="12" borderId="7" xfId="0" applyFont="1" applyFill="1" applyBorder="1"/>
    <xf numFmtId="0" fontId="3" fillId="13" borderId="7" xfId="0" applyFont="1" applyFill="1" applyBorder="1"/>
    <xf numFmtId="164" fontId="4" fillId="14" borderId="8" xfId="1" applyNumberFormat="1" applyFont="1" applyFill="1" applyBorder="1" applyAlignment="1">
      <alignment horizontal="center" vertical="center"/>
    </xf>
    <xf numFmtId="2" fontId="0" fillId="15" borderId="7" xfId="0" applyNumberFormat="1" applyFill="1" applyBorder="1" applyAlignment="1">
      <alignment horizontal="center"/>
    </xf>
    <xf numFmtId="2" fontId="0" fillId="16" borderId="7" xfId="0" applyNumberFormat="1" applyFill="1" applyBorder="1" applyAlignment="1">
      <alignment horizontal="center"/>
    </xf>
    <xf numFmtId="2" fontId="0" fillId="17" borderId="7" xfId="0" applyNumberFormat="1" applyFill="1" applyBorder="1" applyAlignment="1">
      <alignment horizontal="center"/>
    </xf>
    <xf numFmtId="2" fontId="0" fillId="18" borderId="7" xfId="0" applyNumberFormat="1" applyFill="1" applyBorder="1" applyAlignment="1">
      <alignment horizontal="center"/>
    </xf>
    <xf numFmtId="165" fontId="0" fillId="0" borderId="9" xfId="0" applyNumberFormat="1" applyBorder="1" applyAlignment="1">
      <alignment horizontal="center"/>
    </xf>
    <xf numFmtId="14" fontId="3" fillId="10" borderId="10" xfId="0" applyNumberFormat="1" applyFont="1" applyFill="1" applyBorder="1"/>
    <xf numFmtId="0" fontId="3" fillId="11" borderId="9" xfId="0" applyFont="1" applyFill="1" applyBorder="1"/>
    <xf numFmtId="0" fontId="3" fillId="12" borderId="9" xfId="0" applyFont="1" applyFill="1" applyBorder="1"/>
    <xf numFmtId="0" fontId="3" fillId="13" borderId="9" xfId="0" applyFont="1" applyFill="1" applyBorder="1"/>
    <xf numFmtId="164" fontId="4" fillId="14" borderId="11" xfId="1" applyNumberFormat="1" applyFont="1" applyFill="1" applyBorder="1" applyAlignment="1">
      <alignment horizontal="center" vertical="center"/>
    </xf>
    <xf numFmtId="2" fontId="0" fillId="15" borderId="9" xfId="0" applyNumberFormat="1" applyFill="1" applyBorder="1" applyAlignment="1">
      <alignment horizontal="center"/>
    </xf>
    <xf numFmtId="2" fontId="0" fillId="16" borderId="9" xfId="0" applyNumberFormat="1" applyFill="1" applyBorder="1" applyAlignment="1">
      <alignment horizontal="center"/>
    </xf>
    <xf numFmtId="2" fontId="0" fillId="17" borderId="9" xfId="0" applyNumberFormat="1" applyFill="1" applyBorder="1" applyAlignment="1">
      <alignment horizontal="center"/>
    </xf>
    <xf numFmtId="2" fontId="0" fillId="18" borderId="9" xfId="0" applyNumberFormat="1" applyFill="1" applyBorder="1" applyAlignment="1">
      <alignment horizontal="center"/>
    </xf>
    <xf numFmtId="14" fontId="3" fillId="10" borderId="12" xfId="0" applyNumberFormat="1" applyFont="1" applyFill="1" applyBorder="1"/>
    <xf numFmtId="0" fontId="3" fillId="11" borderId="13" xfId="0" applyFont="1" applyFill="1" applyBorder="1"/>
    <xf numFmtId="0" fontId="3" fillId="12" borderId="13" xfId="0" applyFont="1" applyFill="1" applyBorder="1"/>
    <xf numFmtId="0" fontId="3" fillId="13" borderId="13" xfId="0" applyFont="1" applyFill="1" applyBorder="1"/>
    <xf numFmtId="0" fontId="3" fillId="19" borderId="14" xfId="0" applyFont="1" applyFill="1" applyBorder="1" applyAlignment="1">
      <alignment horizontal="center"/>
    </xf>
    <xf numFmtId="0" fontId="3" fillId="11" borderId="9" xfId="0" applyFont="1" applyFill="1" applyBorder="1" applyAlignment="1"/>
    <xf numFmtId="0" fontId="3" fillId="12" borderId="9" xfId="0" applyFont="1" applyFill="1" applyBorder="1" applyAlignment="1"/>
    <xf numFmtId="0" fontId="3" fillId="13" borderId="9" xfId="0" applyFont="1" applyFill="1" applyBorder="1" applyAlignment="1"/>
    <xf numFmtId="164" fontId="4" fillId="14" borderId="14" xfId="1" applyNumberFormat="1" applyFont="1" applyFill="1" applyBorder="1" applyAlignment="1">
      <alignment horizontal="center" vertical="center"/>
    </xf>
    <xf numFmtId="14" fontId="3" fillId="10" borderId="15" xfId="0" applyNumberFormat="1" applyFont="1" applyFill="1" applyBorder="1"/>
    <xf numFmtId="14" fontId="3" fillId="10" borderId="16" xfId="0" applyNumberFormat="1" applyFont="1" applyFill="1" applyBorder="1"/>
    <xf numFmtId="164" fontId="0" fillId="0" borderId="9" xfId="0" applyNumberFormat="1" applyBorder="1" applyAlignment="1">
      <alignment horizontal="center"/>
    </xf>
    <xf numFmtId="164" fontId="4" fillId="20" borderId="8" xfId="1" applyNumberFormat="1" applyFont="1" applyFill="1" applyBorder="1" applyAlignment="1">
      <alignment horizontal="center" vertical="center"/>
    </xf>
    <xf numFmtId="164" fontId="4" fillId="20" borderId="11" xfId="1" applyNumberFormat="1" applyFont="1" applyFill="1" applyBorder="1" applyAlignment="1">
      <alignment horizontal="center" vertical="center"/>
    </xf>
    <xf numFmtId="0" fontId="3" fillId="19" borderId="11" xfId="0" applyFont="1" applyFill="1" applyBorder="1" applyAlignment="1">
      <alignment horizontal="center"/>
    </xf>
    <xf numFmtId="165" fontId="4" fillId="21" borderId="9" xfId="1" applyNumberFormat="1" applyFont="1" applyFill="1" applyBorder="1" applyAlignment="1">
      <alignment horizontal="right" vertical="center" wrapText="1"/>
    </xf>
    <xf numFmtId="14" fontId="3" fillId="10" borderId="17" xfId="0" applyNumberFormat="1" applyFont="1" applyFill="1" applyBorder="1"/>
    <xf numFmtId="0" fontId="3" fillId="11" borderId="18" xfId="0" applyFont="1" applyFill="1" applyBorder="1"/>
    <xf numFmtId="0" fontId="3" fillId="12" borderId="18" xfId="0" applyFont="1" applyFill="1" applyBorder="1"/>
    <xf numFmtId="0" fontId="3" fillId="13" borderId="18" xfId="0" applyFont="1" applyFill="1" applyBorder="1"/>
    <xf numFmtId="164" fontId="4" fillId="20" borderId="19" xfId="1" applyNumberFormat="1" applyFont="1" applyFill="1" applyBorder="1" applyAlignment="1">
      <alignment horizontal="center" vertical="center"/>
    </xf>
    <xf numFmtId="2" fontId="0" fillId="15" borderId="18" xfId="0" applyNumberFormat="1" applyFill="1" applyBorder="1" applyAlignment="1">
      <alignment horizontal="center"/>
    </xf>
    <xf numFmtId="2" fontId="0" fillId="18" borderId="18" xfId="0" applyNumberFormat="1" applyFill="1" applyBorder="1" applyAlignment="1">
      <alignment horizontal="center"/>
    </xf>
    <xf numFmtId="0" fontId="0" fillId="0" borderId="0" xfId="0" applyAlignment="1">
      <alignment horizontal="center"/>
    </xf>
    <xf numFmtId="0" fontId="5" fillId="0" borderId="20"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6" fillId="0" borderId="7" xfId="0" applyFont="1" applyBorder="1" applyAlignment="1">
      <alignment horizontal="center"/>
    </xf>
    <xf numFmtId="17" fontId="0" fillId="0" borderId="21" xfId="0" applyNumberFormat="1" applyBorder="1" applyAlignment="1">
      <alignment horizontal="center"/>
    </xf>
    <xf numFmtId="0" fontId="0" fillId="0" borderId="9" xfId="0" applyBorder="1" applyAlignment="1">
      <alignment horizontal="center"/>
    </xf>
    <xf numFmtId="166" fontId="0" fillId="0" borderId="7" xfId="0" applyNumberFormat="1" applyBorder="1" applyAlignment="1">
      <alignment horizontal="center"/>
    </xf>
    <xf numFmtId="166" fontId="0" fillId="0" borderId="9" xfId="0" applyNumberFormat="1" applyFont="1" applyBorder="1" applyAlignment="1">
      <alignment horizontal="center"/>
    </xf>
    <xf numFmtId="10" fontId="0" fillId="0" borderId="9" xfId="0" applyNumberFormat="1" applyBorder="1" applyAlignment="1">
      <alignment horizontal="center"/>
    </xf>
    <xf numFmtId="166" fontId="0" fillId="0" borderId="9" xfId="0" applyNumberFormat="1" applyBorder="1" applyAlignment="1">
      <alignment horizontal="center"/>
    </xf>
    <xf numFmtId="17" fontId="0" fillId="0" borderId="22" xfId="0" applyNumberFormat="1" applyBorder="1" applyAlignment="1">
      <alignment horizontal="center"/>
    </xf>
    <xf numFmtId="0" fontId="0" fillId="0" borderId="18" xfId="0" applyBorder="1" applyAlignment="1">
      <alignment horizontal="center"/>
    </xf>
    <xf numFmtId="166" fontId="0" fillId="0" borderId="18" xfId="0" applyNumberFormat="1" applyBorder="1" applyAlignment="1">
      <alignment horizontal="center"/>
    </xf>
    <xf numFmtId="17" fontId="0" fillId="0" borderId="0" xfId="0" applyNumberFormat="1"/>
    <xf numFmtId="17" fontId="0" fillId="0" borderId="0" xfId="0" applyNumberFormat="1" applyAlignment="1">
      <alignment horizontal="left"/>
    </xf>
    <xf numFmtId="10" fontId="0" fillId="0" borderId="11" xfId="0" applyNumberFormat="1" applyBorder="1" applyAlignment="1">
      <alignment horizontal="center"/>
    </xf>
    <xf numFmtId="10" fontId="0" fillId="0" borderId="19" xfId="0" applyNumberFormat="1" applyBorder="1" applyAlignment="1">
      <alignment horizontal="center"/>
    </xf>
    <xf numFmtId="1" fontId="0" fillId="0" borderId="21" xfId="0" applyNumberFormat="1" applyBorder="1" applyAlignment="1">
      <alignment horizontal="center"/>
    </xf>
    <xf numFmtId="1" fontId="0" fillId="0" borderId="22" xfId="0" applyNumberFormat="1" applyBorder="1" applyAlignment="1">
      <alignment horizontal="center"/>
    </xf>
    <xf numFmtId="0" fontId="0" fillId="22" borderId="0" xfId="0" applyFill="1" applyAlignment="1">
      <alignment horizontal="center"/>
    </xf>
    <xf numFmtId="14" fontId="3" fillId="10" borderId="20" xfId="0" applyNumberFormat="1" applyFont="1" applyFill="1" applyBorder="1" applyAlignment="1">
      <alignment horizontal="center"/>
    </xf>
    <xf numFmtId="14" fontId="3" fillId="10" borderId="2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0" fontId="0" fillId="6" borderId="9" xfId="0" applyFill="1" applyBorder="1" applyAlignment="1">
      <alignment horizontal="center"/>
    </xf>
    <xf numFmtId="167" fontId="0" fillId="0" borderId="0" xfId="0" applyNumberFormat="1"/>
    <xf numFmtId="168" fontId="0" fillId="0" borderId="0" xfId="0" applyNumberFormat="1"/>
    <xf numFmtId="166" fontId="0" fillId="0" borderId="0" xfId="0" applyNumberFormat="1"/>
    <xf numFmtId="10" fontId="0" fillId="0" borderId="0" xfId="0" applyNumberFormat="1"/>
    <xf numFmtId="169" fontId="0" fillId="0" borderId="0" xfId="0" applyNumberFormat="1"/>
    <xf numFmtId="0" fontId="7" fillId="6" borderId="0" xfId="0" applyFont="1" applyFill="1"/>
    <xf numFmtId="0" fontId="0" fillId="3" borderId="0" xfId="0" applyFill="1"/>
    <xf numFmtId="10" fontId="0" fillId="0" borderId="0" xfId="0" applyNumberFormat="1" applyAlignment="1">
      <alignment horizontal="center"/>
    </xf>
    <xf numFmtId="170" fontId="0" fillId="0" borderId="0" xfId="0" applyNumberFormat="1"/>
    <xf numFmtId="0" fontId="0" fillId="23" borderId="0" xfId="0" applyFill="1"/>
    <xf numFmtId="171" fontId="0" fillId="0" borderId="9" xfId="0" applyNumberFormat="1" applyBorder="1" applyAlignment="1">
      <alignment horizontal="center"/>
    </xf>
    <xf numFmtId="171" fontId="0" fillId="0" borderId="0" xfId="0" applyNumberFormat="1"/>
    <xf numFmtId="172" fontId="0" fillId="0" borderId="9" xfId="0" applyNumberFormat="1" applyFont="1" applyBorder="1" applyAlignment="1">
      <alignment horizontal="center"/>
    </xf>
    <xf numFmtId="2" fontId="0" fillId="0" borderId="0" xfId="0" applyNumberFormat="1"/>
    <xf numFmtId="173" fontId="0" fillId="0" borderId="0" xfId="0" applyNumberFormat="1"/>
    <xf numFmtId="0" fontId="0" fillId="0" borderId="0" xfId="0" applyBorder="1"/>
    <xf numFmtId="10" fontId="0" fillId="0" borderId="23" xfId="0" applyNumberFormat="1" applyBorder="1" applyAlignment="1">
      <alignment horizontal="center"/>
    </xf>
    <xf numFmtId="10" fontId="0" fillId="0" borderId="24" xfId="0" applyNumberFormat="1" applyBorder="1" applyAlignment="1">
      <alignment horizontal="center"/>
    </xf>
    <xf numFmtId="167" fontId="0" fillId="0" borderId="24" xfId="0" applyNumberFormat="1" applyBorder="1"/>
    <xf numFmtId="166" fontId="0" fillId="0" borderId="24" xfId="0" applyNumberFormat="1" applyBorder="1"/>
    <xf numFmtId="166" fontId="0" fillId="0" borderId="25" xfId="0" applyNumberFormat="1" applyBorder="1"/>
    <xf numFmtId="167" fontId="0" fillId="0" borderId="0" xfId="0" applyNumberFormat="1" applyBorder="1"/>
    <xf numFmtId="166" fontId="0" fillId="0" borderId="0" xfId="0" applyNumberFormat="1" applyBorder="1"/>
    <xf numFmtId="166" fontId="0" fillId="0" borderId="27" xfId="0" applyNumberFormat="1" applyBorder="1"/>
    <xf numFmtId="0" fontId="0" fillId="0" borderId="26" xfId="0" applyBorder="1"/>
    <xf numFmtId="0" fontId="0" fillId="0" borderId="27" xfId="0" applyBorder="1"/>
    <xf numFmtId="0" fontId="0" fillId="0" borderId="28" xfId="0" pivotButton="1" applyBorder="1"/>
    <xf numFmtId="0" fontId="0" fillId="0" borderId="29" xfId="0" applyBorder="1"/>
    <xf numFmtId="0" fontId="0" fillId="0" borderId="28" xfId="0" applyBorder="1"/>
    <xf numFmtId="0" fontId="0" fillId="0" borderId="30" xfId="0" applyBorder="1"/>
    <xf numFmtId="0" fontId="1" fillId="24" borderId="28" xfId="0" applyFont="1" applyFill="1" applyBorder="1"/>
    <xf numFmtId="0" fontId="1" fillId="24" borderId="30" xfId="0" applyFont="1" applyFill="1" applyBorder="1"/>
    <xf numFmtId="0" fontId="1" fillId="24" borderId="29" xfId="0" applyFont="1" applyFill="1" applyBorder="1"/>
    <xf numFmtId="0" fontId="0" fillId="0" borderId="28" xfId="0" applyNumberFormat="1" applyBorder="1"/>
    <xf numFmtId="0" fontId="0" fillId="0" borderId="30" xfId="0" applyNumberFormat="1" applyBorder="1"/>
    <xf numFmtId="0" fontId="0" fillId="0" borderId="29" xfId="0" applyNumberFormat="1" applyBorder="1"/>
    <xf numFmtId="0" fontId="0" fillId="0" borderId="0" xfId="0" applyNumberFormat="1" applyBorder="1"/>
    <xf numFmtId="0" fontId="0" fillId="0" borderId="23" xfId="0" applyNumberFormat="1" applyBorder="1"/>
    <xf numFmtId="0" fontId="0" fillId="0" borderId="25" xfId="0" applyNumberFormat="1" applyBorder="1"/>
    <xf numFmtId="0" fontId="0" fillId="0" borderId="26" xfId="0" pivotButton="1" applyBorder="1"/>
    <xf numFmtId="172" fontId="0" fillId="0" borderId="31" xfId="0" applyNumberFormat="1" applyBorder="1"/>
    <xf numFmtId="172" fontId="0" fillId="0" borderId="5" xfId="0" applyNumberFormat="1" applyBorder="1"/>
    <xf numFmtId="0" fontId="0" fillId="0" borderId="23" xfId="0" pivotButton="1" applyBorder="1"/>
    <xf numFmtId="0" fontId="0" fillId="0" borderId="24" xfId="0" applyBorder="1"/>
    <xf numFmtId="0" fontId="0" fillId="0" borderId="25" xfId="0" applyBorder="1"/>
    <xf numFmtId="17" fontId="0" fillId="0" borderId="26" xfId="0" applyNumberFormat="1" applyBorder="1" applyAlignment="1">
      <alignment horizontal="left"/>
    </xf>
    <xf numFmtId="10" fontId="0" fillId="0" borderId="0" xfId="0" applyNumberFormat="1" applyBorder="1"/>
    <xf numFmtId="17" fontId="0" fillId="0" borderId="31" xfId="0" applyNumberFormat="1" applyBorder="1" applyAlignment="1">
      <alignment horizontal="left"/>
    </xf>
    <xf numFmtId="166" fontId="0" fillId="0" borderId="32" xfId="0" applyNumberFormat="1" applyBorder="1"/>
    <xf numFmtId="10" fontId="0" fillId="0" borderId="32" xfId="0" applyNumberFormat="1" applyBorder="1"/>
    <xf numFmtId="0" fontId="0" fillId="0" borderId="5" xfId="0" applyBorder="1"/>
  </cellXfs>
  <cellStyles count="2">
    <cellStyle name="Excel Built-in Normal 1" xfId="1"/>
    <cellStyle name="Normal" xfId="0" builtinId="0"/>
  </cellStyles>
  <dxfs count="8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6" formatCode="0.00\ &quot;MWh&quot;"/>
    </dxf>
    <dxf>
      <numFmt numFmtId="167" formatCode="0.00\ &quot;kWh/m2&quot;"/>
    </dxf>
    <dxf>
      <numFmt numFmtId="168" formatCode="0.00\ &quot;Mwh&quot;"/>
    </dxf>
    <dxf>
      <numFmt numFmtId="166" formatCode="0.00\ &quot;MWh&quot;"/>
    </dxf>
    <dxf>
      <numFmt numFmtId="14" formatCode="0.00%"/>
    </dxf>
    <dxf>
      <numFmt numFmtId="169" formatCode="0.0\ &quot;kWh&quot;"/>
    </dxf>
    <dxf>
      <numFmt numFmtId="167" formatCode="0.00\ &quot;kWh/m2&quot;"/>
    </dxf>
    <dxf>
      <numFmt numFmtId="171" formatCode="0.00\ &quot;kWh/kW&quot;"/>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72" formatCode="0.00\ &quot;%&quot;"/>
    </dxf>
    <dxf>
      <numFmt numFmtId="2" formatCode="0.00"/>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72" formatCode="0.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72" formatCode="0.00\ &quot;%&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71" formatCode="0.00\ &quot;kWh/kW&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6" formatCode="0.00\ &quot;MWh&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6" formatCode="0.00\ &quot;MWh&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6" formatCode="0.00\ &quot;MWh&quot;"/>
      <alignment horizontal="center" vertical="bottom" textRotation="0" wrapText="0" indent="0" justifyLastLine="0" shrinkToFit="0" readingOrder="0"/>
      <border diagonalUp="0" diagonalDown="0">
        <left/>
        <right/>
        <top style="thin">
          <color indexed="64"/>
        </top>
        <bottom style="thin">
          <color indexed="64"/>
        </bottom>
      </border>
    </dxf>
    <dxf>
      <numFmt numFmtId="166" formatCode="0.00\ &quot;MWh&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quot;MWh&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quot;MWh&quot;"/>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numFmt numFmtId="166" formatCode="0.00\ &quot;MWh&quo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0.00\ &quot;MWh&quo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14"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numFmt numFmtId="22" formatCode="mmm/yy"/>
      <alignment horizontal="center" vertical="bottom" textRotation="0" wrapText="0"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71" formatCode="0.00\ &quot;kWh/kW&quot;"/>
    </dxf>
    <dxf>
      <numFmt numFmtId="167" formatCode="0.00\ &quot;kWh/m2&quot;"/>
    </dxf>
    <dxf>
      <numFmt numFmtId="169" formatCode="0.0\ &quot;kWh&quot;"/>
    </dxf>
    <dxf>
      <numFmt numFmtId="14" formatCode="0.00%"/>
    </dxf>
    <dxf>
      <numFmt numFmtId="166" formatCode="0.00\ &quot;MWh&quot;"/>
    </dxf>
    <dxf>
      <numFmt numFmtId="168" formatCode="0.00\ &quot;Mwh&quot;"/>
    </dxf>
    <dxf>
      <numFmt numFmtId="167" formatCode="0.00\ &quot;kWh/m2&quo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fill>
        <patternFill patternType="solid">
          <fgColor indexed="64"/>
          <bgColor rgb="FFFF996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rgb="FFFF66FF"/>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2" tint="-9.9978637043366805E-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rgb="FFEDF67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00"/>
      <fill>
        <patternFill patternType="solid">
          <fgColor indexed="26"/>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9" tint="0.399975585192419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6" tint="0.3999755851924192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74" formatCode="dd/mm/yy"/>
      <fill>
        <patternFill patternType="solid">
          <fgColor indexed="64"/>
          <bgColor theme="3" tint="0.79998168889431442"/>
        </patternFill>
      </fill>
      <border diagonalUp="0" diagonalDown="0">
        <left style="medium">
          <color indexed="64"/>
        </left>
        <right style="thin">
          <color indexed="64"/>
        </right>
        <top style="thin">
          <color indexed="64"/>
        </top>
        <bottom style="thin">
          <color indexed="64"/>
        </bottom>
        <vertical/>
        <horizontal/>
      </border>
    </dxf>
    <dxf>
      <border outline="0">
        <top style="medium">
          <color indexed="64"/>
        </top>
        <bottom style="thin">
          <color indexed="64"/>
        </bottom>
      </border>
    </dxf>
    <dxf>
      <border outline="0">
        <bottom style="medium">
          <color indexed="64"/>
        </bottom>
      </border>
    </dxf>
    <dxf>
      <fill>
        <patternFill>
          <bgColor rgb="FFFF3399"/>
        </patternFill>
      </fill>
    </dxf>
    <dxf>
      <fill>
        <patternFill>
          <bgColor theme="4" tint="-0.499984740745262"/>
        </patternFill>
      </fill>
      <border>
        <left style="thin">
          <color auto="1"/>
        </left>
        <right style="thin">
          <color auto="1"/>
        </right>
        <top style="thin">
          <color auto="1"/>
        </top>
        <bottom style="thin">
          <color auto="1"/>
        </bottom>
      </border>
    </dxf>
    <dxf>
      <font>
        <b/>
        <i val="0"/>
        <sz val="10"/>
        <color theme="0"/>
      </font>
    </dxf>
    <dxf>
      <fill>
        <patternFill>
          <bgColor rgb="FF0070C0"/>
        </patternFill>
      </fill>
      <border>
        <left style="thin">
          <color auto="1"/>
        </left>
        <right style="thin">
          <color auto="1"/>
        </right>
        <top style="thin">
          <color auto="1"/>
        </top>
        <bottom style="thin">
          <color auto="1"/>
        </bottom>
      </border>
    </dxf>
    <dxf>
      <font>
        <b/>
        <i val="0"/>
        <sz val="10"/>
        <color theme="0"/>
      </font>
      <fill>
        <patternFill>
          <bgColor theme="8" tint="-0.24994659260841701"/>
        </patternFill>
      </fill>
    </dxf>
    <dxf>
      <fill>
        <patternFill>
          <bgColor theme="8" tint="0.39994506668294322"/>
        </patternFill>
      </fill>
      <border>
        <left style="thin">
          <color auto="1"/>
        </left>
        <right style="thin">
          <color auto="1"/>
        </right>
        <top style="thin">
          <color auto="1"/>
        </top>
        <bottom style="thin">
          <color auto="1"/>
        </bottom>
      </border>
    </dxf>
  </dxfs>
  <tableStyles count="5" defaultTableStyle="TableStyleMedium2" defaultPivotStyle="PivotStyleLight16">
    <tableStyle name="Slicer Style 1" pivot="0" table="0" count="2">
      <tableStyleElement type="wholeTable" dxfId="82"/>
      <tableStyleElement type="headerRow" dxfId="81"/>
    </tableStyle>
    <tableStyle name="Slicer Style 2" pivot="0" table="0" count="1"/>
    <tableStyle name="Slicer Style 3" pivot="0" table="0" count="1"/>
    <tableStyle name="Slicer Style 4" pivot="0" table="0" count="4">
      <tableStyleElement type="wholeTable" dxfId="80"/>
      <tableStyleElement type="headerRow" dxfId="79"/>
    </tableStyle>
    <tableStyle name="Slicer Style 5" pivot="0" table="0" count="3">
      <tableStyleElement type="wholeTable" dxfId="78"/>
      <tableStyleElement type="headerRow" dxfId="77"/>
    </tableStyle>
  </tableStyles>
  <colors>
    <mruColors>
      <color rgb="FFDAD8D8"/>
      <color rgb="FFFF9933"/>
      <color rgb="FFFF3399"/>
      <color rgb="FFF95207"/>
      <color rgb="FF676161"/>
      <color rgb="FF1C1C1C"/>
    </mruColors>
  </colors>
  <extLst>
    <ext xmlns:x14="http://schemas.microsoft.com/office/spreadsheetml/2009/9/main" uri="{46F421CA-312F-682f-3DD2-61675219B42D}">
      <x14:dxfs count="5">
        <dxf>
          <fill>
            <patternFill>
              <bgColor rgb="FFFF9933"/>
            </patternFill>
          </fill>
        </dxf>
        <dxf>
          <fill>
            <patternFill>
              <bgColor rgb="FFFF0000"/>
            </patternFill>
          </fill>
        </dxf>
        <dxf>
          <fill>
            <patternFill>
              <bgColor theme="4" tint="0.39994506668294322"/>
            </patternFill>
          </fill>
        </dxf>
        <dxf>
          <fill>
            <patternFill>
              <bgColor theme="4" tint="-0.24994659260841701"/>
            </patternFill>
          </fill>
        </dxf>
        <dxf>
          <fill>
            <patternFill>
              <bgColor rgb="FFFF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s>
        </x14:slicerStyle>
        <x14:slicerStyle name="Slicer Style 3">
          <x14:slicerStyleElements>
            <x14:slicerStyleElement type="unselectedItemWithData" dxfId="3"/>
          </x14:slicerStyleElements>
        </x14:slicerStyle>
        <x14:slicerStyle name="Slicer Style 4">
          <x14:slicerStyleElements>
            <x14:slicerStyleElement type="unselectedItemWithData" dxfId="2"/>
            <x14:slicerStyleElement type="selectedItemWithData" dxfId="1"/>
          </x14:slicerStyleElements>
        </x14:slicerStyle>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[Generation_Analysis_2023_R1 (1).xlsx]PivotTable!PivotTable 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s>
    <c:plotArea>
      <c:layout>
        <c:manualLayout>
          <c:layoutTarget val="inner"/>
          <c:xMode val="edge"/>
          <c:yMode val="edge"/>
          <c:x val="0.26359071912000692"/>
          <c:y val="5.3333333333333337E-2"/>
          <c:w val="0.69626119500709982"/>
          <c:h val="0.87840615923009624"/>
        </c:manualLayout>
      </c:layout>
      <c:barChart>
        <c:barDir val="bar"/>
        <c:grouping val="clustered"/>
        <c:varyColors val="0"/>
        <c:ser>
          <c:idx val="0"/>
          <c:order val="0"/>
          <c:tx>
            <c:strRef>
              <c:f>PivotTable!$A$28</c:f>
              <c:strCache>
                <c:ptCount val="1"/>
                <c:pt idx="0">
                  <c:v>I 7</c:v>
                </c:pt>
              </c:strCache>
            </c:strRef>
          </c:tx>
          <c:spPr>
            <a:solidFill>
              <a:schemeClr val="accent1"/>
            </a:solidFill>
            <a:ln>
              <a:noFill/>
            </a:ln>
            <a:effectLst/>
          </c:spPr>
          <c:invertIfNegative val="0"/>
          <c:cat>
            <c:strRef>
              <c:f>PivotTable!$A$29</c:f>
              <c:strCache>
                <c:ptCount val="1"/>
                <c:pt idx="0">
                  <c:v>Total</c:v>
                </c:pt>
              </c:strCache>
            </c:strRef>
          </c:cat>
          <c:val>
            <c:numRef>
              <c:f>PivotTable!$A$29</c:f>
              <c:numCache>
                <c:formatCode>General</c:formatCode>
                <c:ptCount val="1"/>
                <c:pt idx="0">
                  <c:v>2478.1080000000002</c:v>
                </c:pt>
              </c:numCache>
            </c:numRef>
          </c:val>
          <c:extLst xmlns:c16r2="http://schemas.microsoft.com/office/drawing/2015/06/chart">
            <c:ext xmlns:c16="http://schemas.microsoft.com/office/drawing/2014/chart" uri="{C3380CC4-5D6E-409C-BE32-E72D297353CC}">
              <c16:uniqueId val="{00000000-F55C-4CCA-81BD-984C6E03527B}"/>
            </c:ext>
          </c:extLst>
        </c:ser>
        <c:ser>
          <c:idx val="1"/>
          <c:order val="1"/>
          <c:tx>
            <c:strRef>
              <c:f>PivotTable!$B$28</c:f>
              <c:strCache>
                <c:ptCount val="1"/>
                <c:pt idx="0">
                  <c:v>I 2</c:v>
                </c:pt>
              </c:strCache>
            </c:strRef>
          </c:tx>
          <c:spPr>
            <a:solidFill>
              <a:schemeClr val="accent2"/>
            </a:solidFill>
            <a:ln>
              <a:noFill/>
            </a:ln>
            <a:effectLst/>
          </c:spPr>
          <c:invertIfNegative val="0"/>
          <c:cat>
            <c:strRef>
              <c:f>PivotTable!$A$29</c:f>
              <c:strCache>
                <c:ptCount val="1"/>
                <c:pt idx="0">
                  <c:v>Total</c:v>
                </c:pt>
              </c:strCache>
            </c:strRef>
          </c:cat>
          <c:val>
            <c:numRef>
              <c:f>PivotTable!$B$29</c:f>
              <c:numCache>
                <c:formatCode>General</c:formatCode>
                <c:ptCount val="1"/>
                <c:pt idx="0">
                  <c:v>2412.1549999999993</c:v>
                </c:pt>
              </c:numCache>
            </c:numRef>
          </c:val>
          <c:extLst xmlns:c16r2="http://schemas.microsoft.com/office/drawing/2015/06/chart">
            <c:ext xmlns:c16="http://schemas.microsoft.com/office/drawing/2014/chart" uri="{C3380CC4-5D6E-409C-BE32-E72D297353CC}">
              <c16:uniqueId val="{00000001-F55C-4CCA-81BD-984C6E03527B}"/>
            </c:ext>
          </c:extLst>
        </c:ser>
        <c:ser>
          <c:idx val="2"/>
          <c:order val="2"/>
          <c:tx>
            <c:strRef>
              <c:f>PivotTable!$C$28</c:f>
              <c:strCache>
                <c:ptCount val="1"/>
                <c:pt idx="0">
                  <c:v>I 8</c:v>
                </c:pt>
              </c:strCache>
            </c:strRef>
          </c:tx>
          <c:spPr>
            <a:solidFill>
              <a:schemeClr val="accent3"/>
            </a:solidFill>
            <a:ln>
              <a:noFill/>
            </a:ln>
            <a:effectLst/>
          </c:spPr>
          <c:invertIfNegative val="0"/>
          <c:cat>
            <c:strRef>
              <c:f>PivotTable!$A$29</c:f>
              <c:strCache>
                <c:ptCount val="1"/>
                <c:pt idx="0">
                  <c:v>Total</c:v>
                </c:pt>
              </c:strCache>
            </c:strRef>
          </c:cat>
          <c:val>
            <c:numRef>
              <c:f>PivotTable!$C$29</c:f>
              <c:numCache>
                <c:formatCode>General</c:formatCode>
                <c:ptCount val="1"/>
                <c:pt idx="0">
                  <c:v>2395.2539999999995</c:v>
                </c:pt>
              </c:numCache>
            </c:numRef>
          </c:val>
          <c:extLst xmlns:c16r2="http://schemas.microsoft.com/office/drawing/2015/06/chart">
            <c:ext xmlns:c16="http://schemas.microsoft.com/office/drawing/2014/chart" uri="{C3380CC4-5D6E-409C-BE32-E72D297353CC}">
              <c16:uniqueId val="{00000002-F55C-4CCA-81BD-984C6E03527B}"/>
            </c:ext>
          </c:extLst>
        </c:ser>
        <c:ser>
          <c:idx val="3"/>
          <c:order val="3"/>
          <c:tx>
            <c:strRef>
              <c:f>PivotTable!$D$28</c:f>
              <c:strCache>
                <c:ptCount val="1"/>
                <c:pt idx="0">
                  <c:v>I 3</c:v>
                </c:pt>
              </c:strCache>
            </c:strRef>
          </c:tx>
          <c:spPr>
            <a:solidFill>
              <a:schemeClr val="accent4"/>
            </a:solidFill>
            <a:ln>
              <a:noFill/>
            </a:ln>
            <a:effectLst/>
          </c:spPr>
          <c:invertIfNegative val="0"/>
          <c:cat>
            <c:strRef>
              <c:f>PivotTable!$A$29</c:f>
              <c:strCache>
                <c:ptCount val="1"/>
                <c:pt idx="0">
                  <c:v>Total</c:v>
                </c:pt>
              </c:strCache>
            </c:strRef>
          </c:cat>
          <c:val>
            <c:numRef>
              <c:f>PivotTable!$D$29</c:f>
              <c:numCache>
                <c:formatCode>General</c:formatCode>
                <c:ptCount val="1"/>
                <c:pt idx="0">
                  <c:v>2373.1450000000009</c:v>
                </c:pt>
              </c:numCache>
            </c:numRef>
          </c:val>
          <c:extLst xmlns:c16r2="http://schemas.microsoft.com/office/drawing/2015/06/chart">
            <c:ext xmlns:c16="http://schemas.microsoft.com/office/drawing/2014/chart" uri="{C3380CC4-5D6E-409C-BE32-E72D297353CC}">
              <c16:uniqueId val="{00000003-F55C-4CCA-81BD-984C6E03527B}"/>
            </c:ext>
          </c:extLst>
        </c:ser>
        <c:ser>
          <c:idx val="4"/>
          <c:order val="4"/>
          <c:tx>
            <c:strRef>
              <c:f>PivotTable!$E$28</c:f>
              <c:strCache>
                <c:ptCount val="1"/>
                <c:pt idx="0">
                  <c:v>I 4</c:v>
                </c:pt>
              </c:strCache>
            </c:strRef>
          </c:tx>
          <c:spPr>
            <a:solidFill>
              <a:schemeClr val="accent5"/>
            </a:solidFill>
            <a:ln>
              <a:noFill/>
            </a:ln>
            <a:effectLst/>
          </c:spPr>
          <c:invertIfNegative val="0"/>
          <c:cat>
            <c:strRef>
              <c:f>PivotTable!$A$29</c:f>
              <c:strCache>
                <c:ptCount val="1"/>
                <c:pt idx="0">
                  <c:v>Total</c:v>
                </c:pt>
              </c:strCache>
            </c:strRef>
          </c:cat>
          <c:val>
            <c:numRef>
              <c:f>PivotTable!$E$29</c:f>
              <c:numCache>
                <c:formatCode>General</c:formatCode>
                <c:ptCount val="1"/>
                <c:pt idx="0">
                  <c:v>2372.107</c:v>
                </c:pt>
              </c:numCache>
            </c:numRef>
          </c:val>
          <c:extLst xmlns:c16r2="http://schemas.microsoft.com/office/drawing/2015/06/chart">
            <c:ext xmlns:c16="http://schemas.microsoft.com/office/drawing/2014/chart" uri="{C3380CC4-5D6E-409C-BE32-E72D297353CC}">
              <c16:uniqueId val="{00000004-F55C-4CCA-81BD-984C6E03527B}"/>
            </c:ext>
          </c:extLst>
        </c:ser>
        <c:ser>
          <c:idx val="5"/>
          <c:order val="5"/>
          <c:tx>
            <c:strRef>
              <c:f>PivotTable!$F$28</c:f>
              <c:strCache>
                <c:ptCount val="1"/>
                <c:pt idx="0">
                  <c:v>I 5</c:v>
                </c:pt>
              </c:strCache>
            </c:strRef>
          </c:tx>
          <c:spPr>
            <a:solidFill>
              <a:schemeClr val="accent6"/>
            </a:solidFill>
            <a:ln>
              <a:noFill/>
            </a:ln>
            <a:effectLst/>
          </c:spPr>
          <c:invertIfNegative val="0"/>
          <c:cat>
            <c:strRef>
              <c:f>PivotTable!$A$29</c:f>
              <c:strCache>
                <c:ptCount val="1"/>
                <c:pt idx="0">
                  <c:v>Total</c:v>
                </c:pt>
              </c:strCache>
            </c:strRef>
          </c:cat>
          <c:val>
            <c:numRef>
              <c:f>PivotTable!$F$29</c:f>
              <c:numCache>
                <c:formatCode>General</c:formatCode>
                <c:ptCount val="1"/>
                <c:pt idx="0">
                  <c:v>2334.9879999999998</c:v>
                </c:pt>
              </c:numCache>
            </c:numRef>
          </c:val>
          <c:extLst xmlns:c16r2="http://schemas.microsoft.com/office/drawing/2015/06/chart">
            <c:ext xmlns:c16="http://schemas.microsoft.com/office/drawing/2014/chart" uri="{C3380CC4-5D6E-409C-BE32-E72D297353CC}">
              <c16:uniqueId val="{00000005-F55C-4CCA-81BD-984C6E03527B}"/>
            </c:ext>
          </c:extLst>
        </c:ser>
        <c:ser>
          <c:idx val="6"/>
          <c:order val="6"/>
          <c:tx>
            <c:strRef>
              <c:f>PivotTable!$G$28</c:f>
              <c:strCache>
                <c:ptCount val="1"/>
                <c:pt idx="0">
                  <c:v>I 1</c:v>
                </c:pt>
              </c:strCache>
            </c:strRef>
          </c:tx>
          <c:spPr>
            <a:solidFill>
              <a:schemeClr val="accent1">
                <a:lumMod val="60000"/>
              </a:schemeClr>
            </a:solidFill>
            <a:ln>
              <a:noFill/>
            </a:ln>
            <a:effectLst/>
          </c:spPr>
          <c:invertIfNegative val="0"/>
          <c:cat>
            <c:strRef>
              <c:f>PivotTable!$A$29</c:f>
              <c:strCache>
                <c:ptCount val="1"/>
                <c:pt idx="0">
                  <c:v>Total</c:v>
                </c:pt>
              </c:strCache>
            </c:strRef>
          </c:cat>
          <c:val>
            <c:numRef>
              <c:f>PivotTable!$G$29</c:f>
              <c:numCache>
                <c:formatCode>General</c:formatCode>
                <c:ptCount val="1"/>
                <c:pt idx="0">
                  <c:v>2295.31</c:v>
                </c:pt>
              </c:numCache>
            </c:numRef>
          </c:val>
          <c:extLst xmlns:c16r2="http://schemas.microsoft.com/office/drawing/2015/06/chart">
            <c:ext xmlns:c16="http://schemas.microsoft.com/office/drawing/2014/chart" uri="{C3380CC4-5D6E-409C-BE32-E72D297353CC}">
              <c16:uniqueId val="{00000006-F55C-4CCA-81BD-984C6E03527B}"/>
            </c:ext>
          </c:extLst>
        </c:ser>
        <c:ser>
          <c:idx val="7"/>
          <c:order val="7"/>
          <c:tx>
            <c:strRef>
              <c:f>PivotTable!$H$28</c:f>
              <c:strCache>
                <c:ptCount val="1"/>
                <c:pt idx="0">
                  <c:v>I 6</c:v>
                </c:pt>
              </c:strCache>
            </c:strRef>
          </c:tx>
          <c:spPr>
            <a:solidFill>
              <a:schemeClr val="accent2">
                <a:lumMod val="60000"/>
              </a:schemeClr>
            </a:solidFill>
            <a:ln>
              <a:noFill/>
            </a:ln>
            <a:effectLst/>
          </c:spPr>
          <c:invertIfNegative val="0"/>
          <c:cat>
            <c:strRef>
              <c:f>PivotTable!$A$29</c:f>
              <c:strCache>
                <c:ptCount val="1"/>
                <c:pt idx="0">
                  <c:v>Total</c:v>
                </c:pt>
              </c:strCache>
            </c:strRef>
          </c:cat>
          <c:val>
            <c:numRef>
              <c:f>PivotTable!$H$29</c:f>
              <c:numCache>
                <c:formatCode>General</c:formatCode>
                <c:ptCount val="1"/>
                <c:pt idx="0">
                  <c:v>2166.1249999999995</c:v>
                </c:pt>
              </c:numCache>
            </c:numRef>
          </c:val>
          <c:extLst xmlns:c16r2="http://schemas.microsoft.com/office/drawing/2015/06/chart">
            <c:ext xmlns:c16="http://schemas.microsoft.com/office/drawing/2014/chart" uri="{C3380CC4-5D6E-409C-BE32-E72D297353CC}">
              <c16:uniqueId val="{00000007-F55C-4CCA-81BD-984C6E03527B}"/>
            </c:ext>
          </c:extLst>
        </c:ser>
        <c:dLbls>
          <c:showLegendKey val="0"/>
          <c:showVal val="0"/>
          <c:showCatName val="0"/>
          <c:showSerName val="0"/>
          <c:showPercent val="0"/>
          <c:showBubbleSize val="0"/>
        </c:dLbls>
        <c:gapWidth val="219"/>
        <c:axId val="118928464"/>
        <c:axId val="118928856"/>
      </c:barChart>
      <c:catAx>
        <c:axId val="118928464"/>
        <c:scaling>
          <c:orientation val="minMax"/>
        </c:scaling>
        <c:delete val="1"/>
        <c:axPos val="l"/>
        <c:numFmt formatCode="General" sourceLinked="1"/>
        <c:majorTickMark val="none"/>
        <c:minorTickMark val="none"/>
        <c:tickLblPos val="nextTo"/>
        <c:crossAx val="118928856"/>
        <c:crosses val="autoZero"/>
        <c:auto val="1"/>
        <c:lblAlgn val="ctr"/>
        <c:lblOffset val="100"/>
        <c:noMultiLvlLbl val="0"/>
      </c:catAx>
      <c:valAx>
        <c:axId val="118928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28464"/>
        <c:crosses val="autoZero"/>
        <c:crossBetween val="between"/>
      </c:valAx>
      <c:spPr>
        <a:solidFill>
          <a:srgbClr val="DAD8D8"/>
        </a:solidFill>
        <a:ln>
          <a:noFill/>
        </a:ln>
        <a:effectLst/>
      </c:spPr>
    </c:plotArea>
    <c:legend>
      <c:legendPos val="r"/>
      <c:layout>
        <c:manualLayout>
          <c:xMode val="edge"/>
          <c:yMode val="edge"/>
          <c:x val="4.7815513754203003E-2"/>
          <c:y val="8.8044601866772085E-2"/>
          <c:w val="9.982841371127836E-2"/>
          <c:h val="0.847315775502250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[Generation_Analysis_2023_R1 (1).xlsx]PivotTable!PivotTable2</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3841447944006999"/>
          <c:y val="2.5428331875182269E-2"/>
          <c:w val="0.63201560822968739"/>
          <c:h val="0.89814814814814814"/>
        </c:manualLayout>
      </c:layout>
      <c:barChart>
        <c:barDir val="col"/>
        <c:grouping val="clustered"/>
        <c:varyColors val="0"/>
        <c:ser>
          <c:idx val="0"/>
          <c:order val="0"/>
          <c:tx>
            <c:strRef>
              <c:f>PivotTable!$A$34</c:f>
              <c:strCache>
                <c:ptCount val="1"/>
                <c:pt idx="0">
                  <c:v> PA</c:v>
                </c:pt>
              </c:strCache>
            </c:strRef>
          </c:tx>
          <c:spPr>
            <a:solidFill>
              <a:schemeClr val="accent1"/>
            </a:solidFill>
            <a:ln>
              <a:noFill/>
            </a:ln>
            <a:effectLst/>
          </c:spPr>
          <c:invertIfNegative val="0"/>
          <c:cat>
            <c:strRef>
              <c:f>PivotTable!$A$35</c:f>
              <c:strCache>
                <c:ptCount val="1"/>
                <c:pt idx="0">
                  <c:v>Total</c:v>
                </c:pt>
              </c:strCache>
            </c:strRef>
          </c:cat>
          <c:val>
            <c:numRef>
              <c:f>PivotTable!$A$35</c:f>
              <c:numCache>
                <c:formatCode>0.00\ "%"</c:formatCode>
                <c:ptCount val="1"/>
                <c:pt idx="0">
                  <c:v>99.249905081649032</c:v>
                </c:pt>
              </c:numCache>
            </c:numRef>
          </c:val>
        </c:ser>
        <c:ser>
          <c:idx val="1"/>
          <c:order val="1"/>
          <c:tx>
            <c:strRef>
              <c:f>PivotTable!$B$34</c:f>
              <c:strCache>
                <c:ptCount val="1"/>
                <c:pt idx="0">
                  <c:v> GA</c:v>
                </c:pt>
              </c:strCache>
            </c:strRef>
          </c:tx>
          <c:spPr>
            <a:solidFill>
              <a:schemeClr val="accent2"/>
            </a:solidFill>
            <a:ln>
              <a:noFill/>
            </a:ln>
            <a:effectLst/>
          </c:spPr>
          <c:invertIfNegative val="0"/>
          <c:cat>
            <c:strRef>
              <c:f>PivotTable!$A$35</c:f>
              <c:strCache>
                <c:ptCount val="1"/>
                <c:pt idx="0">
                  <c:v>Total</c:v>
                </c:pt>
              </c:strCache>
            </c:strRef>
          </c:cat>
          <c:val>
            <c:numRef>
              <c:f>PivotTable!$B$35</c:f>
              <c:numCache>
                <c:formatCode>0.00\ "%"</c:formatCode>
                <c:ptCount val="1"/>
                <c:pt idx="0">
                  <c:v>99.073997539363162</c:v>
                </c:pt>
              </c:numCache>
            </c:numRef>
          </c:val>
        </c:ser>
        <c:dLbls>
          <c:showLegendKey val="0"/>
          <c:showVal val="0"/>
          <c:showCatName val="0"/>
          <c:showSerName val="0"/>
          <c:showPercent val="0"/>
          <c:showBubbleSize val="0"/>
        </c:dLbls>
        <c:gapWidth val="150"/>
        <c:axId val="511001816"/>
        <c:axId val="511004168"/>
      </c:barChart>
      <c:catAx>
        <c:axId val="511001816"/>
        <c:scaling>
          <c:orientation val="minMax"/>
        </c:scaling>
        <c:delete val="1"/>
        <c:axPos val="b"/>
        <c:numFmt formatCode="General" sourceLinked="1"/>
        <c:majorTickMark val="none"/>
        <c:minorTickMark val="none"/>
        <c:tickLblPos val="nextTo"/>
        <c:crossAx val="511004168"/>
        <c:crosses val="autoZero"/>
        <c:auto val="1"/>
        <c:lblAlgn val="ctr"/>
        <c:lblOffset val="100"/>
        <c:noMultiLvlLbl val="0"/>
      </c:catAx>
      <c:valAx>
        <c:axId val="511004168"/>
        <c:scaling>
          <c:orientation val="minMax"/>
        </c:scaling>
        <c:delete val="0"/>
        <c:axPos val="l"/>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01816"/>
        <c:crosses val="autoZero"/>
        <c:crossBetween val="between"/>
      </c:valAx>
      <c:spPr>
        <a:solidFill>
          <a:schemeClr val="tx2">
            <a:lumMod val="20000"/>
            <a:lumOff val="80000"/>
          </a:schemeClr>
        </a:solidFill>
        <a:ln>
          <a:noFill/>
        </a:ln>
        <a:effectLst/>
      </c:spPr>
    </c:plotArea>
    <c:legend>
      <c:legendPos val="r"/>
      <c:layout>
        <c:manualLayout>
          <c:xMode val="edge"/>
          <c:yMode val="edge"/>
          <c:x val="0.21317563429571304"/>
          <c:y val="0.90798556430446198"/>
          <c:w val="0.54793547681539811"/>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[Generation_Analysis_2023_R1 (1).xlsx]PivotTable!PivotTable4</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ln w="28575" cap="rnd">
            <a:solidFill>
              <a:srgbClr val="FF0000"/>
            </a:solidFill>
            <a:round/>
            <a:tailEnd type="triangle"/>
          </a:ln>
          <a:effectLst/>
        </c:spPr>
        <c:marker>
          <c:symbol val="circle"/>
          <c:size val="5"/>
          <c:spPr>
            <a:solidFill>
              <a:schemeClr val="accent4"/>
            </a:solidFill>
            <a:ln w="9525">
              <a:solidFill>
                <a:srgbClr val="C00000"/>
              </a:solidFill>
            </a:ln>
            <a:effectLst/>
          </c:spPr>
        </c:marker>
      </c:pivotFmt>
    </c:pivotFmts>
    <c:plotArea>
      <c:layout>
        <c:manualLayout>
          <c:layoutTarget val="inner"/>
          <c:xMode val="edge"/>
          <c:yMode val="edge"/>
          <c:x val="0.25759930888632238"/>
          <c:y val="0.10287032126882528"/>
          <c:w val="0.32476817291580667"/>
          <c:h val="0.85990050629369652"/>
        </c:manualLayout>
      </c:layout>
      <c:barChart>
        <c:barDir val="col"/>
        <c:grouping val="clustered"/>
        <c:varyColors val="0"/>
        <c:ser>
          <c:idx val="0"/>
          <c:order val="0"/>
          <c:tx>
            <c:strRef>
              <c:f>PivotTable!$B$57</c:f>
              <c:strCache>
                <c:ptCount val="1"/>
                <c:pt idx="0">
                  <c:v>Inv_Gen MWh</c:v>
                </c:pt>
              </c:strCache>
            </c:strRef>
          </c:tx>
          <c:spPr>
            <a:solidFill>
              <a:schemeClr val="accent1"/>
            </a:solidFill>
            <a:ln>
              <a:noFill/>
            </a:ln>
            <a:effectLst/>
          </c:spPr>
          <c:invertIfNegative val="0"/>
          <c:cat>
            <c:strRef>
              <c:f>PivotTable!$A$58:$A$70</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PivotTable!$B$58:$B$70</c:f>
              <c:numCache>
                <c:formatCode>0.00\ "MWh"</c:formatCode>
                <c:ptCount val="12"/>
                <c:pt idx="0">
                  <c:v>1773.0830000000003</c:v>
                </c:pt>
                <c:pt idx="1">
                  <c:v>1898.98</c:v>
                </c:pt>
                <c:pt idx="2">
                  <c:v>1848.3269999999998</c:v>
                </c:pt>
                <c:pt idx="3">
                  <c:v>1803.2100000000005</c:v>
                </c:pt>
                <c:pt idx="4">
                  <c:v>1846.9740000000002</c:v>
                </c:pt>
                <c:pt idx="5">
                  <c:v>1546.9829999999988</c:v>
                </c:pt>
                <c:pt idx="6">
                  <c:v>912.10900000000129</c:v>
                </c:pt>
                <c:pt idx="7">
                  <c:v>1262.4039999999986</c:v>
                </c:pt>
                <c:pt idx="8">
                  <c:v>1233.5550000000021</c:v>
                </c:pt>
                <c:pt idx="9">
                  <c:v>1663.8999999999983</c:v>
                </c:pt>
                <c:pt idx="10">
                  <c:v>1449.6579999999999</c:v>
                </c:pt>
                <c:pt idx="11">
                  <c:v>1529.5450000000001</c:v>
                </c:pt>
              </c:numCache>
            </c:numRef>
          </c:val>
        </c:ser>
        <c:ser>
          <c:idx val="1"/>
          <c:order val="1"/>
          <c:tx>
            <c:strRef>
              <c:f>PivotTable!$C$57</c:f>
              <c:strCache>
                <c:ptCount val="1"/>
                <c:pt idx="0">
                  <c:v>Plant_Gen MWh</c:v>
                </c:pt>
              </c:strCache>
            </c:strRef>
          </c:tx>
          <c:spPr>
            <a:solidFill>
              <a:schemeClr val="accent2"/>
            </a:solidFill>
            <a:ln>
              <a:noFill/>
            </a:ln>
            <a:effectLst/>
          </c:spPr>
          <c:invertIfNegative val="0"/>
          <c:cat>
            <c:strRef>
              <c:f>PivotTable!$A$58:$A$70</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PivotTable!$C$58:$C$70</c:f>
              <c:numCache>
                <c:formatCode>0.00\ "MWh"</c:formatCode>
                <c:ptCount val="12"/>
                <c:pt idx="0">
                  <c:v>1734.1000000000058</c:v>
                </c:pt>
                <c:pt idx="1">
                  <c:v>1855.6999999999971</c:v>
                </c:pt>
                <c:pt idx="2">
                  <c:v>1808</c:v>
                </c:pt>
                <c:pt idx="3">
                  <c:v>1761.8999999999942</c:v>
                </c:pt>
                <c:pt idx="4">
                  <c:v>1806.5</c:v>
                </c:pt>
                <c:pt idx="5">
                  <c:v>1518.4000000000087</c:v>
                </c:pt>
                <c:pt idx="6">
                  <c:v>899.69999999999709</c:v>
                </c:pt>
                <c:pt idx="7">
                  <c:v>1239.3000000000029</c:v>
                </c:pt>
                <c:pt idx="8">
                  <c:v>1211.1999999999971</c:v>
                </c:pt>
                <c:pt idx="9">
                  <c:v>1626.3000000000029</c:v>
                </c:pt>
                <c:pt idx="10">
                  <c:v>1418.1999999999971</c:v>
                </c:pt>
                <c:pt idx="11">
                  <c:v>1498.7</c:v>
                </c:pt>
              </c:numCache>
            </c:numRef>
          </c:val>
        </c:ser>
        <c:ser>
          <c:idx val="2"/>
          <c:order val="2"/>
          <c:tx>
            <c:strRef>
              <c:f>PivotTable!$D$57</c:f>
              <c:strCache>
                <c:ptCount val="1"/>
                <c:pt idx="0">
                  <c:v>GSS_Gen MWh</c:v>
                </c:pt>
              </c:strCache>
            </c:strRef>
          </c:tx>
          <c:spPr>
            <a:solidFill>
              <a:schemeClr val="accent3"/>
            </a:solidFill>
            <a:ln>
              <a:noFill/>
            </a:ln>
            <a:effectLst/>
          </c:spPr>
          <c:invertIfNegative val="0"/>
          <c:cat>
            <c:strRef>
              <c:f>PivotTable!$A$58:$A$70</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PivotTable!$D$58:$D$70</c:f>
              <c:numCache>
                <c:formatCode>0.00\ "MWh"</c:formatCode>
                <c:ptCount val="12"/>
                <c:pt idx="0">
                  <c:v>1708.4961999999971</c:v>
                </c:pt>
                <c:pt idx="1">
                  <c:v>1824.9860000000044</c:v>
                </c:pt>
                <c:pt idx="2">
                  <c:v>1780.0429999999906</c:v>
                </c:pt>
                <c:pt idx="3">
                  <c:v>1734.7930000000051</c:v>
                </c:pt>
                <c:pt idx="4">
                  <c:v>1780.0494999999937</c:v>
                </c:pt>
                <c:pt idx="5">
                  <c:v>1498.2203000000009</c:v>
                </c:pt>
                <c:pt idx="6">
                  <c:v>891.45219999999972</c:v>
                </c:pt>
                <c:pt idx="7">
                  <c:v>1224.1828999999998</c:v>
                </c:pt>
                <c:pt idx="8">
                  <c:v>1195.8121000000101</c:v>
                </c:pt>
                <c:pt idx="9">
                  <c:v>1602.5799999999872</c:v>
                </c:pt>
                <c:pt idx="10">
                  <c:v>1400.1553000000131</c:v>
                </c:pt>
                <c:pt idx="11">
                  <c:v>1478.1909000000001</c:v>
                </c:pt>
              </c:numCache>
            </c:numRef>
          </c:val>
        </c:ser>
        <c:dLbls>
          <c:showLegendKey val="0"/>
          <c:showVal val="0"/>
          <c:showCatName val="0"/>
          <c:showSerName val="0"/>
          <c:showPercent val="0"/>
          <c:showBubbleSize val="0"/>
        </c:dLbls>
        <c:gapWidth val="219"/>
        <c:axId val="456031608"/>
        <c:axId val="456032784"/>
      </c:barChart>
      <c:lineChart>
        <c:grouping val="stacked"/>
        <c:varyColors val="0"/>
        <c:ser>
          <c:idx val="3"/>
          <c:order val="3"/>
          <c:tx>
            <c:strRef>
              <c:f>PivotTable!$E$57</c:f>
              <c:strCache>
                <c:ptCount val="1"/>
                <c:pt idx="0">
                  <c:v>Average PR</c:v>
                </c:pt>
              </c:strCache>
            </c:strRef>
          </c:tx>
          <c:spPr>
            <a:ln w="28575" cap="rnd">
              <a:solidFill>
                <a:srgbClr val="FF0000"/>
              </a:solidFill>
              <a:round/>
              <a:tailEnd type="triangle"/>
            </a:ln>
            <a:effectLst/>
          </c:spPr>
          <c:marker>
            <c:symbol val="circle"/>
            <c:size val="5"/>
            <c:spPr>
              <a:solidFill>
                <a:schemeClr val="accent4"/>
              </a:solidFill>
              <a:ln w="9525">
                <a:solidFill>
                  <a:srgbClr val="C00000"/>
                </a:solidFill>
              </a:ln>
              <a:effectLst/>
            </c:spPr>
          </c:marker>
          <c:cat>
            <c:strRef>
              <c:f>PivotTable!$A$58:$A$70</c:f>
              <c:strCache>
                <c:ptCount val="12"/>
                <c:pt idx="0">
                  <c:v>01-Jan</c:v>
                </c:pt>
                <c:pt idx="1">
                  <c:v>01-Feb</c:v>
                </c:pt>
                <c:pt idx="2">
                  <c:v>01-Mar</c:v>
                </c:pt>
                <c:pt idx="3">
                  <c:v>01-Apr</c:v>
                </c:pt>
                <c:pt idx="4">
                  <c:v>01-May</c:v>
                </c:pt>
                <c:pt idx="5">
                  <c:v>01-Jun</c:v>
                </c:pt>
                <c:pt idx="6">
                  <c:v>01-Jul</c:v>
                </c:pt>
                <c:pt idx="7">
                  <c:v>01-Aug</c:v>
                </c:pt>
                <c:pt idx="8">
                  <c:v>01-Sep</c:v>
                </c:pt>
                <c:pt idx="9">
                  <c:v>01-Oct</c:v>
                </c:pt>
                <c:pt idx="10">
                  <c:v>01-Nov</c:v>
                </c:pt>
                <c:pt idx="11">
                  <c:v>01-Dec</c:v>
                </c:pt>
              </c:strCache>
            </c:strRef>
          </c:cat>
          <c:val>
            <c:numRef>
              <c:f>PivotTable!$E$58:$E$70</c:f>
              <c:numCache>
                <c:formatCode>0.00%</c:formatCode>
                <c:ptCount val="12"/>
                <c:pt idx="0">
                  <c:v>0.7838594263265467</c:v>
                </c:pt>
                <c:pt idx="1">
                  <c:v>0.7792784548000119</c:v>
                </c:pt>
                <c:pt idx="2">
                  <c:v>0.75115810506097147</c:v>
                </c:pt>
                <c:pt idx="3">
                  <c:v>0.74128871674088948</c:v>
                </c:pt>
                <c:pt idx="4">
                  <c:v>0.74798752720890072</c:v>
                </c:pt>
                <c:pt idx="5">
                  <c:v>0.75691684628110523</c:v>
                </c:pt>
                <c:pt idx="6">
                  <c:v>0.78618263190628368</c:v>
                </c:pt>
                <c:pt idx="7">
                  <c:v>0.76584367679513832</c:v>
                </c:pt>
                <c:pt idx="8">
                  <c:v>0.78428906290334954</c:v>
                </c:pt>
                <c:pt idx="9">
                  <c:v>0.76728808619337907</c:v>
                </c:pt>
                <c:pt idx="10">
                  <c:v>0.75691770046972084</c:v>
                </c:pt>
                <c:pt idx="11">
                  <c:v>0.76307070315712511</c:v>
                </c:pt>
              </c:numCache>
            </c:numRef>
          </c:val>
          <c:smooth val="0"/>
        </c:ser>
        <c:dLbls>
          <c:showLegendKey val="0"/>
          <c:showVal val="0"/>
          <c:showCatName val="0"/>
          <c:showSerName val="0"/>
          <c:showPercent val="0"/>
          <c:showBubbleSize val="0"/>
        </c:dLbls>
        <c:marker val="1"/>
        <c:smooth val="0"/>
        <c:axId val="456026120"/>
        <c:axId val="456033176"/>
      </c:lineChart>
      <c:catAx>
        <c:axId val="456031608"/>
        <c:scaling>
          <c:orientation val="minMax"/>
        </c:scaling>
        <c:delete val="1"/>
        <c:axPos val="b"/>
        <c:numFmt formatCode="General" sourceLinked="1"/>
        <c:majorTickMark val="none"/>
        <c:minorTickMark val="none"/>
        <c:tickLblPos val="nextTo"/>
        <c:crossAx val="456032784"/>
        <c:crosses val="autoZero"/>
        <c:auto val="1"/>
        <c:lblAlgn val="ctr"/>
        <c:lblOffset val="100"/>
        <c:noMultiLvlLbl val="0"/>
      </c:catAx>
      <c:valAx>
        <c:axId val="456032784"/>
        <c:scaling>
          <c:orientation val="minMax"/>
        </c:scaling>
        <c:delete val="0"/>
        <c:axPos val="l"/>
        <c:numFmt formatCode="0.00\ &quot;MWh&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31608"/>
        <c:crosses val="autoZero"/>
        <c:crossBetween val="between"/>
      </c:valAx>
      <c:valAx>
        <c:axId val="4560331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26120"/>
        <c:crosses val="max"/>
        <c:crossBetween val="between"/>
      </c:valAx>
      <c:catAx>
        <c:axId val="456026120"/>
        <c:scaling>
          <c:orientation val="minMax"/>
        </c:scaling>
        <c:delete val="1"/>
        <c:axPos val="b"/>
        <c:numFmt formatCode="General" sourceLinked="1"/>
        <c:majorTickMark val="out"/>
        <c:minorTickMark val="none"/>
        <c:tickLblPos val="nextTo"/>
        <c:crossAx val="456033176"/>
        <c:crosses val="autoZero"/>
        <c:auto val="1"/>
        <c:lblAlgn val="ctr"/>
        <c:lblOffset val="100"/>
        <c:noMultiLvlLbl val="0"/>
      </c:catAx>
      <c:spPr>
        <a:noFill/>
        <a:ln>
          <a:noFill/>
        </a:ln>
        <a:effectLst/>
      </c:spPr>
    </c:plotArea>
    <c:legend>
      <c:legendPos val="r"/>
      <c:layout>
        <c:manualLayout>
          <c:xMode val="edge"/>
          <c:yMode val="edge"/>
          <c:x val="0.74082079197352968"/>
          <c:y val="7.2734402147724239E-2"/>
          <c:w val="0.22994964915099897"/>
          <c:h val="0.86476550431196098"/>
        </c:manualLayout>
      </c:layout>
      <c:overlay val="0"/>
      <c:spPr>
        <a:solidFill>
          <a:schemeClr val="accent4">
            <a:lumMod val="20000"/>
            <a:lumOff val="80000"/>
          </a:schemeClr>
        </a:solidFill>
        <a:ln>
          <a:solidFill>
            <a:schemeClr val="accent1">
              <a:lumMod val="40000"/>
              <a:lumOff val="6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74147</xdr:colOff>
      <xdr:row>2</xdr:row>
      <xdr:rowOff>48680</xdr:rowOff>
    </xdr:from>
    <xdr:to>
      <xdr:col>24</xdr:col>
      <xdr:colOff>551420</xdr:colOff>
      <xdr:row>35</xdr:row>
      <xdr:rowOff>170180</xdr:rowOff>
    </xdr:to>
    <xdr:sp macro="" textlink="">
      <xdr:nvSpPr>
        <xdr:cNvPr id="2" name="Rectangle 1"/>
        <xdr:cNvSpPr/>
      </xdr:nvSpPr>
      <xdr:spPr>
        <a:xfrm>
          <a:off x="2494618" y="429680"/>
          <a:ext cx="12579626" cy="6408000"/>
        </a:xfrm>
        <a:prstGeom prst="rect">
          <a:avLst/>
        </a:prstGeom>
        <a:solidFill>
          <a:srgbClr val="1C1C1C"/>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NS</a:t>
          </a:r>
        </a:p>
      </xdr:txBody>
    </xdr:sp>
    <xdr:clientData/>
  </xdr:twoCellAnchor>
  <xdr:twoCellAnchor>
    <xdr:from>
      <xdr:col>4</xdr:col>
      <xdr:colOff>168088</xdr:colOff>
      <xdr:row>2</xdr:row>
      <xdr:rowOff>134471</xdr:rowOff>
    </xdr:from>
    <xdr:to>
      <xdr:col>24</xdr:col>
      <xdr:colOff>470647</xdr:colOff>
      <xdr:row>5</xdr:row>
      <xdr:rowOff>134471</xdr:rowOff>
    </xdr:to>
    <xdr:sp macro="" textlink="">
      <xdr:nvSpPr>
        <xdr:cNvPr id="3" name="Rectangle 2"/>
        <xdr:cNvSpPr/>
      </xdr:nvSpPr>
      <xdr:spPr>
        <a:xfrm>
          <a:off x="2588559" y="515471"/>
          <a:ext cx="12404912" cy="571500"/>
        </a:xfrm>
        <a:prstGeom prst="rect">
          <a:avLst/>
        </a:prstGeom>
        <a:solidFill>
          <a:srgbClr val="676161">
            <a:alpha val="9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163794</xdr:colOff>
      <xdr:row>5</xdr:row>
      <xdr:rowOff>112059</xdr:rowOff>
    </xdr:from>
    <xdr:to>
      <xdr:col>6</xdr:col>
      <xdr:colOff>560294</xdr:colOff>
      <xdr:row>35</xdr:row>
      <xdr:rowOff>100853</xdr:rowOff>
    </xdr:to>
    <xdr:sp macro="" textlink="">
      <xdr:nvSpPr>
        <xdr:cNvPr id="4" name="Rectangle 3"/>
        <xdr:cNvSpPr/>
      </xdr:nvSpPr>
      <xdr:spPr>
        <a:xfrm>
          <a:off x="2584265" y="1064559"/>
          <a:ext cx="1606735" cy="5703794"/>
        </a:xfrm>
        <a:prstGeom prst="rect">
          <a:avLst/>
        </a:prstGeom>
        <a:solidFill>
          <a:srgbClr val="676161">
            <a:alpha val="9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313765</xdr:colOff>
      <xdr:row>2</xdr:row>
      <xdr:rowOff>168089</xdr:rowOff>
    </xdr:from>
    <xdr:to>
      <xdr:col>20</xdr:col>
      <xdr:colOff>526676</xdr:colOff>
      <xdr:row>5</xdr:row>
      <xdr:rowOff>67235</xdr:rowOff>
    </xdr:to>
    <xdr:sp macro="" textlink="">
      <xdr:nvSpPr>
        <xdr:cNvPr id="5" name="TextBox 4"/>
        <xdr:cNvSpPr txBox="1"/>
      </xdr:nvSpPr>
      <xdr:spPr>
        <a:xfrm>
          <a:off x="5759824" y="549089"/>
          <a:ext cx="6869205" cy="470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rPr>
            <a:t>KWDPL_GENERATION</a:t>
          </a:r>
          <a:r>
            <a:rPr lang="en-IN" sz="2400" b="1" baseline="0">
              <a:solidFill>
                <a:schemeClr val="bg1"/>
              </a:solidFill>
            </a:rPr>
            <a:t> REPORT</a:t>
          </a:r>
          <a:r>
            <a:rPr lang="en-IN" sz="2400" b="1">
              <a:solidFill>
                <a:schemeClr val="bg1"/>
              </a:solidFill>
            </a:rPr>
            <a:t> | 2023</a:t>
          </a:r>
        </a:p>
      </xdr:txBody>
    </xdr:sp>
    <xdr:clientData/>
  </xdr:twoCellAnchor>
  <xdr:twoCellAnchor>
    <xdr:from>
      <xdr:col>7</xdr:col>
      <xdr:colOff>89647</xdr:colOff>
      <xdr:row>5</xdr:row>
      <xdr:rowOff>168090</xdr:rowOff>
    </xdr:from>
    <xdr:to>
      <xdr:col>9</xdr:col>
      <xdr:colOff>549088</xdr:colOff>
      <xdr:row>11</xdr:row>
      <xdr:rowOff>156883</xdr:rowOff>
    </xdr:to>
    <xdr:grpSp>
      <xdr:nvGrpSpPr>
        <xdr:cNvPr id="25" name="Group 24"/>
        <xdr:cNvGrpSpPr/>
      </xdr:nvGrpSpPr>
      <xdr:grpSpPr>
        <a:xfrm>
          <a:off x="4361014" y="1135473"/>
          <a:ext cx="1679832" cy="1149652"/>
          <a:chOff x="4325471" y="1120590"/>
          <a:chExt cx="1669676" cy="1131793"/>
        </a:xfrm>
      </xdr:grpSpPr>
      <xdr:sp macro="" textlink="">
        <xdr:nvSpPr>
          <xdr:cNvPr id="6" name="Rounded Rectangle 5"/>
          <xdr:cNvSpPr/>
        </xdr:nvSpPr>
        <xdr:spPr>
          <a:xfrm>
            <a:off x="4325471" y="1243853"/>
            <a:ext cx="1669676" cy="1008530"/>
          </a:xfrm>
          <a:prstGeom prst="roundRect">
            <a:avLst>
              <a:gd name="adj" fmla="val 13837"/>
            </a:avLst>
          </a:prstGeom>
          <a:solidFill>
            <a:srgbClr val="F95207">
              <a:alpha val="9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7" name="TextBox 6"/>
          <xdr:cNvSpPr txBox="1"/>
        </xdr:nvSpPr>
        <xdr:spPr>
          <a:xfrm>
            <a:off x="4773705" y="1120590"/>
            <a:ext cx="728383" cy="53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PR</a:t>
            </a:r>
            <a:r>
              <a:rPr lang="en-IN" sz="2800">
                <a:solidFill>
                  <a:schemeClr val="bg1"/>
                </a:solidFill>
              </a:rPr>
              <a:t> </a:t>
            </a:r>
          </a:p>
        </xdr:txBody>
      </xdr:sp>
      <xdr:sp macro="" textlink="PivotTable!A23">
        <xdr:nvSpPr>
          <xdr:cNvPr id="8" name="TextBox 7"/>
          <xdr:cNvSpPr txBox="1"/>
        </xdr:nvSpPr>
        <xdr:spPr>
          <a:xfrm>
            <a:off x="4650441" y="1602441"/>
            <a:ext cx="1120588" cy="42582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64BC24BB-FB04-4B7E-9A96-CE35E17E23C0}" type="TxLink">
              <a:rPr lang="en-US" sz="2400" b="1">
                <a:solidFill>
                  <a:schemeClr val="lt1"/>
                </a:solidFill>
                <a:latin typeface="+mn-lt"/>
                <a:ea typeface="+mn-ea"/>
                <a:cs typeface="+mn-cs"/>
              </a:rPr>
              <a:pPr marL="0" indent="0" algn="ctr"/>
              <a:t>76.38%</a:t>
            </a:fld>
            <a:endParaRPr lang="en-IN" sz="2400" b="1">
              <a:solidFill>
                <a:schemeClr val="lt1"/>
              </a:solidFill>
              <a:latin typeface="+mn-lt"/>
              <a:ea typeface="+mn-ea"/>
              <a:cs typeface="+mn-cs"/>
            </a:endParaRPr>
          </a:p>
        </xdr:txBody>
      </xdr:sp>
    </xdr:grpSp>
    <xdr:clientData/>
  </xdr:twoCellAnchor>
  <xdr:twoCellAnchor>
    <xdr:from>
      <xdr:col>10</xdr:col>
      <xdr:colOff>73960</xdr:colOff>
      <xdr:row>6</xdr:row>
      <xdr:rowOff>107575</xdr:rowOff>
    </xdr:from>
    <xdr:to>
      <xdr:col>12</xdr:col>
      <xdr:colOff>533400</xdr:colOff>
      <xdr:row>11</xdr:row>
      <xdr:rowOff>163605</xdr:rowOff>
    </xdr:to>
    <xdr:grpSp>
      <xdr:nvGrpSpPr>
        <xdr:cNvPr id="26" name="Group 25"/>
        <xdr:cNvGrpSpPr/>
      </xdr:nvGrpSpPr>
      <xdr:grpSpPr>
        <a:xfrm>
          <a:off x="6175913" y="1268434"/>
          <a:ext cx="1679831" cy="1023413"/>
          <a:chOff x="6147548" y="1261781"/>
          <a:chExt cx="1669676" cy="1008530"/>
        </a:xfrm>
        <a:solidFill>
          <a:srgbClr val="F95207"/>
        </a:solidFill>
      </xdr:grpSpPr>
      <xdr:sp macro="" textlink="">
        <xdr:nvSpPr>
          <xdr:cNvPr id="9" name="Rounded Rectangle 8"/>
          <xdr:cNvSpPr/>
        </xdr:nvSpPr>
        <xdr:spPr>
          <a:xfrm>
            <a:off x="6147548" y="1261781"/>
            <a:ext cx="1669676" cy="1008530"/>
          </a:xfrm>
          <a:prstGeom prst="roundRect">
            <a:avLst>
              <a:gd name="adj" fmla="val 1383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1" name="TextBox 10"/>
          <xdr:cNvSpPr txBox="1"/>
        </xdr:nvSpPr>
        <xdr:spPr>
          <a:xfrm>
            <a:off x="6550959" y="1277471"/>
            <a:ext cx="732865" cy="34738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CUF</a:t>
            </a:r>
            <a:endParaRPr lang="en-IN" sz="2800">
              <a:solidFill>
                <a:schemeClr val="bg1"/>
              </a:solidFill>
            </a:endParaRPr>
          </a:p>
        </xdr:txBody>
      </xdr:sp>
      <xdr:sp macro="" textlink="PivotTable!B23">
        <xdr:nvSpPr>
          <xdr:cNvPr id="19" name="TextBox 18"/>
          <xdr:cNvSpPr txBox="1"/>
        </xdr:nvSpPr>
        <xdr:spPr>
          <a:xfrm>
            <a:off x="6382870" y="1631577"/>
            <a:ext cx="1120588" cy="425823"/>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C457E7EF-A833-4983-950E-2D5F734DDA0E}" type="TxLink">
              <a:rPr lang="en-US" sz="2400" b="1" i="0" u="none" strike="noStrike">
                <a:solidFill>
                  <a:schemeClr val="bg1"/>
                </a:solidFill>
                <a:latin typeface="Calibri"/>
                <a:ea typeface="+mn-ea"/>
                <a:cs typeface="Calibri"/>
              </a:rPr>
              <a:pPr marL="0" indent="0" algn="ctr"/>
              <a:t>16.52%</a:t>
            </a:fld>
            <a:endParaRPr lang="en-IN" sz="2400" b="1">
              <a:solidFill>
                <a:schemeClr val="bg1"/>
              </a:solidFill>
              <a:latin typeface="+mn-lt"/>
              <a:ea typeface="+mn-ea"/>
              <a:cs typeface="+mn-cs"/>
            </a:endParaRPr>
          </a:p>
        </xdr:txBody>
      </xdr:sp>
    </xdr:grpSp>
    <xdr:clientData/>
  </xdr:twoCellAnchor>
  <xdr:twoCellAnchor>
    <xdr:from>
      <xdr:col>13</xdr:col>
      <xdr:colOff>58272</xdr:colOff>
      <xdr:row>6</xdr:row>
      <xdr:rowOff>91886</xdr:rowOff>
    </xdr:from>
    <xdr:to>
      <xdr:col>15</xdr:col>
      <xdr:colOff>517712</xdr:colOff>
      <xdr:row>11</xdr:row>
      <xdr:rowOff>147916</xdr:rowOff>
    </xdr:to>
    <xdr:grpSp>
      <xdr:nvGrpSpPr>
        <xdr:cNvPr id="27" name="Group 26"/>
        <xdr:cNvGrpSpPr/>
      </xdr:nvGrpSpPr>
      <xdr:grpSpPr>
        <a:xfrm>
          <a:off x="7990811" y="1252745"/>
          <a:ext cx="1679831" cy="1023413"/>
          <a:chOff x="7936007" y="1257298"/>
          <a:chExt cx="1669676" cy="1008530"/>
        </a:xfrm>
        <a:solidFill>
          <a:srgbClr val="F95207"/>
        </a:solidFill>
      </xdr:grpSpPr>
      <xdr:sp macro="" textlink="">
        <xdr:nvSpPr>
          <xdr:cNvPr id="10" name="Rounded Rectangle 9"/>
          <xdr:cNvSpPr/>
        </xdr:nvSpPr>
        <xdr:spPr>
          <a:xfrm>
            <a:off x="7936007" y="1257298"/>
            <a:ext cx="1669676" cy="1008530"/>
          </a:xfrm>
          <a:prstGeom prst="roundRect">
            <a:avLst>
              <a:gd name="adj" fmla="val 1383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n-IN" sz="2400" b="1" i="0" u="none" strike="noStrike">
              <a:solidFill>
                <a:schemeClr val="bg1"/>
              </a:solidFill>
              <a:latin typeface="Calibri"/>
              <a:ea typeface="+mn-ea"/>
              <a:cs typeface="Calibri"/>
            </a:endParaRPr>
          </a:p>
        </xdr:txBody>
      </xdr:sp>
      <xdr:sp macro="" textlink="">
        <xdr:nvSpPr>
          <xdr:cNvPr id="12" name="TextBox 11"/>
          <xdr:cNvSpPr txBox="1"/>
        </xdr:nvSpPr>
        <xdr:spPr>
          <a:xfrm>
            <a:off x="8294593" y="1257299"/>
            <a:ext cx="894230" cy="40789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PA</a:t>
            </a:r>
            <a:endParaRPr lang="en-IN" sz="2800">
              <a:solidFill>
                <a:schemeClr val="bg1"/>
              </a:solidFill>
            </a:endParaRPr>
          </a:p>
        </xdr:txBody>
      </xdr:sp>
      <xdr:sp macro="" textlink="PivotTable!R23">
        <xdr:nvSpPr>
          <xdr:cNvPr id="20" name="TextBox 19"/>
          <xdr:cNvSpPr txBox="1"/>
        </xdr:nvSpPr>
        <xdr:spPr>
          <a:xfrm>
            <a:off x="8204945" y="1627095"/>
            <a:ext cx="1219201" cy="425823"/>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31F909C7-AA97-4229-B3B6-61B70C32EEA6}" type="TxLink">
              <a:rPr lang="en-US" sz="2400" b="1" i="0" u="none" strike="noStrike">
                <a:solidFill>
                  <a:schemeClr val="bg1"/>
                </a:solidFill>
                <a:latin typeface="Calibri"/>
                <a:ea typeface="+mn-ea"/>
                <a:cs typeface="Calibri"/>
              </a:rPr>
              <a:pPr marL="0" indent="0" algn="ctr"/>
              <a:t>99.25%</a:t>
            </a:fld>
            <a:endParaRPr lang="en-IN" sz="2400" b="1" i="0" u="none" strike="noStrike">
              <a:solidFill>
                <a:schemeClr val="bg1"/>
              </a:solidFill>
              <a:latin typeface="Calibri"/>
              <a:ea typeface="+mn-ea"/>
              <a:cs typeface="Calibri"/>
            </a:endParaRPr>
          </a:p>
        </xdr:txBody>
      </xdr:sp>
    </xdr:grpSp>
    <xdr:clientData/>
  </xdr:twoCellAnchor>
  <xdr:twoCellAnchor>
    <xdr:from>
      <xdr:col>16</xdr:col>
      <xdr:colOff>42584</xdr:colOff>
      <xdr:row>6</xdr:row>
      <xdr:rowOff>87405</xdr:rowOff>
    </xdr:from>
    <xdr:to>
      <xdr:col>18</xdr:col>
      <xdr:colOff>502024</xdr:colOff>
      <xdr:row>11</xdr:row>
      <xdr:rowOff>143435</xdr:rowOff>
    </xdr:to>
    <xdr:grpSp>
      <xdr:nvGrpSpPr>
        <xdr:cNvPr id="28" name="Group 27"/>
        <xdr:cNvGrpSpPr/>
      </xdr:nvGrpSpPr>
      <xdr:grpSpPr>
        <a:xfrm>
          <a:off x="9805709" y="1248264"/>
          <a:ext cx="1679831" cy="1023413"/>
          <a:chOff x="9724466" y="1230405"/>
          <a:chExt cx="1669676" cy="1008530"/>
        </a:xfrm>
        <a:solidFill>
          <a:srgbClr val="F95207"/>
        </a:solidFill>
      </xdr:grpSpPr>
      <xdr:sp macro="" textlink="">
        <xdr:nvSpPr>
          <xdr:cNvPr id="13" name="Rounded Rectangle 12"/>
          <xdr:cNvSpPr/>
        </xdr:nvSpPr>
        <xdr:spPr>
          <a:xfrm>
            <a:off x="9724466" y="1230405"/>
            <a:ext cx="1669676" cy="1008530"/>
          </a:xfrm>
          <a:prstGeom prst="roundRect">
            <a:avLst>
              <a:gd name="adj" fmla="val 1383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lang="en-IN" sz="2400" b="1" i="0" u="none" strike="noStrike">
              <a:solidFill>
                <a:schemeClr val="bg1"/>
              </a:solidFill>
              <a:latin typeface="Calibri"/>
              <a:ea typeface="+mn-ea"/>
              <a:cs typeface="Calibri"/>
            </a:endParaRPr>
          </a:p>
        </xdr:txBody>
      </xdr:sp>
      <xdr:sp macro="" textlink="">
        <xdr:nvSpPr>
          <xdr:cNvPr id="16" name="TextBox 15"/>
          <xdr:cNvSpPr txBox="1"/>
        </xdr:nvSpPr>
        <xdr:spPr>
          <a:xfrm>
            <a:off x="10116672" y="1252817"/>
            <a:ext cx="894230" cy="407895"/>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IN" sz="2000" b="1" i="0" u="none" strike="noStrike">
                <a:solidFill>
                  <a:schemeClr val="bg1"/>
                </a:solidFill>
                <a:latin typeface="Calibri"/>
                <a:ea typeface="+mn-ea"/>
                <a:cs typeface="Calibri"/>
              </a:rPr>
              <a:t>GA</a:t>
            </a:r>
          </a:p>
        </xdr:txBody>
      </xdr:sp>
      <xdr:sp macro="" textlink="PivotTable!S23">
        <xdr:nvSpPr>
          <xdr:cNvPr id="21" name="TextBox 20"/>
          <xdr:cNvSpPr txBox="1"/>
        </xdr:nvSpPr>
        <xdr:spPr>
          <a:xfrm>
            <a:off x="10076330" y="1604683"/>
            <a:ext cx="1120588" cy="425823"/>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701790E8-8159-4FC5-8033-A793514DBD28}" type="TxLink">
              <a:rPr lang="en-US" sz="2400" b="1" i="0" u="none" strike="noStrike">
                <a:solidFill>
                  <a:schemeClr val="bg1"/>
                </a:solidFill>
                <a:latin typeface="Calibri"/>
                <a:ea typeface="+mn-ea"/>
                <a:cs typeface="Calibri"/>
              </a:rPr>
              <a:pPr marL="0" indent="0" algn="ctr"/>
              <a:t>99.07%</a:t>
            </a:fld>
            <a:endParaRPr lang="en-IN" sz="2400" b="1" i="0" u="none" strike="noStrike">
              <a:solidFill>
                <a:schemeClr val="bg1"/>
              </a:solidFill>
              <a:latin typeface="Calibri"/>
              <a:ea typeface="+mn-ea"/>
              <a:cs typeface="Calibri"/>
            </a:endParaRPr>
          </a:p>
        </xdr:txBody>
      </xdr:sp>
    </xdr:grpSp>
    <xdr:clientData/>
  </xdr:twoCellAnchor>
  <xdr:twoCellAnchor>
    <xdr:from>
      <xdr:col>19</xdr:col>
      <xdr:colOff>18118</xdr:colOff>
      <xdr:row>6</xdr:row>
      <xdr:rowOff>82298</xdr:rowOff>
    </xdr:from>
    <xdr:to>
      <xdr:col>21</xdr:col>
      <xdr:colOff>477558</xdr:colOff>
      <xdr:row>11</xdr:row>
      <xdr:rowOff>138328</xdr:rowOff>
    </xdr:to>
    <xdr:grpSp>
      <xdr:nvGrpSpPr>
        <xdr:cNvPr id="29" name="Group 28"/>
        <xdr:cNvGrpSpPr/>
      </xdr:nvGrpSpPr>
      <xdr:grpSpPr>
        <a:xfrm>
          <a:off x="11611829" y="1243157"/>
          <a:ext cx="1679831" cy="1023413"/>
          <a:chOff x="11515353" y="1225298"/>
          <a:chExt cx="1669676" cy="1008530"/>
        </a:xfrm>
        <a:solidFill>
          <a:srgbClr val="F95207"/>
        </a:solidFill>
      </xdr:grpSpPr>
      <xdr:sp macro="" textlink="">
        <xdr:nvSpPr>
          <xdr:cNvPr id="14" name="Rounded Rectangle 13"/>
          <xdr:cNvSpPr/>
        </xdr:nvSpPr>
        <xdr:spPr>
          <a:xfrm>
            <a:off x="11515353" y="1225298"/>
            <a:ext cx="1669676" cy="1008530"/>
          </a:xfrm>
          <a:prstGeom prst="roundRect">
            <a:avLst>
              <a:gd name="adj" fmla="val 1383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7" name="TextBox 16"/>
          <xdr:cNvSpPr txBox="1"/>
        </xdr:nvSpPr>
        <xdr:spPr>
          <a:xfrm>
            <a:off x="11564470" y="1247709"/>
            <a:ext cx="1568824" cy="4219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Specific</a:t>
            </a:r>
            <a:r>
              <a:rPr lang="en-IN" sz="2000" b="1" baseline="0">
                <a:solidFill>
                  <a:schemeClr val="bg1"/>
                </a:solidFill>
              </a:rPr>
              <a:t> Yield</a:t>
            </a:r>
            <a:endParaRPr lang="en-IN" sz="2800">
              <a:solidFill>
                <a:schemeClr val="bg1"/>
              </a:solidFill>
            </a:endParaRPr>
          </a:p>
        </xdr:txBody>
      </xdr:sp>
      <xdr:sp macro="" textlink="PivotTable!Q23">
        <xdr:nvSpPr>
          <xdr:cNvPr id="22" name="TextBox 21"/>
          <xdr:cNvSpPr txBox="1"/>
        </xdr:nvSpPr>
        <xdr:spPr>
          <a:xfrm>
            <a:off x="11620500" y="1568823"/>
            <a:ext cx="1535206" cy="66114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B12A7DA9-4D20-4906-A177-FFED4611F0BD}" type="TxLink">
              <a:rPr lang="en-US" sz="1800" b="1" i="0" u="none" strike="noStrike">
                <a:solidFill>
                  <a:schemeClr val="bg1"/>
                </a:solidFill>
                <a:latin typeface="Calibri"/>
                <a:ea typeface="+mn-ea"/>
                <a:cs typeface="Calibri"/>
              </a:rPr>
              <a:pPr marL="0" indent="0" algn="ctr"/>
              <a:t>1446.97 kWh/kW</a:t>
            </a:fld>
            <a:endParaRPr lang="en-IN" sz="1800" b="1">
              <a:solidFill>
                <a:schemeClr val="bg1"/>
              </a:solidFill>
              <a:latin typeface="+mn-lt"/>
              <a:ea typeface="+mn-ea"/>
              <a:cs typeface="+mn-cs"/>
            </a:endParaRPr>
          </a:p>
        </xdr:txBody>
      </xdr:sp>
    </xdr:grpSp>
    <xdr:clientData/>
  </xdr:twoCellAnchor>
  <xdr:twoCellAnchor>
    <xdr:from>
      <xdr:col>21</xdr:col>
      <xdr:colOff>589617</xdr:colOff>
      <xdr:row>6</xdr:row>
      <xdr:rowOff>71092</xdr:rowOff>
    </xdr:from>
    <xdr:to>
      <xdr:col>24</xdr:col>
      <xdr:colOff>443940</xdr:colOff>
      <xdr:row>11</xdr:row>
      <xdr:rowOff>127122</xdr:rowOff>
    </xdr:to>
    <xdr:grpSp>
      <xdr:nvGrpSpPr>
        <xdr:cNvPr id="32" name="Group 31"/>
        <xdr:cNvGrpSpPr/>
      </xdr:nvGrpSpPr>
      <xdr:grpSpPr>
        <a:xfrm>
          <a:off x="13403719" y="1231951"/>
          <a:ext cx="1684909" cy="1023413"/>
          <a:chOff x="13297088" y="1214092"/>
          <a:chExt cx="1669676" cy="1008530"/>
        </a:xfrm>
        <a:solidFill>
          <a:srgbClr val="F95207"/>
        </a:solidFill>
      </xdr:grpSpPr>
      <xdr:sp macro="" textlink="">
        <xdr:nvSpPr>
          <xdr:cNvPr id="15" name="Rounded Rectangle 14"/>
          <xdr:cNvSpPr/>
        </xdr:nvSpPr>
        <xdr:spPr>
          <a:xfrm>
            <a:off x="13297088" y="1214092"/>
            <a:ext cx="1669676" cy="1008530"/>
          </a:xfrm>
          <a:prstGeom prst="roundRect">
            <a:avLst>
              <a:gd name="adj" fmla="val 13837"/>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8" name="TextBox 17"/>
          <xdr:cNvSpPr txBox="1"/>
        </xdr:nvSpPr>
        <xdr:spPr>
          <a:xfrm>
            <a:off x="13424647" y="1214092"/>
            <a:ext cx="1411942" cy="40789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Insolation</a:t>
            </a:r>
          </a:p>
        </xdr:txBody>
      </xdr:sp>
      <xdr:sp macro="" textlink="PivotTable!C23">
        <xdr:nvSpPr>
          <xdr:cNvPr id="23" name="TextBox 22"/>
          <xdr:cNvSpPr txBox="1"/>
        </xdr:nvSpPr>
        <xdr:spPr>
          <a:xfrm>
            <a:off x="13547912" y="1539690"/>
            <a:ext cx="1154206" cy="674593"/>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B8C4BA84-187A-4042-A937-264155D6DE6D}" type="TxLink">
              <a:rPr lang="en-US" sz="1800" b="1" i="0" u="none" strike="noStrike">
                <a:solidFill>
                  <a:schemeClr val="bg1"/>
                </a:solidFill>
                <a:latin typeface="Calibri"/>
                <a:ea typeface="+mn-ea"/>
                <a:cs typeface="Calibri"/>
              </a:rPr>
              <a:pPr marL="0" indent="0" algn="ctr"/>
              <a:t>1894.55 kWh/m2</a:t>
            </a:fld>
            <a:endParaRPr lang="en-IN" sz="1800" b="1" i="0" u="none" strike="noStrike">
              <a:solidFill>
                <a:schemeClr val="bg1"/>
              </a:solidFill>
              <a:latin typeface="Calibri"/>
              <a:ea typeface="+mn-ea"/>
              <a:cs typeface="Calibri"/>
            </a:endParaRPr>
          </a:p>
        </xdr:txBody>
      </xdr:sp>
    </xdr:grpSp>
    <xdr:clientData/>
  </xdr:twoCellAnchor>
  <xdr:twoCellAnchor editAs="oneCell">
    <xdr:from>
      <xdr:col>4</xdr:col>
      <xdr:colOff>253443</xdr:colOff>
      <xdr:row>5</xdr:row>
      <xdr:rowOff>112059</xdr:rowOff>
    </xdr:from>
    <xdr:to>
      <xdr:col>6</xdr:col>
      <xdr:colOff>493059</xdr:colOff>
      <xdr:row>25</xdr:row>
      <xdr:rowOff>22413</xdr:rowOff>
    </xdr:to>
    <mc:AlternateContent xmlns:mc="http://schemas.openxmlformats.org/markup-compatibility/2006" xmlns:a14="http://schemas.microsoft.com/office/drawing/2010/main">
      <mc:Choice Requires="a14">
        <xdr:graphicFrame macro="">
          <xdr:nvGraphicFramePr>
            <xdr:cNvPr id="30"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73914" y="1064559"/>
              <a:ext cx="1449851" cy="3720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67235</xdr:colOff>
      <xdr:row>12</xdr:row>
      <xdr:rowOff>168088</xdr:rowOff>
    </xdr:from>
    <xdr:to>
      <xdr:col>12</xdr:col>
      <xdr:colOff>535781</xdr:colOff>
      <xdr:row>23</xdr:row>
      <xdr:rowOff>14883</xdr:rowOff>
    </xdr:to>
    <xdr:grpSp>
      <xdr:nvGrpSpPr>
        <xdr:cNvPr id="31" name="Group 30"/>
        <xdr:cNvGrpSpPr/>
      </xdr:nvGrpSpPr>
      <xdr:grpSpPr>
        <a:xfrm>
          <a:off x="4338602" y="2489807"/>
          <a:ext cx="3519523" cy="1975037"/>
          <a:chOff x="4289985" y="2454088"/>
          <a:chExt cx="3296397" cy="1905000"/>
        </a:xfrm>
      </xdr:grpSpPr>
      <xdr:sp macro="" textlink="">
        <xdr:nvSpPr>
          <xdr:cNvPr id="24" name="Rectangle 23"/>
          <xdr:cNvSpPr/>
        </xdr:nvSpPr>
        <xdr:spPr>
          <a:xfrm>
            <a:off x="4289985" y="2454088"/>
            <a:ext cx="3296397" cy="1905000"/>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graphicFrame macro="">
        <xdr:nvGraphicFramePr>
          <xdr:cNvPr id="33" name="Chart 32"/>
          <xdr:cNvGraphicFramePr>
            <a:graphicFrameLocks/>
          </xdr:cNvGraphicFramePr>
        </xdr:nvGraphicFramePr>
        <xdr:xfrm>
          <a:off x="4379631" y="2510117"/>
          <a:ext cx="3139515" cy="177053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19</xdr:col>
      <xdr:colOff>0</xdr:colOff>
      <xdr:row>12</xdr:row>
      <xdr:rowOff>114300</xdr:rowOff>
    </xdr:from>
    <xdr:to>
      <xdr:col>24</xdr:col>
      <xdr:colOff>416718</xdr:colOff>
      <xdr:row>23</xdr:row>
      <xdr:rowOff>59531</xdr:rowOff>
    </xdr:to>
    <xdr:sp macro="" textlink="">
      <xdr:nvSpPr>
        <xdr:cNvPr id="35" name="Rectangle 34"/>
        <xdr:cNvSpPr/>
      </xdr:nvSpPr>
      <xdr:spPr>
        <a:xfrm>
          <a:off x="11593711" y="2436019"/>
          <a:ext cx="3467695" cy="2073473"/>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107575</xdr:colOff>
      <xdr:row>12</xdr:row>
      <xdr:rowOff>141194</xdr:rowOff>
    </xdr:from>
    <xdr:to>
      <xdr:col>18</xdr:col>
      <xdr:colOff>461367</xdr:colOff>
      <xdr:row>23</xdr:row>
      <xdr:rowOff>89297</xdr:rowOff>
    </xdr:to>
    <xdr:sp macro="" textlink="">
      <xdr:nvSpPr>
        <xdr:cNvPr id="34" name="Rectangle 33"/>
        <xdr:cNvSpPr/>
      </xdr:nvSpPr>
      <xdr:spPr>
        <a:xfrm>
          <a:off x="8040114" y="2462913"/>
          <a:ext cx="3404769" cy="207634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192491</xdr:colOff>
      <xdr:row>13</xdr:row>
      <xdr:rowOff>21000</xdr:rowOff>
    </xdr:from>
    <xdr:to>
      <xdr:col>18</xdr:col>
      <xdr:colOff>372070</xdr:colOff>
      <xdr:row>22</xdr:row>
      <xdr:rowOff>189948</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14883</xdr:colOff>
      <xdr:row>13</xdr:row>
      <xdr:rowOff>44649</xdr:rowOff>
    </xdr:from>
    <xdr:to>
      <xdr:col>12</xdr:col>
      <xdr:colOff>253007</xdr:colOff>
      <xdr:row>14</xdr:row>
      <xdr:rowOff>119062</xdr:rowOff>
    </xdr:to>
    <xdr:sp macro="" textlink="">
      <xdr:nvSpPr>
        <xdr:cNvPr id="38" name="TextBox 37"/>
        <xdr:cNvSpPr txBox="1"/>
      </xdr:nvSpPr>
      <xdr:spPr>
        <a:xfrm>
          <a:off x="6116836" y="2559844"/>
          <a:ext cx="1458515" cy="26789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Inverter Generation</a:t>
          </a:r>
        </a:p>
      </xdr:txBody>
    </xdr:sp>
    <xdr:clientData/>
  </xdr:twoCellAnchor>
  <xdr:twoCellAnchor>
    <xdr:from>
      <xdr:col>16</xdr:col>
      <xdr:colOff>133945</xdr:colOff>
      <xdr:row>13</xdr:row>
      <xdr:rowOff>44648</xdr:rowOff>
    </xdr:from>
    <xdr:to>
      <xdr:col>18</xdr:col>
      <xdr:colOff>357188</xdr:colOff>
      <xdr:row>14</xdr:row>
      <xdr:rowOff>133944</xdr:rowOff>
    </xdr:to>
    <xdr:sp macro="" textlink="">
      <xdr:nvSpPr>
        <xdr:cNvPr id="40" name="TextBox 39"/>
        <xdr:cNvSpPr txBox="1"/>
      </xdr:nvSpPr>
      <xdr:spPr>
        <a:xfrm>
          <a:off x="9897070" y="2559843"/>
          <a:ext cx="1443634" cy="282773"/>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Availibility:</a:t>
          </a:r>
          <a:r>
            <a:rPr lang="en-IN" sz="1200" baseline="0"/>
            <a:t> GA &amp;PA</a:t>
          </a:r>
          <a:endParaRPr lang="en-IN" sz="1200"/>
        </a:p>
      </xdr:txBody>
    </xdr:sp>
    <xdr:clientData/>
  </xdr:twoCellAnchor>
  <xdr:twoCellAnchor>
    <xdr:from>
      <xdr:col>19</xdr:col>
      <xdr:colOff>74415</xdr:colOff>
      <xdr:row>13</xdr:row>
      <xdr:rowOff>1</xdr:rowOff>
    </xdr:from>
    <xdr:to>
      <xdr:col>24</xdr:col>
      <xdr:colOff>342304</xdr:colOff>
      <xdr:row>23</xdr:row>
      <xdr:rowOff>1</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435173</xdr:colOff>
      <xdr:row>12</xdr:row>
      <xdr:rowOff>163711</xdr:rowOff>
    </xdr:from>
    <xdr:to>
      <xdr:col>22</xdr:col>
      <xdr:colOff>491133</xdr:colOff>
      <xdr:row>14</xdr:row>
      <xdr:rowOff>14883</xdr:rowOff>
    </xdr:to>
    <xdr:sp macro="" textlink="">
      <xdr:nvSpPr>
        <xdr:cNvPr id="42" name="TextBox 41"/>
        <xdr:cNvSpPr txBox="1"/>
      </xdr:nvSpPr>
      <xdr:spPr>
        <a:xfrm>
          <a:off x="12639079" y="2485430"/>
          <a:ext cx="1276351" cy="238125"/>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Generation</a:t>
          </a:r>
          <a:r>
            <a:rPr lang="en-IN" sz="1200" baseline="0"/>
            <a:t> &amp; PR</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Generation_Analysis_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312.94025590278" createdVersion="6" refreshedVersion="6" minRefreshableVersion="3" recordCount="12">
  <cacheSource type="worksheet">
    <worksheetSource name="Table2" r:id="rId2"/>
  </cacheSource>
  <cacheFields count="23">
    <cacheField name="Month" numFmtId="17">
      <sharedItems containsSemiMixedTypes="0" containsNonDate="0" containsDate="1" containsString="0" minDate="2023-01-01T00:00:00" maxDate="2023-12-02T00:00:00" count="12">
        <d v="2023-01-01T00:00:00"/>
        <d v="2023-02-01T00:00:00"/>
        <d v="2023-03-01T00:00:00"/>
        <d v="2023-04-01T00:00:00"/>
        <d v="2023-05-01T00:00:00"/>
        <d v="2023-06-01T00:00:00"/>
        <d v="2023-07-01T00:00:00"/>
        <d v="2023-08-01T00:00:00"/>
        <d v="2023-09-01T00:00:00"/>
        <d v="2023-10-01T00:00:00"/>
        <d v="2023-11-01T00:00:00"/>
        <d v="2023-12-01T00:00:00"/>
      </sharedItems>
      <fieldGroup par="21" base="0">
        <rangePr groupBy="days" startDate="2023-01-01T00:00:00" endDate="2023-12-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3"/>
        </groupItems>
      </fieldGroup>
    </cacheField>
    <cacheField name="Year" numFmtId="1">
      <sharedItems containsSemiMixedTypes="0" containsString="0" containsNumber="1" containsInteger="1" minValue="2023" maxValue="2023"/>
    </cacheField>
    <cacheField name="Inv Gen MWh" numFmtId="0">
      <sharedItems containsSemiMixedTypes="0" containsString="0" containsNumber="1" minValue="912.10900000000129" maxValue="1898.98"/>
    </cacheField>
    <cacheField name="Plant Gen" numFmtId="0">
      <sharedItems containsSemiMixedTypes="0" containsString="0" containsNumber="1" minValue="899.69999999999709" maxValue="1855.6999999999971"/>
    </cacheField>
    <cacheField name="GSS Gen" numFmtId="0">
      <sharedItems containsSemiMixedTypes="0" containsString="0" containsNumber="1" minValue="891.45219999999972" maxValue="1824.9860000000044"/>
    </cacheField>
    <cacheField name="Irradiation" numFmtId="0">
      <sharedItems containsSemiMixedTypes="0" containsString="0" containsNumber="1" minValue="90.102400000000017" maxValue="190.1541"/>
    </cacheField>
    <cacheField name="PR" numFmtId="10">
      <sharedItems containsSemiMixedTypes="0" containsString="0" containsNumber="1" minValue="0.74128871674088948" maxValue="0.78618263190628368"/>
    </cacheField>
    <cacheField name="INV 1" numFmtId="166">
      <sharedItems containsSemiMixedTypes="0" containsString="0" containsNumber="1" minValue="113.38999999999987" maxValue="234.61000000000013"/>
    </cacheField>
    <cacheField name="INV 2" numFmtId="166">
      <sharedItems containsSemiMixedTypes="0" containsString="0" containsNumber="1" minValue="117.42999999999984" maxValue="242.84700000000021"/>
    </cacheField>
    <cacheField name="INV 3" numFmtId="166">
      <sharedItems containsSemiMixedTypes="0" containsString="0" containsNumber="1" minValue="111.72000000000116" maxValue="244.23999999999978"/>
    </cacheField>
    <cacheField name="INV 4" numFmtId="166">
      <sharedItems containsSemiMixedTypes="0" containsString="0" containsNumber="1" minValue="116.86999999999989" maxValue="237.34999999999991"/>
    </cacheField>
    <cacheField name="INV 5" numFmtId="166">
      <sharedItems containsSemiMixedTypes="0" containsString="0" containsNumber="1" minValue="115.30000000000018" maxValue="233.82000000000016"/>
    </cacheField>
    <cacheField name="INV 6" numFmtId="166">
      <sharedItems containsSemiMixedTypes="0" containsString="0" containsNumber="1" minValue="102.69900000000052" maxValue="226.26000000000022"/>
    </cacheField>
    <cacheField name="INV 7" numFmtId="166">
      <sharedItems containsSemiMixedTypes="0" containsString="0" containsNumber="1" minValue="116.75" maxValue="254.80999999999995"/>
    </cacheField>
    <cacheField name="INV 8" numFmtId="166">
      <sharedItems containsSemiMixedTypes="0" containsString="0" containsNumber="1" minValue="117.94999999999982" maxValue="238.23999999999978"/>
    </cacheField>
    <cacheField name="CUF " numFmtId="10">
      <sharedItems containsSemiMixedTypes="0" containsString="0" containsNumber="1" minValue="9.5210943512194571E-2" maxValue="0.21742054431409566"/>
    </cacheField>
    <cacheField name="Day" numFmtId="0">
      <sharedItems containsSemiMixedTypes="0" containsString="0" containsNumber="1" containsInteger="1" minValue="28" maxValue="31"/>
    </cacheField>
    <cacheField name="Specific Yield" numFmtId="171">
      <sharedItems containsSemiMixedTypes="0" containsString="0" containsNumber="1" minValue="70.836941973072754" maxValue="146.10660577907228"/>
    </cacheField>
    <cacheField name="PA" numFmtId="172">
      <sharedItems containsSemiMixedTypes="0" containsString="0" containsNumber="1" minValue="95.178425544288487" maxValue="100"/>
    </cacheField>
    <cacheField name="GA" numFmtId="172">
      <sharedItems containsSemiMixedTypes="0" containsString="0" containsNumber="1" minValue="95.178425544288487" maxValue="100"/>
    </cacheField>
    <cacheField name="Import kVAh" numFmtId="0">
      <sharedItems containsSemiMixedTypes="0" containsString="0" containsNumber="1" containsInteger="1" minValue="6447" maxValue="15311"/>
    </cacheField>
    <cacheField name="Months" numFmtId="0" databaseField="0">
      <fieldGroup base="0">
        <rangePr groupBy="months" startDate="2023-01-01T00:00:00" endDate="2023-12-02T00:00:00"/>
        <groupItems count="14">
          <s v="&lt;01-01-2023"/>
          <s v="Jan"/>
          <s v="Feb"/>
          <s v="Mar"/>
          <s v="Apr"/>
          <s v="May"/>
          <s v="Jun"/>
          <s v="Jul"/>
          <s v="Aug"/>
          <s v="Sep"/>
          <s v="Oct"/>
          <s v="Nov"/>
          <s v="Dec"/>
          <s v="&gt;02-12-2023"/>
        </groupItems>
      </fieldGroup>
    </cacheField>
    <cacheField name="Field1"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n v="2023"/>
    <n v="1773.0830000000003"/>
    <n v="1734.1000000000058"/>
    <n v="1708.4961999999971"/>
    <n v="174.1799"/>
    <n v="0.7838594263265467"/>
    <n v="206.05999999999995"/>
    <n v="222.76999999999998"/>
    <n v="230.42000000000007"/>
    <n v="220.89999999999964"/>
    <n v="215.76999999999998"/>
    <n v="197.75300000000061"/>
    <n v="253.53999999999996"/>
    <n v="225.87000000000012"/>
    <n v="0.18351150066077324"/>
    <n v="31"/>
    <n v="136.53255649161528"/>
    <n v="98.763077529374257"/>
    <n v="98.965467030265245"/>
    <n v="8076"/>
  </r>
  <r>
    <x v="1"/>
    <n v="2023"/>
    <n v="1898.98"/>
    <n v="1855.6999999999971"/>
    <n v="1824.9860000000044"/>
    <n v="187.48959999999997"/>
    <n v="0.7792784548000119"/>
    <n v="230.2800000000002"/>
    <n v="240.26999999999998"/>
    <n v="244.23999999999978"/>
    <n v="235.34000000000015"/>
    <n v="229.53999999999996"/>
    <n v="226.26000000000022"/>
    <n v="254.80999999999995"/>
    <n v="238.23999999999978"/>
    <n v="0.21742054431409566"/>
    <n v="28"/>
    <n v="146.10660577907228"/>
    <n v="99.912389198103483"/>
    <n v="100"/>
    <n v="6987"/>
  </r>
  <r>
    <x v="2"/>
    <n v="2023"/>
    <n v="1848.3269999999998"/>
    <n v="1808"/>
    <n v="1780.0429999999906"/>
    <n v="189.5087"/>
    <n v="0.75115810506097147"/>
    <n v="228.13999999999987"/>
    <n v="236.24000000000024"/>
    <n v="233"/>
    <n v="229.59999999999991"/>
    <n v="227.90700000000015"/>
    <n v="221.47999999999956"/>
    <n v="239.03999999999996"/>
    <n v="232.92000000000007"/>
    <n v="0.19133198385022601"/>
    <n v="31"/>
    <n v="142.35099598456813"/>
    <n v="99.964732436753508"/>
    <n v="97.832600570285905"/>
    <n v="6839"/>
  </r>
  <r>
    <x v="3"/>
    <n v="2023"/>
    <n v="1803.2100000000005"/>
    <n v="1761.8999999999942"/>
    <n v="1734.7930000000051"/>
    <n v="187.13539999999995"/>
    <n v="0.74128871674088948"/>
    <n v="224.98000000000002"/>
    <n v="233.44999999999982"/>
    <n v="224"/>
    <n v="226.80000000000018"/>
    <n v="224.38999999999987"/>
    <n v="214.35000000000036"/>
    <n v="226.99000000000024"/>
    <n v="228.25"/>
    <n v="0.19266855628165694"/>
    <n v="30"/>
    <n v="138.72136052279302"/>
    <n v="99.951409135082613"/>
    <n v="97.902308015625778"/>
    <n v="6569"/>
  </r>
  <r>
    <x v="4"/>
    <n v="2023"/>
    <n v="1846.9740000000002"/>
    <n v="1806.5"/>
    <n v="1780.0494999999937"/>
    <n v="190.1541"/>
    <n v="0.74798752720890072"/>
    <n v="234.61000000000013"/>
    <n v="242.84700000000021"/>
    <n v="224.82999999999993"/>
    <n v="237.34999999999991"/>
    <n v="233.82000000000016"/>
    <n v="214.01699999999983"/>
    <n v="224.38999999999987"/>
    <n v="235.11000000000013"/>
    <n v="0.19117324603176619"/>
    <n v="31"/>
    <n v="142.23289504763403"/>
    <n v="99.578961005311569"/>
    <n v="99.824324194509003"/>
    <n v="6447"/>
  </r>
  <r>
    <x v="5"/>
    <n v="2023"/>
    <n v="1546.9829999999988"/>
    <n v="1518.4000000000087"/>
    <n v="1498.2203000000009"/>
    <n v="157.94290000000001"/>
    <n v="0.75691684628110523"/>
    <n v="196.11999999999989"/>
    <n v="201.09299999999939"/>
    <n v="185"/>
    <n v="199.22000000000025"/>
    <n v="197.6899999999996"/>
    <n v="179.22999999999956"/>
    <n v="187.96000000000004"/>
    <n v="200.67000000000007"/>
    <n v="0.1660411691117944"/>
    <n v="30"/>
    <n v="119.54964176049198"/>
    <n v="100"/>
    <n v="99.619508570602974"/>
    <n v="6736"/>
  </r>
  <r>
    <x v="6"/>
    <n v="2023"/>
    <n v="912.10900000000129"/>
    <n v="899.69999999999709"/>
    <n v="891.45219999999972"/>
    <n v="90.102400000000017"/>
    <n v="0.78618263190628368"/>
    <n v="113.38999999999987"/>
    <n v="117.42999999999984"/>
    <n v="111.72000000000116"/>
    <n v="116.86999999999989"/>
    <n v="115.30000000000018"/>
    <n v="102.69900000000052"/>
    <n v="116.75"/>
    <n v="117.94999999999982"/>
    <n v="9.5210943512194571E-2"/>
    <n v="31"/>
    <n v="70.836941973072754"/>
    <n v="99.893420491686797"/>
    <n v="99.860956618464968"/>
    <n v="11516"/>
  </r>
  <r>
    <x v="7"/>
    <n v="2023"/>
    <n v="1262.4039999999986"/>
    <n v="1239.3000000000029"/>
    <n v="1224.1828999999998"/>
    <n v="127.4085"/>
    <n v="0.76584367679513832"/>
    <n v="156.4699999999998"/>
    <n v="164.30999999999995"/>
    <n v="155.21999999999935"/>
    <n v="161.17999999999984"/>
    <n v="157.44999999999982"/>
    <n v="148.70399999999972"/>
    <n v="159.84000000000015"/>
    <n v="159.23000000000002"/>
    <n v="0.13114918561149649"/>
    <n v="31"/>
    <n v="97.574994094953382"/>
    <n v="95.178425544288487"/>
    <n v="95.178425544288487"/>
    <n v="15311"/>
  </r>
  <r>
    <x v="8"/>
    <n v="2023"/>
    <n v="1233.5550000000021"/>
    <n v="1211.1999999999971"/>
    <n v="1195.8121000000101"/>
    <n v="121.59109999999998"/>
    <n v="0.78428906290334954"/>
    <n v="149.62000000000035"/>
    <n v="159.64000000000033"/>
    <n v="151.95000000000073"/>
    <n v="157.05999999999995"/>
    <n v="158.30000000000018"/>
    <n v="137.81500000000051"/>
    <n v="159.09999999999991"/>
    <n v="160.07000000000016"/>
    <n v="0.13244801371720477"/>
    <n v="30"/>
    <n v="95.362569876387454"/>
    <n v="99.513888888888886"/>
    <n v="99.902777777777771"/>
    <n v="14518"/>
  </r>
  <r>
    <x v="9"/>
    <n v="2023"/>
    <n v="1663.8999999999983"/>
    <n v="1626.3000000000029"/>
    <n v="1602.5799999999872"/>
    <n v="166.88"/>
    <n v="0.76728808619337907"/>
    <n v="202.58999999999969"/>
    <n v="215.69000000000005"/>
    <n v="208.96999999999935"/>
    <n v="209.43000000000029"/>
    <n v="206.37999999999965"/>
    <n v="187"/>
    <n v="221.55999999999949"/>
    <n v="212.27999999999975"/>
    <n v="0.17210354277412782"/>
    <n v="31"/>
    <n v="128.04503582395108"/>
    <n v="98.540621266427721"/>
    <n v="99.962258064516121"/>
    <n v="10543"/>
  </r>
  <r>
    <x v="10"/>
    <n v="2023"/>
    <n v="1449.6579999999999"/>
    <n v="1418.1999999999971"/>
    <n v="1400.1553000000131"/>
    <n v="147.51999999999998"/>
    <n v="0.75691770046972084"/>
    <n v="171.20000000000027"/>
    <n v="181.76999999999953"/>
    <n v="188.52000000000044"/>
    <n v="179.92000000000007"/>
    <n v="176.41000000000076"/>
    <n v="167.18799999999874"/>
    <n v="201.46000000000004"/>
    <n v="183.19000000000005"/>
    <n v="0.15508402662957388"/>
    <n v="30"/>
    <n v="111.6604991732932"/>
    <n v="100"/>
    <n v="99.849666666666664"/>
    <n v="8210"/>
  </r>
  <r>
    <x v="11"/>
    <n v="2023"/>
    <n v="1529.5450000000001"/>
    <n v="1498.7"/>
    <n v="1478.1909000000001"/>
    <n v="154.63650000000001"/>
    <n v="0.76307070315712511"/>
    <n v="181.85"/>
    <n v="196.64499999999981"/>
    <n v="215.2750000000002"/>
    <n v="198.43699999999981"/>
    <n v="192.03099999999935"/>
    <n v="169.62900000000002"/>
    <n v="232.66800000000055"/>
    <n v="201.47399999999988"/>
    <n v="0.1586002456838129"/>
    <n v="31"/>
    <n v="117.99858278875679"/>
    <n v="99.70193548387094"/>
    <n v="99.989677419354834"/>
    <n v="90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location ref="A57:E70" firstHeaderRow="0" firstDataRow="1" firstDataCol="1" rowPageCount="1" colPageCount="1"/>
  <pivotFields count="23">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dataField="1" showAll="0"/>
    <pivotField dataField="1" showAll="0"/>
    <pivotField dataField="1" showAll="0"/>
    <pivotField showAll="0"/>
    <pivotField dataField="1" numFmtId="10"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0" showAll="0"/>
    <pivotField showAll="0"/>
    <pivotField numFmtId="171" showAll="0" defaultSubtotal="0"/>
    <pivotField numFmtId="172" showAll="0" defaultSubtotal="0"/>
    <pivotField numFmtId="172" showAll="0" defaultSubtotal="0"/>
    <pivotField showAll="0"/>
    <pivotField axis="axisPage" multipleItemSelectionAllowed="1"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s>
  <rowFields count="1">
    <field x="0"/>
  </rowFields>
  <rowItems count="13">
    <i>
      <x v="1"/>
    </i>
    <i>
      <x v="32"/>
    </i>
    <i>
      <x v="61"/>
    </i>
    <i>
      <x v="92"/>
    </i>
    <i>
      <x v="122"/>
    </i>
    <i>
      <x v="153"/>
    </i>
    <i>
      <x v="183"/>
    </i>
    <i>
      <x v="214"/>
    </i>
    <i>
      <x v="245"/>
    </i>
    <i>
      <x v="275"/>
    </i>
    <i>
      <x v="306"/>
    </i>
    <i>
      <x v="336"/>
    </i>
    <i t="grand">
      <x/>
    </i>
  </rowItems>
  <colFields count="1">
    <field x="-2"/>
  </colFields>
  <colItems count="4">
    <i>
      <x/>
    </i>
    <i i="1">
      <x v="1"/>
    </i>
    <i i="2">
      <x v="2"/>
    </i>
    <i i="3">
      <x v="3"/>
    </i>
  </colItems>
  <pageFields count="1">
    <pageField fld="21" hier="-1"/>
  </pageFields>
  <dataFields count="4">
    <dataField name="Inv_Gen MWh" fld="2" baseField="0" baseItem="0" numFmtId="166"/>
    <dataField name="Plant_Gen MWh" fld="3" baseField="0" baseItem="0" numFmtId="166"/>
    <dataField name="GSS_Gen MWh" fld="4" baseField="0" baseItem="0" numFmtId="166"/>
    <dataField name="Average PR" fld="6" subtotal="average" baseField="0" baseItem="0" numFmtId="10"/>
  </dataFields>
  <formats count="8">
    <format dxfId="7">
      <pivotArea outline="0" collapsedLevelsAreSubtotals="1" fieldPosition="0">
        <references count="1">
          <reference field="4294967294" count="3" selected="0">
            <x v="0"/>
            <x v="1"/>
            <x v="2"/>
          </reference>
        </references>
      </pivotArea>
    </format>
    <format dxfId="6">
      <pivotArea outline="0" collapsedLevelsAreSubtotals="1" fieldPosition="0">
        <references count="1">
          <reference field="4294967294" count="1" selected="0">
            <x v="3"/>
          </reference>
        </references>
      </pivotArea>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2">
            <x v="1"/>
            <x v="32"/>
            <x v="61"/>
            <x v="92"/>
            <x v="122"/>
            <x v="153"/>
            <x v="183"/>
            <x v="214"/>
            <x v="245"/>
            <x v="275"/>
            <x v="306"/>
            <x v="336"/>
          </reference>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0:T53" firstHeaderRow="0" firstDataRow="1" firstDataCol="1"/>
  <pivotFields count="23">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dataField="1" showAll="0"/>
    <pivotField dataField="1" showAll="0"/>
    <pivotField dataField="1" showAll="0"/>
    <pivotField dataField="1" showAll="0"/>
    <pivotField dataField="1" numFmtId="10"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0" showAll="0"/>
    <pivotField dataField="1" showAll="0"/>
    <pivotField dataField="1" numFmtId="171" showAll="0" defaultSubtotal="0"/>
    <pivotField dataField="1" numFmtId="172" showAll="0" defaultSubtotal="0"/>
    <pivotField dataField="1" numFmtId="172" showAll="0" defaultSubtota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s>
  <rowFields count="1">
    <field x="21"/>
  </rowFields>
  <rowItems count="13">
    <i>
      <x v="1"/>
    </i>
    <i>
      <x v="2"/>
    </i>
    <i>
      <x v="3"/>
    </i>
    <i>
      <x v="4"/>
    </i>
    <i>
      <x v="5"/>
    </i>
    <i>
      <x v="6"/>
    </i>
    <i>
      <x v="7"/>
    </i>
    <i>
      <x v="8"/>
    </i>
    <i>
      <x v="9"/>
    </i>
    <i>
      <x v="10"/>
    </i>
    <i>
      <x v="11"/>
    </i>
    <i>
      <x v="12"/>
    </i>
    <i t="grand">
      <x/>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Sum of Irradiation" fld="5" baseField="0" baseItem="0"/>
    <dataField name="Sum of Inv Gen MWh" fld="2" baseField="0" baseItem="0"/>
    <dataField name="Sum of Plant Gen" fld="3" baseField="0" baseItem="0"/>
    <dataField name="Sum of GSS Gen" fld="4" baseField="0" baseItem="0"/>
    <dataField name="Sum of INV 1" fld="7" baseField="0" baseItem="0"/>
    <dataField name="Sum of INV 2" fld="8" baseField="0" baseItem="0"/>
    <dataField name="Sum of INV 3" fld="9" baseField="0" baseItem="0"/>
    <dataField name="Sum of INV 4" fld="10" baseField="0" baseItem="0"/>
    <dataField name="Sum of INV 5" fld="11" baseField="0" baseItem="0"/>
    <dataField name="Sum of INV 6" fld="12" baseField="0" baseItem="0"/>
    <dataField name="Sum of INV 7" fld="13" baseField="0" baseItem="0"/>
    <dataField name="Sum of INV 8" fld="14" baseField="0" baseItem="0"/>
    <dataField name="Sum of PR" fld="6" baseField="0" baseItem="0"/>
    <dataField name="Sum of CUF " fld="15" baseField="0" baseItem="0"/>
    <dataField name="Sum of Import kVAh" fld="20" baseField="0" baseItem="0"/>
    <dataField name="Sum of Day" fld="16" baseField="0" baseItem="0"/>
    <dataField name="Sum of Specific Yield" fld="17" baseField="0" baseItem="0"/>
    <dataField name="Average of PA" fld="18" subtotal="average" baseField="21" baseItem="0"/>
    <dataField name="Average of GA" fld="19" subtotal="average" baseField="21" baseItem="0"/>
  </dataFields>
  <formats count="8">
    <format dxfId="8">
      <pivotArea collapsedLevelsAreSubtotals="1" fieldPosition="0">
        <references count="2">
          <reference field="4294967294" count="1" selected="0">
            <x v="0"/>
          </reference>
          <reference field="21" count="12">
            <x v="1"/>
            <x v="2"/>
            <x v="3"/>
            <x v="4"/>
            <x v="5"/>
            <x v="6"/>
            <x v="7"/>
            <x v="8"/>
            <x v="9"/>
            <x v="10"/>
            <x v="11"/>
            <x v="12"/>
          </reference>
        </references>
      </pivotArea>
    </format>
    <format dxfId="9">
      <pivotArea collapsedLevelsAreSubtotals="1" fieldPosition="0">
        <references count="2">
          <reference field="4294967294" count="3" selected="0">
            <x v="1"/>
            <x v="2"/>
            <x v="3"/>
          </reference>
          <reference field="21" count="12">
            <x v="1"/>
            <x v="2"/>
            <x v="3"/>
            <x v="4"/>
            <x v="5"/>
            <x v="6"/>
            <x v="7"/>
            <x v="8"/>
            <x v="9"/>
            <x v="10"/>
            <x v="11"/>
            <x v="12"/>
          </reference>
        </references>
      </pivotArea>
    </format>
    <format dxfId="10">
      <pivotArea collapsedLevelsAreSubtotals="1" fieldPosition="0">
        <references count="2">
          <reference field="4294967294" count="8" selected="0">
            <x v="4"/>
            <x v="5"/>
            <x v="6"/>
            <x v="7"/>
            <x v="8"/>
            <x v="9"/>
            <x v="10"/>
            <x v="11"/>
          </reference>
          <reference field="21" count="12">
            <x v="1"/>
            <x v="2"/>
            <x v="3"/>
            <x v="4"/>
            <x v="5"/>
            <x v="6"/>
            <x v="7"/>
            <x v="8"/>
            <x v="9"/>
            <x v="10"/>
            <x v="11"/>
            <x v="12"/>
          </reference>
        </references>
      </pivotArea>
    </format>
    <format dxfId="11">
      <pivotArea collapsedLevelsAreSubtotals="1" fieldPosition="0">
        <references count="2">
          <reference field="4294967294" count="2" selected="0">
            <x v="12"/>
            <x v="13"/>
          </reference>
          <reference field="21" count="12">
            <x v="1"/>
            <x v="2"/>
            <x v="3"/>
            <x v="4"/>
            <x v="5"/>
            <x v="6"/>
            <x v="7"/>
            <x v="8"/>
            <x v="9"/>
            <x v="10"/>
            <x v="11"/>
            <x v="12"/>
          </reference>
        </references>
      </pivotArea>
    </format>
    <format dxfId="12">
      <pivotArea collapsedLevelsAreSubtotals="1" fieldPosition="0">
        <references count="2">
          <reference field="4294967294" count="1" selected="0">
            <x v="14"/>
          </reference>
          <reference field="21" count="12">
            <x v="1"/>
            <x v="2"/>
            <x v="3"/>
            <x v="4"/>
            <x v="5"/>
            <x v="6"/>
            <x v="7"/>
            <x v="8"/>
            <x v="9"/>
            <x v="10"/>
            <x v="11"/>
            <x v="12"/>
          </reference>
        </references>
      </pivotArea>
    </format>
    <format dxfId="13">
      <pivotArea field="21" grandRow="1" outline="0" collapsedLevelsAreSubtotals="1" axis="axisRow" fieldPosition="0">
        <references count="1">
          <reference field="4294967294" count="1" selected="0">
            <x v="0"/>
          </reference>
        </references>
      </pivotArea>
    </format>
    <format dxfId="14">
      <pivotArea collapsedLevelsAreSubtotals="1" fieldPosition="0">
        <references count="2">
          <reference field="4294967294" count="1" selected="0">
            <x v="16"/>
          </reference>
          <reference field="21" count="12">
            <x v="1"/>
            <x v="2"/>
            <x v="3"/>
            <x v="4"/>
            <x v="5"/>
            <x v="6"/>
            <x v="7"/>
            <x v="8"/>
            <x v="9"/>
            <x v="10"/>
            <x v="11"/>
            <x v="12"/>
          </reference>
        </references>
      </pivotArea>
    </format>
    <format dxfId="15">
      <pivotArea collapsedLevelsAreSubtotals="1" fieldPosition="0">
        <references count="2">
          <reference field="4294967294" count="2" selected="0">
            <x v="17"/>
            <x v="18"/>
          </reference>
          <reference field="2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6">
  <location ref="A34:B35" firstHeaderRow="0" firstDataRow="1" firstDataCol="0" rowPageCount="1" colPageCount="1"/>
  <pivotFields count="23">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showAll="0"/>
    <pivotField showAll="0"/>
    <pivotField showAll="0"/>
    <pivotField showAll="0"/>
    <pivotField numFmtId="10"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0" showAll="0"/>
    <pivotField showAll="0"/>
    <pivotField numFmtId="171" showAll="0" defaultSubtotal="0"/>
    <pivotField dataField="1" numFmtId="172" showAll="0" defaultSubtotal="0"/>
    <pivotField dataField="1" numFmtId="172" showAll="0" defaultSubtotal="0"/>
    <pivotField showAll="0"/>
    <pivotField axis="axisPage"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s>
  <rowItems count="1">
    <i/>
  </rowItems>
  <colFields count="1">
    <field x="-2"/>
  </colFields>
  <colItems count="2">
    <i>
      <x/>
    </i>
    <i i="1">
      <x v="1"/>
    </i>
  </colItems>
  <pageFields count="1">
    <pageField fld="21" hier="-1"/>
  </pageFields>
  <dataFields count="2">
    <dataField name=" PA" fld="18" subtotal="average" baseField="21" baseItem="0"/>
    <dataField name=" GA" fld="19" subtotal="average" baseField="21" baseItem="0"/>
  </dataFields>
  <formats count="5">
    <format dxfId="20">
      <pivotArea collapsedLevelsAreSubtotals="1" fieldPosition="0">
        <references count="2">
          <reference field="4294967294" count="2" selected="0">
            <x v="0"/>
            <x v="1"/>
          </reference>
          <reference field="21" count="12">
            <x v="1"/>
            <x v="2"/>
            <x v="3"/>
            <x v="4"/>
            <x v="5"/>
            <x v="6"/>
            <x v="7"/>
            <x v="8"/>
            <x v="9"/>
            <x v="10"/>
            <x v="11"/>
            <x v="12"/>
          </reference>
        </references>
      </pivotArea>
    </format>
    <format dxfId="19">
      <pivotArea outline="0" collapsedLevelsAreSubtotals="1" fieldPosition="0"/>
    </format>
    <format dxfId="18">
      <pivotArea type="all" dataOnly="0" outline="0" fieldPosition="0"/>
    </format>
    <format dxfId="17">
      <pivotArea outline="0" collapsedLevelsAreSubtotals="1" fieldPosition="0"/>
    </format>
    <format dxfId="16">
      <pivotArea dataOnly="0" labelOnly="1" outline="0" fieldPosition="0">
        <references count="1">
          <reference field="4294967294" count="2">
            <x v="0"/>
            <x v="1"/>
          </reference>
        </references>
      </pivotArea>
    </format>
  </format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 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8:H29" firstHeaderRow="0" firstDataRow="1" firstDataCol="0" rowPageCount="1" colPageCount="1"/>
  <pivotFields count="23">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showAll="0"/>
    <pivotField showAll="0"/>
    <pivotField showAll="0"/>
    <pivotField showAll="0"/>
    <pivotField numFmtId="10"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numFmtId="10" showAll="0"/>
    <pivotField showAll="0"/>
    <pivotField numFmtId="171" showAll="0" defaultSubtotal="0"/>
    <pivotField numFmtId="172" showAll="0" defaultSubtotal="0"/>
    <pivotField numFmtId="172" showAll="0" defaultSubtotal="0"/>
    <pivotField showAll="0"/>
    <pivotField axis="axisPage" multipleItemSelectionAllowed="1"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s>
  <rowItems count="1">
    <i/>
  </rowItems>
  <colFields count="1">
    <field x="-2"/>
  </colFields>
  <colItems count="8">
    <i>
      <x/>
    </i>
    <i i="1">
      <x v="1"/>
    </i>
    <i i="2">
      <x v="2"/>
    </i>
    <i i="3">
      <x v="3"/>
    </i>
    <i i="4">
      <x v="4"/>
    </i>
    <i i="5">
      <x v="5"/>
    </i>
    <i i="6">
      <x v="6"/>
    </i>
    <i i="7">
      <x v="7"/>
    </i>
  </colItems>
  <pageFields count="1">
    <pageField fld="21" hier="-1"/>
  </pageFields>
  <dataFields count="8">
    <dataField name="I 7" fld="13" baseField="0" baseItem="0"/>
    <dataField name="I 2" fld="8" baseField="0" baseItem="0"/>
    <dataField name="I 8" fld="14" baseField="0" baseItem="0"/>
    <dataField name="I 3" fld="9" baseField="0" baseItem="0"/>
    <dataField name="I 4" fld="10" baseField="0" baseItem="0"/>
    <dataField name="I 5" fld="11" baseField="0" baseItem="0"/>
    <dataField name="I 1" fld="7" baseField="0" baseItem="0"/>
    <dataField name="I 6" fld="12" baseField="0" baseItem="0"/>
  </dataFields>
  <formats count="3">
    <format dxfId="49">
      <pivotArea type="all" dataOnly="0" outline="0" fieldPosition="0"/>
    </format>
    <format dxfId="48">
      <pivotArea outline="0" collapsedLevelsAreSubtotals="1" fieldPosition="0"/>
    </format>
    <format dxfId="47">
      <pivotArea dataOnly="0" labelOnly="1" outline="0" fieldPosition="0">
        <references count="1">
          <reference field="4294967294" count="8">
            <x v="0"/>
            <x v="1"/>
            <x v="2"/>
            <x v="3"/>
            <x v="4"/>
            <x v="5"/>
            <x v="6"/>
            <x v="7"/>
          </reference>
        </references>
      </pivotArea>
    </format>
  </formats>
  <chartFormats count="32">
    <chartFormat chart="0" format="33" series="1">
      <pivotArea type="data" outline="0" fieldPosition="0">
        <references count="1">
          <reference field="4294967294" count="1" selected="0">
            <x v="0"/>
          </reference>
        </references>
      </pivotArea>
    </chartFormat>
    <chartFormat chart="0" format="34" series="1">
      <pivotArea type="data" outline="0" fieldPosition="0">
        <references count="1">
          <reference field="4294967294" count="1" selected="0">
            <x v="1"/>
          </reference>
        </references>
      </pivotArea>
    </chartFormat>
    <chartFormat chart="0" format="35" series="1">
      <pivotArea type="data" outline="0" fieldPosition="0">
        <references count="1">
          <reference field="4294967294" count="1" selected="0">
            <x v="2"/>
          </reference>
        </references>
      </pivotArea>
    </chartFormat>
    <chartFormat chart="0" format="36" series="1">
      <pivotArea type="data" outline="0" fieldPosition="0">
        <references count="1">
          <reference field="4294967294" count="1" selected="0">
            <x v="3"/>
          </reference>
        </references>
      </pivotArea>
    </chartFormat>
    <chartFormat chart="0" format="37" series="1">
      <pivotArea type="data" outline="0" fieldPosition="0">
        <references count="1">
          <reference field="4294967294" count="1" selected="0">
            <x v="4"/>
          </reference>
        </references>
      </pivotArea>
    </chartFormat>
    <chartFormat chart="0" format="38" series="1">
      <pivotArea type="data" outline="0" fieldPosition="0">
        <references count="1">
          <reference field="4294967294" count="1" selected="0">
            <x v="5"/>
          </reference>
        </references>
      </pivotArea>
    </chartFormat>
    <chartFormat chart="0" format="39" series="1">
      <pivotArea type="data" outline="0" fieldPosition="0">
        <references count="1">
          <reference field="4294967294" count="1" selected="0">
            <x v="6"/>
          </reference>
        </references>
      </pivotArea>
    </chartFormat>
    <chartFormat chart="0" format="40" series="1">
      <pivotArea type="data" outline="0" fieldPosition="0">
        <references count="1">
          <reference field="4294967294" count="1" selected="0">
            <x v="7"/>
          </reference>
        </references>
      </pivotArea>
    </chartFormat>
    <chartFormat chart="2" format="49" series="1">
      <pivotArea type="data" outline="0" fieldPosition="0">
        <references count="1">
          <reference field="4294967294" count="1" selected="0">
            <x v="0"/>
          </reference>
        </references>
      </pivotArea>
    </chartFormat>
    <chartFormat chart="2" format="50" series="1">
      <pivotArea type="data" outline="0" fieldPosition="0">
        <references count="1">
          <reference field="4294967294" count="1" selected="0">
            <x v="1"/>
          </reference>
        </references>
      </pivotArea>
    </chartFormat>
    <chartFormat chart="2" format="51" series="1">
      <pivotArea type="data" outline="0" fieldPosition="0">
        <references count="1">
          <reference field="4294967294" count="1" selected="0">
            <x v="2"/>
          </reference>
        </references>
      </pivotArea>
    </chartFormat>
    <chartFormat chart="2" format="52" series="1">
      <pivotArea type="data" outline="0" fieldPosition="0">
        <references count="1">
          <reference field="4294967294" count="1" selected="0">
            <x v="3"/>
          </reference>
        </references>
      </pivotArea>
    </chartFormat>
    <chartFormat chart="2" format="53" series="1">
      <pivotArea type="data" outline="0" fieldPosition="0">
        <references count="1">
          <reference field="4294967294" count="1" selected="0">
            <x v="4"/>
          </reference>
        </references>
      </pivotArea>
    </chartFormat>
    <chartFormat chart="2" format="54" series="1">
      <pivotArea type="data" outline="0" fieldPosition="0">
        <references count="1">
          <reference field="4294967294" count="1" selected="0">
            <x v="5"/>
          </reference>
        </references>
      </pivotArea>
    </chartFormat>
    <chartFormat chart="2" format="55" series="1">
      <pivotArea type="data" outline="0" fieldPosition="0">
        <references count="1">
          <reference field="4294967294" count="1" selected="0">
            <x v="6"/>
          </reference>
        </references>
      </pivotArea>
    </chartFormat>
    <chartFormat chart="2" format="56" series="1">
      <pivotArea type="data" outline="0" fieldPosition="0">
        <references count="1">
          <reference field="4294967294" count="1" selected="0">
            <x v="7"/>
          </reference>
        </references>
      </pivotArea>
    </chartFormat>
    <chartFormat chart="5" format="57" series="1">
      <pivotArea type="data" outline="0" fieldPosition="0">
        <references count="1">
          <reference field="4294967294" count="1" selected="0">
            <x v="0"/>
          </reference>
        </references>
      </pivotArea>
    </chartFormat>
    <chartFormat chart="5" format="58" series="1">
      <pivotArea type="data" outline="0" fieldPosition="0">
        <references count="1">
          <reference field="4294967294" count="1" selected="0">
            <x v="1"/>
          </reference>
        </references>
      </pivotArea>
    </chartFormat>
    <chartFormat chart="5" format="59" series="1">
      <pivotArea type="data" outline="0" fieldPosition="0">
        <references count="1">
          <reference field="4294967294" count="1" selected="0">
            <x v="2"/>
          </reference>
        </references>
      </pivotArea>
    </chartFormat>
    <chartFormat chart="5" format="60" series="1">
      <pivotArea type="data" outline="0" fieldPosition="0">
        <references count="1">
          <reference field="4294967294" count="1" selected="0">
            <x v="3"/>
          </reference>
        </references>
      </pivotArea>
    </chartFormat>
    <chartFormat chart="5" format="61" series="1">
      <pivotArea type="data" outline="0" fieldPosition="0">
        <references count="1">
          <reference field="4294967294" count="1" selected="0">
            <x v="4"/>
          </reference>
        </references>
      </pivotArea>
    </chartFormat>
    <chartFormat chart="5" format="62" series="1">
      <pivotArea type="data" outline="0" fieldPosition="0">
        <references count="1">
          <reference field="4294967294" count="1" selected="0">
            <x v="5"/>
          </reference>
        </references>
      </pivotArea>
    </chartFormat>
    <chartFormat chart="5" format="63" series="1">
      <pivotArea type="data" outline="0" fieldPosition="0">
        <references count="1">
          <reference field="4294967294" count="1" selected="0">
            <x v="6"/>
          </reference>
        </references>
      </pivotArea>
    </chartFormat>
    <chartFormat chart="5" format="64" series="1">
      <pivotArea type="data" outline="0" fieldPosition="0">
        <references count="1">
          <reference field="4294967294" count="1" selected="0">
            <x v="7"/>
          </reference>
        </references>
      </pivotArea>
    </chartFormat>
    <chartFormat chart="4" format="73" series="1">
      <pivotArea type="data" outline="0" fieldPosition="0">
        <references count="1">
          <reference field="4294967294" count="1" selected="0">
            <x v="0"/>
          </reference>
        </references>
      </pivotArea>
    </chartFormat>
    <chartFormat chart="4" format="74" series="1">
      <pivotArea type="data" outline="0" fieldPosition="0">
        <references count="1">
          <reference field="4294967294" count="1" selected="0">
            <x v="1"/>
          </reference>
        </references>
      </pivotArea>
    </chartFormat>
    <chartFormat chart="4" format="75" series="1">
      <pivotArea type="data" outline="0" fieldPosition="0">
        <references count="1">
          <reference field="4294967294" count="1" selected="0">
            <x v="2"/>
          </reference>
        </references>
      </pivotArea>
    </chartFormat>
    <chartFormat chart="4" format="76" series="1">
      <pivotArea type="data" outline="0" fieldPosition="0">
        <references count="1">
          <reference field="4294967294" count="1" selected="0">
            <x v="3"/>
          </reference>
        </references>
      </pivotArea>
    </chartFormat>
    <chartFormat chart="4" format="77" series="1">
      <pivotArea type="data" outline="0" fieldPosition="0">
        <references count="1">
          <reference field="4294967294" count="1" selected="0">
            <x v="4"/>
          </reference>
        </references>
      </pivotArea>
    </chartFormat>
    <chartFormat chart="4" format="78" series="1">
      <pivotArea type="data" outline="0" fieldPosition="0">
        <references count="1">
          <reference field="4294967294" count="1" selected="0">
            <x v="5"/>
          </reference>
        </references>
      </pivotArea>
    </chartFormat>
    <chartFormat chart="4" format="79" series="1">
      <pivotArea type="data" outline="0" fieldPosition="0">
        <references count="1">
          <reference field="4294967294" count="1" selected="0">
            <x v="6"/>
          </reference>
        </references>
      </pivotArea>
    </chartFormat>
    <chartFormat chart="4" format="80"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T16" firstHeaderRow="0" firstDataRow="1" firstDataCol="1"/>
  <pivotFields count="23">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 showAll="0"/>
    <pivotField dataField="1" showAll="0"/>
    <pivotField dataField="1" showAll="0"/>
    <pivotField dataField="1" showAll="0"/>
    <pivotField dataField="1" showAll="0"/>
    <pivotField dataField="1" numFmtId="10"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66" showAll="0"/>
    <pivotField dataField="1" numFmtId="10" showAll="0"/>
    <pivotField dataField="1" showAll="0"/>
    <pivotField dataField="1" numFmtId="171" showAll="0" defaultSubtotal="0"/>
    <pivotField dataField="1" numFmtId="172" showAll="0" defaultSubtotal="0"/>
    <pivotField dataField="1" numFmtId="172" showAll="0" defaultSubtota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s>
  <rowFields count="1">
    <field x="21"/>
  </rowFields>
  <rowItems count="13">
    <i>
      <x v="1"/>
    </i>
    <i>
      <x v="2"/>
    </i>
    <i>
      <x v="3"/>
    </i>
    <i>
      <x v="4"/>
    </i>
    <i>
      <x v="5"/>
    </i>
    <i>
      <x v="6"/>
    </i>
    <i>
      <x v="7"/>
    </i>
    <i>
      <x v="8"/>
    </i>
    <i>
      <x v="9"/>
    </i>
    <i>
      <x v="10"/>
    </i>
    <i>
      <x v="11"/>
    </i>
    <i>
      <x v="12"/>
    </i>
    <i t="grand">
      <x/>
    </i>
  </rowItems>
  <colFields count="1">
    <field x="-2"/>
  </colFields>
  <colItems count="19">
    <i>
      <x/>
    </i>
    <i i="1">
      <x v="1"/>
    </i>
    <i i="2">
      <x v="2"/>
    </i>
    <i i="3">
      <x v="3"/>
    </i>
    <i i="4">
      <x v="4"/>
    </i>
    <i i="5">
      <x v="5"/>
    </i>
    <i i="6">
      <x v="6"/>
    </i>
    <i i="7">
      <x v="7"/>
    </i>
    <i i="8">
      <x v="8"/>
    </i>
    <i i="9">
      <x v="9"/>
    </i>
    <i i="10">
      <x v="10"/>
    </i>
    <i i="11">
      <x v="11"/>
    </i>
    <i i="12">
      <x v="12"/>
    </i>
    <i i="13">
      <x v="13"/>
    </i>
    <i i="14">
      <x v="14"/>
    </i>
    <i i="15">
      <x v="15"/>
    </i>
    <i i="16">
      <x v="16"/>
    </i>
    <i i="17">
      <x v="17"/>
    </i>
    <i i="18">
      <x v="18"/>
    </i>
  </colItems>
  <dataFields count="19">
    <dataField name="Sum of Irradiation" fld="5" baseField="0" baseItem="0"/>
    <dataField name="Sum of Inv Gen MWh" fld="2" baseField="0" baseItem="0"/>
    <dataField name="Sum of Plant Gen" fld="3" baseField="0" baseItem="0"/>
    <dataField name="Sum of GSS Gen" fld="4" baseField="0" baseItem="0"/>
    <dataField name="Sum of INV 1" fld="7" baseField="0" baseItem="0"/>
    <dataField name="Sum of INV 2" fld="8" baseField="0" baseItem="0"/>
    <dataField name="Sum of INV 3" fld="9" baseField="0" baseItem="0"/>
    <dataField name="Sum of INV 4" fld="10" baseField="0" baseItem="0"/>
    <dataField name="Sum of INV 5" fld="11" baseField="0" baseItem="0"/>
    <dataField name="Sum of INV 6" fld="12" baseField="0" baseItem="0"/>
    <dataField name="Sum of INV 7" fld="13" baseField="0" baseItem="0"/>
    <dataField name="Sum of INV 8" fld="14" baseField="0" baseItem="0"/>
    <dataField name="Sum of PR" fld="6" baseField="0" baseItem="0"/>
    <dataField name="Sum of CUF " fld="15" baseField="0" baseItem="0"/>
    <dataField name="Sum of Import kVAh" fld="20" baseField="0" baseItem="0"/>
    <dataField name="Sum of Day" fld="16" baseField="0" baseItem="0"/>
    <dataField name="Sum of Specific Yield" fld="17" baseField="0" baseItem="0"/>
    <dataField name="Average of PA" fld="18" subtotal="average" baseField="21" baseItem="0"/>
    <dataField name="Average of GA" fld="19" subtotal="average" baseField="21" baseItem="0"/>
  </dataFields>
  <formats count="8">
    <format dxfId="57">
      <pivotArea collapsedLevelsAreSubtotals="1" fieldPosition="0">
        <references count="2">
          <reference field="4294967294" count="1" selected="0">
            <x v="0"/>
          </reference>
          <reference field="21" count="12">
            <x v="1"/>
            <x v="2"/>
            <x v="3"/>
            <x v="4"/>
            <x v="5"/>
            <x v="6"/>
            <x v="7"/>
            <x v="8"/>
            <x v="9"/>
            <x v="10"/>
            <x v="11"/>
            <x v="12"/>
          </reference>
        </references>
      </pivotArea>
    </format>
    <format dxfId="56">
      <pivotArea collapsedLevelsAreSubtotals="1" fieldPosition="0">
        <references count="2">
          <reference field="4294967294" count="3" selected="0">
            <x v="1"/>
            <x v="2"/>
            <x v="3"/>
          </reference>
          <reference field="21" count="12">
            <x v="1"/>
            <x v="2"/>
            <x v="3"/>
            <x v="4"/>
            <x v="5"/>
            <x v="6"/>
            <x v="7"/>
            <x v="8"/>
            <x v="9"/>
            <x v="10"/>
            <x v="11"/>
            <x v="12"/>
          </reference>
        </references>
      </pivotArea>
    </format>
    <format dxfId="55">
      <pivotArea collapsedLevelsAreSubtotals="1" fieldPosition="0">
        <references count="2">
          <reference field="4294967294" count="8" selected="0">
            <x v="4"/>
            <x v="5"/>
            <x v="6"/>
            <x v="7"/>
            <x v="8"/>
            <x v="9"/>
            <x v="10"/>
            <x v="11"/>
          </reference>
          <reference field="21" count="12">
            <x v="1"/>
            <x v="2"/>
            <x v="3"/>
            <x v="4"/>
            <x v="5"/>
            <x v="6"/>
            <x v="7"/>
            <x v="8"/>
            <x v="9"/>
            <x v="10"/>
            <x v="11"/>
            <x v="12"/>
          </reference>
        </references>
      </pivotArea>
    </format>
    <format dxfId="54">
      <pivotArea collapsedLevelsAreSubtotals="1" fieldPosition="0">
        <references count="2">
          <reference field="4294967294" count="2" selected="0">
            <x v="12"/>
            <x v="13"/>
          </reference>
          <reference field="21" count="12">
            <x v="1"/>
            <x v="2"/>
            <x v="3"/>
            <x v="4"/>
            <x v="5"/>
            <x v="6"/>
            <x v="7"/>
            <x v="8"/>
            <x v="9"/>
            <x v="10"/>
            <x v="11"/>
            <x v="12"/>
          </reference>
        </references>
      </pivotArea>
    </format>
    <format dxfId="53">
      <pivotArea collapsedLevelsAreSubtotals="1" fieldPosition="0">
        <references count="2">
          <reference field="4294967294" count="1" selected="0">
            <x v="14"/>
          </reference>
          <reference field="21" count="12">
            <x v="1"/>
            <x v="2"/>
            <x v="3"/>
            <x v="4"/>
            <x v="5"/>
            <x v="6"/>
            <x v="7"/>
            <x v="8"/>
            <x v="9"/>
            <x v="10"/>
            <x v="11"/>
            <x v="12"/>
          </reference>
        </references>
      </pivotArea>
    </format>
    <format dxfId="52">
      <pivotArea field="21" grandRow="1" outline="0" collapsedLevelsAreSubtotals="1" axis="axisRow" fieldPosition="0">
        <references count="1">
          <reference field="4294967294" count="1" selected="0">
            <x v="0"/>
          </reference>
        </references>
      </pivotArea>
    </format>
    <format dxfId="51">
      <pivotArea collapsedLevelsAreSubtotals="1" fieldPosition="0">
        <references count="2">
          <reference field="4294967294" count="1" selected="0">
            <x v="16"/>
          </reference>
          <reference field="21" count="12">
            <x v="1"/>
            <x v="2"/>
            <x v="3"/>
            <x v="4"/>
            <x v="5"/>
            <x v="6"/>
            <x v="7"/>
            <x v="8"/>
            <x v="9"/>
            <x v="10"/>
            <x v="11"/>
            <x v="12"/>
          </reference>
        </references>
      </pivotArea>
    </format>
    <format dxfId="50">
      <pivotArea collapsedLevelsAreSubtotals="1" fieldPosition="0">
        <references count="2">
          <reference field="4294967294" count="2" selected="0">
            <x v="17"/>
            <x v="18"/>
          </reference>
          <reference field="2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5" name="PivotTable 2"/>
    <pivotTable tabId="5" name="PivotTable2"/>
    <pivotTable tabId="5" name="PivotTable3"/>
    <pivotTable tabId="5" name="PivotTable4"/>
  </pivotTables>
  <data>
    <tabular pivotCacheId="1">
      <items count="368">
        <i x="92" s="1"/>
        <i x="214" s="1"/>
        <i x="336" s="1"/>
        <i x="32" s="1"/>
        <i x="1" s="1"/>
        <i x="183" s="1"/>
        <i x="153" s="1"/>
        <i x="61" s="1"/>
        <i x="122" s="1"/>
        <i x="306" s="1"/>
        <i x="275" s="1"/>
        <i x="245" s="1"/>
        <i x="0" s="1" nd="1"/>
        <i x="367"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style="Slicer Style 5" rowHeight="241300"/>
</slicers>
</file>

<file path=xl/tables/table1.xml><?xml version="1.0" encoding="utf-8"?>
<table xmlns="http://schemas.openxmlformats.org/spreadsheetml/2006/main" id="1" name="Table1" displayName="Table1" ref="C1:S366" totalsRowShown="0" headerRowBorderDxfId="76" tableBorderDxfId="75">
  <autoFilter ref="C1:S366"/>
  <tableColumns count="17">
    <tableColumn id="1" name="Date" dataDxfId="74"/>
    <tableColumn id="2" name="Gen INV" dataDxfId="73"/>
    <tableColumn id="3" name="Gen Plant " dataDxfId="72"/>
    <tableColumn id="4" name="Gen GSS" dataDxfId="71"/>
    <tableColumn id="5" name="Irradiation" dataDxfId="70" dataCellStyle="Excel Built-in Normal 1"/>
    <tableColumn id="6" name="PR" dataDxfId="69">
      <calculatedColumnFormula>(E2/(G2*12.707))*100</calculatedColumnFormula>
    </tableColumn>
    <tableColumn id="7" name="PA" dataDxfId="68"/>
    <tableColumn id="8" name="GA" dataDxfId="67"/>
    <tableColumn id="9" name="CUF" dataDxfId="66">
      <calculatedColumnFormula>(E2/240)*100</calculatedColumnFormula>
    </tableColumn>
    <tableColumn id="10" name="INV 1" dataDxfId="65"/>
    <tableColumn id="11" name="INV 2 " dataDxfId="64"/>
    <tableColumn id="12" name="INV 3" dataDxfId="63"/>
    <tableColumn id="13" name="INV 4" dataDxfId="62"/>
    <tableColumn id="14" name="INV 5" dataDxfId="61"/>
    <tableColumn id="15" name="INV 6" dataDxfId="60"/>
    <tableColumn id="16" name="INV 7" dataDxfId="59"/>
    <tableColumn id="17" name="INV 8" dataDxfId="5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C3:W15" totalsRowShown="0" headerRowDxfId="46" dataDxfId="44" headerRowBorderDxfId="45" tableBorderDxfId="43" totalsRowBorderDxfId="42">
  <autoFilter ref="C3:W15"/>
  <tableColumns count="21">
    <tableColumn id="1" name="Month" dataDxfId="41"/>
    <tableColumn id="18" name="Year" dataDxfId="40">
      <calculatedColumnFormula>YEAR(Table2[[#This Row],[Month]])</calculatedColumnFormula>
    </tableColumn>
    <tableColumn id="2" name="Inv Gen MWh" dataDxfId="39"/>
    <tableColumn id="3" name="Plant Gen" dataDxfId="38"/>
    <tableColumn id="4" name="GSS Gen" dataDxfId="37"/>
    <tableColumn id="5" name="Irradiation" dataDxfId="36"/>
    <tableColumn id="6" name="PR" dataDxfId="35">
      <calculatedColumnFormula>(F4/(H4*12.701))</calculatedColumnFormula>
    </tableColumn>
    <tableColumn id="7" name="INV 1" dataDxfId="34"/>
    <tableColumn id="8" name="INV 2" dataDxfId="33"/>
    <tableColumn id="9" name="INV 3" dataDxfId="32"/>
    <tableColumn id="10" name="INV 4" dataDxfId="31"/>
    <tableColumn id="11" name="INV 5" dataDxfId="30"/>
    <tableColumn id="12" name="INV 6" dataDxfId="29"/>
    <tableColumn id="13" name="INV 7" dataDxfId="28"/>
    <tableColumn id="14" name="INV 8" dataDxfId="27"/>
    <tableColumn id="15" name="CUF " dataDxfId="26">
      <calculatedColumnFormula>Table2[[#This Row],[Plant Gen]]/(24*Table2[[#This Row],[Day]]*12.701)</calculatedColumnFormula>
    </tableColumn>
    <tableColumn id="16" name="Day" dataDxfId="25"/>
    <tableColumn id="19" name="Specific Yield" dataDxfId="24">
      <calculatedColumnFormula>Table2[[#This Row],[Plant Gen]]/12.701</calculatedColumnFormula>
    </tableColumn>
    <tableColumn id="21" name="PA" dataDxfId="23"/>
    <tableColumn id="20" name="GA" dataDxfId="22"/>
    <tableColumn id="17" name="Import kVAh"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6"/>
  <sheetViews>
    <sheetView zoomScale="85" zoomScaleNormal="85" workbookViewId="0">
      <selection activeCell="E26" sqref="E26"/>
    </sheetView>
  </sheetViews>
  <sheetFormatPr defaultRowHeight="15" x14ac:dyDescent="0.25"/>
  <cols>
    <col min="2" max="3" width="10.42578125" bestFit="1" customWidth="1"/>
    <col min="4" max="4" width="9.7109375" customWidth="1"/>
    <col min="5" max="5" width="11.42578125" customWidth="1"/>
    <col min="6" max="6" width="9.85546875" customWidth="1"/>
    <col min="7" max="7" width="11.7109375" customWidth="1"/>
    <col min="8" max="8" width="9.5703125" bestFit="1" customWidth="1"/>
    <col min="9" max="10" width="11.5703125" bestFit="1" customWidth="1"/>
    <col min="11" max="11" width="9.5703125" bestFit="1" customWidth="1"/>
    <col min="12" max="19" width="9.140625" style="53"/>
  </cols>
  <sheetData>
    <row r="1" spans="1:19" ht="15.75" thickBot="1" x14ac:dyDescent="0.3">
      <c r="A1" s="73" t="s">
        <v>37</v>
      </c>
      <c r="B1" s="1" t="s">
        <v>0</v>
      </c>
      <c r="C1" s="1" t="s">
        <v>1</v>
      </c>
      <c r="D1" s="2" t="s">
        <v>2</v>
      </c>
      <c r="E1" s="3" t="s">
        <v>3</v>
      </c>
      <c r="F1" s="4" t="s">
        <v>4</v>
      </c>
      <c r="G1" s="5" t="s">
        <v>5</v>
      </c>
      <c r="H1" s="6" t="s">
        <v>6</v>
      </c>
      <c r="I1" s="7" t="s">
        <v>7</v>
      </c>
      <c r="J1" s="8" t="s">
        <v>8</v>
      </c>
      <c r="K1" s="9" t="s">
        <v>9</v>
      </c>
      <c r="L1" s="10" t="s">
        <v>10</v>
      </c>
      <c r="M1" s="10" t="s">
        <v>11</v>
      </c>
      <c r="N1" s="10" t="s">
        <v>12</v>
      </c>
      <c r="O1" s="10" t="s">
        <v>13</v>
      </c>
      <c r="P1" s="10" t="s">
        <v>14</v>
      </c>
      <c r="Q1" s="10" t="s">
        <v>15</v>
      </c>
      <c r="R1" s="10" t="s">
        <v>16</v>
      </c>
      <c r="S1" s="10" t="s">
        <v>17</v>
      </c>
    </row>
    <row r="2" spans="1:19" x14ac:dyDescent="0.25">
      <c r="A2" s="59">
        <f>YEAR(Table1[[#This Row],[Date]])</f>
        <v>2023</v>
      </c>
      <c r="B2" s="74" t="s">
        <v>18</v>
      </c>
      <c r="C2" s="11">
        <v>44927</v>
      </c>
      <c r="D2" s="12">
        <v>55.928000000001703</v>
      </c>
      <c r="E2" s="13">
        <v>54.69999999999709</v>
      </c>
      <c r="F2" s="14">
        <v>53.911800000001676</v>
      </c>
      <c r="G2" s="15">
        <v>5.67</v>
      </c>
      <c r="H2" s="16">
        <f>(E2/(G2*12.707))*100</f>
        <v>75.920880726626791</v>
      </c>
      <c r="I2" s="17">
        <v>100</v>
      </c>
      <c r="J2" s="18">
        <v>100</v>
      </c>
      <c r="K2" s="19">
        <f>(E2/240)*100</f>
        <v>22.791666666665453</v>
      </c>
      <c r="L2" s="20">
        <v>6.3399999999999181</v>
      </c>
      <c r="M2" s="20">
        <v>6.9499999999998181</v>
      </c>
      <c r="N2" s="20">
        <v>7.6300000000010186</v>
      </c>
      <c r="O2" s="20">
        <v>6.9699999999997999</v>
      </c>
      <c r="P2" s="20">
        <v>6.7100000000000364</v>
      </c>
      <c r="Q2" s="20">
        <v>5.8280000000013388</v>
      </c>
      <c r="R2" s="20">
        <v>8.4099999999998545</v>
      </c>
      <c r="S2" s="20">
        <v>7.0899999999999181</v>
      </c>
    </row>
    <row r="3" spans="1:19" x14ac:dyDescent="0.25">
      <c r="A3" s="59">
        <f>YEAR(Table1[[#This Row],[Date]])</f>
        <v>2023</v>
      </c>
      <c r="B3" s="74" t="s">
        <v>18</v>
      </c>
      <c r="C3" s="21">
        <v>44928</v>
      </c>
      <c r="D3" s="22">
        <v>54.591999999998734</v>
      </c>
      <c r="E3" s="23">
        <v>53.400000000008731</v>
      </c>
      <c r="F3" s="24">
        <v>52.698099999994156</v>
      </c>
      <c r="G3" s="25">
        <v>5.51</v>
      </c>
      <c r="H3" s="26">
        <f t="shared" ref="H3:H66" si="0">(E3/(G3*12.707))*100</f>
        <v>76.268749936633711</v>
      </c>
      <c r="I3" s="27">
        <v>100</v>
      </c>
      <c r="J3" s="28">
        <v>100</v>
      </c>
      <c r="K3" s="29">
        <f t="shared" ref="K3:K66" si="1">(E3/240)*100</f>
        <v>22.250000000003638</v>
      </c>
      <c r="L3" s="20">
        <v>6.2300000000000182</v>
      </c>
      <c r="M3" s="20">
        <v>6.8200000000001637</v>
      </c>
      <c r="N3" s="20">
        <v>7.3699999999989814</v>
      </c>
      <c r="O3" s="20">
        <v>6.7899999999999636</v>
      </c>
      <c r="P3" s="20">
        <v>6.5700000000001637</v>
      </c>
      <c r="Q3" s="20">
        <v>5.771999999999025</v>
      </c>
      <c r="R3" s="20">
        <v>8.1400000000003274</v>
      </c>
      <c r="S3" s="20">
        <v>6.9000000000000909</v>
      </c>
    </row>
    <row r="4" spans="1:19" x14ac:dyDescent="0.25">
      <c r="A4" s="59">
        <f>YEAR(Table1[[#This Row],[Date]])</f>
        <v>2023</v>
      </c>
      <c r="B4" s="74" t="s">
        <v>18</v>
      </c>
      <c r="C4" s="21">
        <v>44929</v>
      </c>
      <c r="D4" s="22">
        <v>50.419999999999845</v>
      </c>
      <c r="E4" s="23">
        <v>49.399999999994179</v>
      </c>
      <c r="F4" s="24">
        <v>48.790200000003097</v>
      </c>
      <c r="G4" s="25">
        <v>4.99</v>
      </c>
      <c r="H4" s="26">
        <f t="shared" si="0"/>
        <v>77.908236398813486</v>
      </c>
      <c r="I4" s="27">
        <v>100</v>
      </c>
      <c r="J4" s="28">
        <v>100</v>
      </c>
      <c r="K4" s="29">
        <f t="shared" si="1"/>
        <v>20.583333333330909</v>
      </c>
      <c r="L4" s="20">
        <v>5.7899999999999636</v>
      </c>
      <c r="M4" s="20">
        <v>6.3299999999999272</v>
      </c>
      <c r="N4" s="20">
        <v>6.680000000000291</v>
      </c>
      <c r="O4" s="20">
        <v>6.2600000000002183</v>
      </c>
      <c r="P4" s="20">
        <v>6.1099999999996726</v>
      </c>
      <c r="Q4" s="20">
        <v>5.4200000000000728</v>
      </c>
      <c r="R4" s="20">
        <v>7.4699999999997999</v>
      </c>
      <c r="S4" s="20">
        <v>6.3599999999999</v>
      </c>
    </row>
    <row r="5" spans="1:19" x14ac:dyDescent="0.25">
      <c r="A5" s="59">
        <f>YEAR(Table1[[#This Row],[Date]])</f>
        <v>2023</v>
      </c>
      <c r="B5" s="74" t="s">
        <v>18</v>
      </c>
      <c r="C5" s="21">
        <v>44930</v>
      </c>
      <c r="D5" s="22">
        <v>45.031999999999016</v>
      </c>
      <c r="E5" s="23">
        <v>44.19999999999709</v>
      </c>
      <c r="F5" s="24">
        <v>43.666899999996531</v>
      </c>
      <c r="G5" s="25">
        <v>4.45</v>
      </c>
      <c r="H5" s="26">
        <f t="shared" si="0"/>
        <v>78.166241202976835</v>
      </c>
      <c r="I5" s="27">
        <v>100</v>
      </c>
      <c r="J5" s="28">
        <v>100</v>
      </c>
      <c r="K5" s="29">
        <f t="shared" si="1"/>
        <v>18.416666666665453</v>
      </c>
      <c r="L5" s="20">
        <v>5.25</v>
      </c>
      <c r="M5" s="20">
        <v>5.6700000000000728</v>
      </c>
      <c r="N5" s="20">
        <v>5.8999999999996362</v>
      </c>
      <c r="O5" s="20">
        <v>5.569999999999709</v>
      </c>
      <c r="P5" s="20">
        <v>5.4400000000000546</v>
      </c>
      <c r="Q5" s="20">
        <v>4.8919999999998254</v>
      </c>
      <c r="R5" s="20">
        <v>6.5099999999997635</v>
      </c>
      <c r="S5" s="20">
        <v>5.7999999999999545</v>
      </c>
    </row>
    <row r="6" spans="1:19" x14ac:dyDescent="0.25">
      <c r="A6" s="59">
        <f>YEAR(Table1[[#This Row],[Date]])</f>
        <v>2023</v>
      </c>
      <c r="B6" s="74" t="s">
        <v>18</v>
      </c>
      <c r="C6" s="21">
        <v>44931</v>
      </c>
      <c r="D6" s="22">
        <v>44.011000000000195</v>
      </c>
      <c r="E6" s="23">
        <v>43.19999999999709</v>
      </c>
      <c r="F6" s="24">
        <v>42.635999999998603</v>
      </c>
      <c r="G6" s="25">
        <v>4.4227999999999996</v>
      </c>
      <c r="H6" s="26">
        <f t="shared" si="0"/>
        <v>76.867616718613206</v>
      </c>
      <c r="I6" s="27">
        <v>100</v>
      </c>
      <c r="J6" s="28">
        <v>100</v>
      </c>
      <c r="K6" s="29">
        <f t="shared" si="1"/>
        <v>17.999999999998785</v>
      </c>
      <c r="L6" s="20">
        <v>5.1400000000001</v>
      </c>
      <c r="M6" s="20">
        <v>5.5199999999999818</v>
      </c>
      <c r="N6" s="20">
        <v>5.8299999999999272</v>
      </c>
      <c r="O6" s="20">
        <v>5.4200000000000728</v>
      </c>
      <c r="P6" s="20">
        <v>5.330000000000382</v>
      </c>
      <c r="Q6" s="20">
        <v>4.6409999999996217</v>
      </c>
      <c r="R6" s="20">
        <v>6.4200000000000728</v>
      </c>
      <c r="S6" s="20">
        <v>5.7100000000000364</v>
      </c>
    </row>
    <row r="7" spans="1:19" x14ac:dyDescent="0.25">
      <c r="A7" s="59">
        <f>YEAR(Table1[[#This Row],[Date]])</f>
        <v>2023</v>
      </c>
      <c r="B7" s="74" t="s">
        <v>18</v>
      </c>
      <c r="C7" s="21">
        <v>44932</v>
      </c>
      <c r="D7" s="22">
        <v>40.000000000001819</v>
      </c>
      <c r="E7" s="23">
        <v>39.200000000011642</v>
      </c>
      <c r="F7" s="24">
        <v>38.877999999996973</v>
      </c>
      <c r="G7" s="25">
        <v>3.9826000000000001</v>
      </c>
      <c r="H7" s="26">
        <f t="shared" si="0"/>
        <v>77.45979578730956</v>
      </c>
      <c r="I7" s="27">
        <v>100</v>
      </c>
      <c r="J7" s="28">
        <v>100</v>
      </c>
      <c r="K7" s="29">
        <f t="shared" si="1"/>
        <v>16.333333333338185</v>
      </c>
      <c r="L7" s="20">
        <v>4.6199999999998909</v>
      </c>
      <c r="M7" s="20">
        <v>5.0300000000002001</v>
      </c>
      <c r="N7" s="20">
        <v>5.1400000000012369</v>
      </c>
      <c r="O7" s="20">
        <v>4.9500000000002728</v>
      </c>
      <c r="P7" s="20">
        <v>4.8899999999998727</v>
      </c>
      <c r="Q7" s="20">
        <v>4.3400000000001455</v>
      </c>
      <c r="R7" s="20">
        <v>5.7800000000002001</v>
      </c>
      <c r="S7" s="20">
        <v>5.25</v>
      </c>
    </row>
    <row r="8" spans="1:19" x14ac:dyDescent="0.25">
      <c r="A8" s="59">
        <f>YEAR(Table1[[#This Row],[Date]])</f>
        <v>2023</v>
      </c>
      <c r="B8" s="74" t="s">
        <v>18</v>
      </c>
      <c r="C8" s="21">
        <v>44933</v>
      </c>
      <c r="D8" s="22">
        <v>34.202999999999747</v>
      </c>
      <c r="E8" s="23">
        <v>33.69999999999709</v>
      </c>
      <c r="F8" s="24">
        <v>33.333800000007614</v>
      </c>
      <c r="G8" s="25">
        <v>3.37</v>
      </c>
      <c r="H8" s="26">
        <f t="shared" si="0"/>
        <v>78.696781301637955</v>
      </c>
      <c r="I8" s="27">
        <v>100</v>
      </c>
      <c r="J8" s="28">
        <v>100</v>
      </c>
      <c r="K8" s="29">
        <f t="shared" si="1"/>
        <v>14.041666666665453</v>
      </c>
      <c r="L8" s="20">
        <v>3.9300000000000637</v>
      </c>
      <c r="M8" s="20">
        <v>4.3099999999999454</v>
      </c>
      <c r="N8" s="20">
        <v>4.2399999999997817</v>
      </c>
      <c r="O8" s="20">
        <v>4.25</v>
      </c>
      <c r="P8" s="20">
        <v>4.25</v>
      </c>
      <c r="Q8" s="20">
        <v>3.8829999999998108</v>
      </c>
      <c r="R8" s="20">
        <v>4.8200000000001637</v>
      </c>
      <c r="S8" s="20">
        <v>4.5199999999999818</v>
      </c>
    </row>
    <row r="9" spans="1:19" x14ac:dyDescent="0.25">
      <c r="A9" s="59">
        <f>YEAR(Table1[[#This Row],[Date]])</f>
        <v>2023</v>
      </c>
      <c r="B9" s="74" t="s">
        <v>18</v>
      </c>
      <c r="C9" s="21">
        <v>44934</v>
      </c>
      <c r="D9" s="22">
        <v>62.434999999999718</v>
      </c>
      <c r="E9" s="23">
        <v>60.899999999994179</v>
      </c>
      <c r="F9" s="24">
        <v>60.062099999995553</v>
      </c>
      <c r="G9" s="25">
        <v>6.14</v>
      </c>
      <c r="H9" s="26">
        <f t="shared" si="0"/>
        <v>78.055928033708597</v>
      </c>
      <c r="I9" s="27">
        <v>98.721259842519686</v>
      </c>
      <c r="J9" s="28">
        <v>100</v>
      </c>
      <c r="K9" s="29">
        <f t="shared" si="1"/>
        <v>25.374999999997577</v>
      </c>
      <c r="L9" s="20">
        <v>7.0899999999999181</v>
      </c>
      <c r="M9" s="20">
        <v>7.819999999999709</v>
      </c>
      <c r="N9" s="20">
        <v>8.0759999999991123</v>
      </c>
      <c r="O9" s="20">
        <v>7.8799999999996544</v>
      </c>
      <c r="P9" s="20">
        <v>7.7300000000000182</v>
      </c>
      <c r="Q9" s="20">
        <v>6.6590000000014697</v>
      </c>
      <c r="R9" s="20">
        <v>9.069999999999709</v>
      </c>
      <c r="S9" s="20">
        <v>8.1100000000001273</v>
      </c>
    </row>
    <row r="10" spans="1:19" x14ac:dyDescent="0.25">
      <c r="A10" s="59">
        <f>YEAR(Table1[[#This Row],[Date]])</f>
        <v>2023</v>
      </c>
      <c r="B10" s="74" t="s">
        <v>18</v>
      </c>
      <c r="C10" s="21">
        <v>44935</v>
      </c>
      <c r="D10" s="22">
        <v>62.385000000000218</v>
      </c>
      <c r="E10" s="23">
        <v>60.900000000008731</v>
      </c>
      <c r="F10" s="24">
        <v>59.903300000005402</v>
      </c>
      <c r="G10" s="25">
        <v>6.59</v>
      </c>
      <c r="H10" s="26">
        <f t="shared" si="0"/>
        <v>72.725857075430241</v>
      </c>
      <c r="I10" s="27">
        <v>95.004665629860028</v>
      </c>
      <c r="J10" s="28">
        <v>100</v>
      </c>
      <c r="K10" s="29">
        <f t="shared" si="1"/>
        <v>25.375000000003638</v>
      </c>
      <c r="L10" s="20">
        <v>7.4000000000000909</v>
      </c>
      <c r="M10" s="20">
        <v>8.1300000000001091</v>
      </c>
      <c r="N10" s="20">
        <v>5.5940000000009604</v>
      </c>
      <c r="O10" s="20">
        <v>8.2600000000002183</v>
      </c>
      <c r="P10" s="20">
        <v>8.0199999999999818</v>
      </c>
      <c r="Q10" s="20">
        <v>7.010999999998603</v>
      </c>
      <c r="R10" s="20">
        <v>9.5100000000002183</v>
      </c>
      <c r="S10" s="20">
        <v>8.4600000000000364</v>
      </c>
    </row>
    <row r="11" spans="1:19" x14ac:dyDescent="0.25">
      <c r="A11" s="59">
        <f>YEAR(Table1[[#This Row],[Date]])</f>
        <v>2023</v>
      </c>
      <c r="B11" s="74" t="s">
        <v>18</v>
      </c>
      <c r="C11" s="21">
        <v>44936</v>
      </c>
      <c r="D11" s="22">
        <v>63.39299999999912</v>
      </c>
      <c r="E11" s="23">
        <v>61.899999999994179</v>
      </c>
      <c r="F11" s="24">
        <v>60.944699999992736</v>
      </c>
      <c r="G11" s="25">
        <v>6.34</v>
      </c>
      <c r="H11" s="26">
        <f t="shared" si="0"/>
        <v>76.834870072103357</v>
      </c>
      <c r="I11" s="27">
        <v>100</v>
      </c>
      <c r="J11" s="28">
        <v>100</v>
      </c>
      <c r="K11" s="29">
        <f t="shared" si="1"/>
        <v>25.791666666664241</v>
      </c>
      <c r="L11" s="20">
        <v>7.1800000000000637</v>
      </c>
      <c r="M11" s="20">
        <v>7.9400000000000546</v>
      </c>
      <c r="N11" s="20">
        <v>8.3899999999994179</v>
      </c>
      <c r="O11" s="20">
        <v>7.9899999999997817</v>
      </c>
      <c r="P11" s="20">
        <v>7.7300000000000182</v>
      </c>
      <c r="Q11" s="20">
        <v>6.8130000000001019</v>
      </c>
      <c r="R11" s="20">
        <v>9.2199999999997999</v>
      </c>
      <c r="S11" s="20">
        <v>8.1299999999998818</v>
      </c>
    </row>
    <row r="12" spans="1:19" x14ac:dyDescent="0.25">
      <c r="A12" s="59">
        <f>YEAR(Table1[[#This Row],[Date]])</f>
        <v>2023</v>
      </c>
      <c r="B12" s="74" t="s">
        <v>18</v>
      </c>
      <c r="C12" s="21">
        <v>44937</v>
      </c>
      <c r="D12" s="22">
        <v>61.845000000000482</v>
      </c>
      <c r="E12" s="23">
        <v>60.5</v>
      </c>
      <c r="F12" s="24">
        <v>59.548399999999674</v>
      </c>
      <c r="G12" s="25">
        <v>6.15</v>
      </c>
      <c r="H12" s="26">
        <f t="shared" si="0"/>
        <v>77.417158841455404</v>
      </c>
      <c r="I12" s="27">
        <v>100</v>
      </c>
      <c r="J12" s="28">
        <v>100</v>
      </c>
      <c r="K12" s="29">
        <f t="shared" si="1"/>
        <v>25.208333333333332</v>
      </c>
      <c r="L12" s="20">
        <v>7.0699999999999363</v>
      </c>
      <c r="M12" s="20">
        <v>7.75</v>
      </c>
      <c r="N12" s="20">
        <v>8.2000000000007276</v>
      </c>
      <c r="O12" s="20">
        <v>7.7600000000002183</v>
      </c>
      <c r="P12" s="20">
        <v>7.5099999999997635</v>
      </c>
      <c r="Q12" s="20">
        <v>6.694999999999709</v>
      </c>
      <c r="R12" s="20">
        <v>8.9600000000000364</v>
      </c>
      <c r="S12" s="20">
        <v>7.9000000000000909</v>
      </c>
    </row>
    <row r="13" spans="1:19" x14ac:dyDescent="0.25">
      <c r="A13" s="59">
        <f>YEAR(Table1[[#This Row],[Date]])</f>
        <v>2023</v>
      </c>
      <c r="B13" s="74" t="s">
        <v>18</v>
      </c>
      <c r="C13" s="21">
        <v>44938</v>
      </c>
      <c r="D13" s="22">
        <v>60.182000000001153</v>
      </c>
      <c r="E13" s="23">
        <v>58.80000000000291</v>
      </c>
      <c r="F13" s="24">
        <v>57.974800000010873</v>
      </c>
      <c r="G13" s="25">
        <v>5.93</v>
      </c>
      <c r="H13" s="26">
        <f t="shared" si="0"/>
        <v>78.03323339859935</v>
      </c>
      <c r="I13" s="27">
        <v>100</v>
      </c>
      <c r="J13" s="28">
        <v>100</v>
      </c>
      <c r="K13" s="29">
        <f t="shared" si="1"/>
        <v>24.500000000001211</v>
      </c>
      <c r="L13" s="20">
        <v>6.8699999999998909</v>
      </c>
      <c r="M13" s="20">
        <v>7.5300000000002001</v>
      </c>
      <c r="N13" s="20">
        <v>7.9899999999997817</v>
      </c>
      <c r="O13" s="20">
        <v>7.5</v>
      </c>
      <c r="P13" s="20">
        <v>7.3000000000001819</v>
      </c>
      <c r="Q13" s="20">
        <v>6.522000000000844</v>
      </c>
      <c r="R13" s="20">
        <v>8.7400000000002365</v>
      </c>
      <c r="S13" s="20">
        <v>7.7300000000000182</v>
      </c>
    </row>
    <row r="14" spans="1:19" x14ac:dyDescent="0.25">
      <c r="A14" s="59">
        <f>YEAR(Table1[[#This Row],[Date]])</f>
        <v>2023</v>
      </c>
      <c r="B14" s="74" t="s">
        <v>18</v>
      </c>
      <c r="C14" s="21">
        <v>44939</v>
      </c>
      <c r="D14" s="22">
        <v>62.441999999999325</v>
      </c>
      <c r="E14" s="23">
        <v>61</v>
      </c>
      <c r="F14" s="24">
        <v>60.053399999989779</v>
      </c>
      <c r="G14" s="25">
        <v>6.18</v>
      </c>
      <c r="H14" s="26">
        <f t="shared" si="0"/>
        <v>77.67805274110566</v>
      </c>
      <c r="I14" s="27">
        <v>100</v>
      </c>
      <c r="J14" s="28">
        <v>100</v>
      </c>
      <c r="K14" s="29">
        <f t="shared" si="1"/>
        <v>25.416666666666664</v>
      </c>
      <c r="L14" s="20">
        <v>7.2000000000002728</v>
      </c>
      <c r="M14" s="20">
        <v>7.7899999999999636</v>
      </c>
      <c r="N14" s="20">
        <v>8.3599999999987631</v>
      </c>
      <c r="O14" s="20">
        <v>7.8099999999999454</v>
      </c>
      <c r="P14" s="20">
        <v>7.5999999999999091</v>
      </c>
      <c r="Q14" s="20">
        <v>6.7620000000006257</v>
      </c>
      <c r="R14" s="20">
        <v>9.0599999999999454</v>
      </c>
      <c r="S14" s="20">
        <v>7.8599999999999</v>
      </c>
    </row>
    <row r="15" spans="1:19" x14ac:dyDescent="0.25">
      <c r="A15" s="59">
        <f>YEAR(Table1[[#This Row],[Date]])</f>
        <v>2023</v>
      </c>
      <c r="B15" s="74" t="s">
        <v>18</v>
      </c>
      <c r="C15" s="21">
        <v>44940</v>
      </c>
      <c r="D15" s="22">
        <v>50.354999999999563</v>
      </c>
      <c r="E15" s="23">
        <v>49.19999999999709</v>
      </c>
      <c r="F15" s="24">
        <v>48.439800000007381</v>
      </c>
      <c r="G15" s="25">
        <v>5.86</v>
      </c>
      <c r="H15" s="26">
        <f t="shared" si="0"/>
        <v>66.07306552970465</v>
      </c>
      <c r="I15" s="27">
        <v>77.089783281733745</v>
      </c>
      <c r="J15" s="28">
        <v>77.089783281733745</v>
      </c>
      <c r="K15" s="29">
        <f t="shared" si="1"/>
        <v>20.499999999998789</v>
      </c>
      <c r="L15" s="20">
        <v>5.8999999999996362</v>
      </c>
      <c r="M15" s="20">
        <v>6.4099999999998545</v>
      </c>
      <c r="N15" s="20">
        <v>6.430000000000291</v>
      </c>
      <c r="O15" s="20">
        <v>6.2199999999997999</v>
      </c>
      <c r="P15" s="20">
        <v>6.2200000000002547</v>
      </c>
      <c r="Q15" s="20">
        <v>5.8649999999997817</v>
      </c>
      <c r="R15" s="20">
        <v>6.8899999999998727</v>
      </c>
      <c r="S15" s="20">
        <v>6.4200000000000728</v>
      </c>
    </row>
    <row r="16" spans="1:19" x14ac:dyDescent="0.25">
      <c r="A16" s="59">
        <f>YEAR(Table1[[#This Row],[Date]])</f>
        <v>2023</v>
      </c>
      <c r="B16" s="74" t="s">
        <v>18</v>
      </c>
      <c r="C16" s="21">
        <v>44941</v>
      </c>
      <c r="D16" s="22">
        <v>59.519999999999982</v>
      </c>
      <c r="E16" s="23">
        <v>58.30000000000291</v>
      </c>
      <c r="F16" s="24">
        <v>57.33969999999681</v>
      </c>
      <c r="G16" s="25">
        <v>5.7962999999999996</v>
      </c>
      <c r="H16" s="26">
        <f t="shared" si="0"/>
        <v>79.154328621467457</v>
      </c>
      <c r="I16" s="27">
        <v>100</v>
      </c>
      <c r="J16" s="28">
        <v>100</v>
      </c>
      <c r="K16" s="29">
        <f t="shared" si="1"/>
        <v>24.291666666667879</v>
      </c>
      <c r="L16" s="20">
        <v>6.9100000000003092</v>
      </c>
      <c r="M16" s="20">
        <v>7.4400000000000546</v>
      </c>
      <c r="N16" s="20">
        <v>7.9600000000009459</v>
      </c>
      <c r="O16" s="20">
        <v>7.4000000000000909</v>
      </c>
      <c r="P16" s="20">
        <v>7.2999999999997272</v>
      </c>
      <c r="Q16" s="20">
        <v>6.5299999999988358</v>
      </c>
      <c r="R16" s="20">
        <v>8.5500000000001819</v>
      </c>
      <c r="S16" s="20">
        <v>7.4299999999998363</v>
      </c>
    </row>
    <row r="17" spans="1:19" x14ac:dyDescent="0.25">
      <c r="A17" s="59">
        <f>YEAR(Table1[[#This Row],[Date]])</f>
        <v>2023</v>
      </c>
      <c r="B17" s="74" t="s">
        <v>18</v>
      </c>
      <c r="C17" s="21">
        <v>44942</v>
      </c>
      <c r="D17" s="22">
        <v>58.651999999999134</v>
      </c>
      <c r="E17" s="23">
        <v>57.399999999994179</v>
      </c>
      <c r="F17" s="24">
        <v>56.555300000007264</v>
      </c>
      <c r="G17" s="25">
        <v>5.66</v>
      </c>
      <c r="H17" s="26">
        <f t="shared" si="0"/>
        <v>79.809103298833065</v>
      </c>
      <c r="I17" s="27">
        <v>100</v>
      </c>
      <c r="J17" s="28">
        <v>100</v>
      </c>
      <c r="K17" s="29">
        <f t="shared" si="1"/>
        <v>23.916666666664241</v>
      </c>
      <c r="L17" s="20">
        <v>6.7999999999997272</v>
      </c>
      <c r="M17" s="20">
        <v>7.3499999999999091</v>
      </c>
      <c r="N17" s="20">
        <v>7.7899999999990541</v>
      </c>
      <c r="O17" s="20">
        <v>7.25</v>
      </c>
      <c r="P17" s="20">
        <v>7.1799999999998363</v>
      </c>
      <c r="Q17" s="20">
        <v>6.4420000000009168</v>
      </c>
      <c r="R17" s="20">
        <v>8.3799999999996544</v>
      </c>
      <c r="S17" s="20">
        <v>7.4600000000000364</v>
      </c>
    </row>
    <row r="18" spans="1:19" x14ac:dyDescent="0.25">
      <c r="A18" s="59">
        <f>YEAR(Table1[[#This Row],[Date]])</f>
        <v>2023</v>
      </c>
      <c r="B18" s="74" t="s">
        <v>18</v>
      </c>
      <c r="C18" s="21">
        <v>44943</v>
      </c>
      <c r="D18" s="22">
        <v>55.662000000002081</v>
      </c>
      <c r="E18" s="23">
        <v>53.80000000000291</v>
      </c>
      <c r="F18" s="24">
        <v>52.941699999995762</v>
      </c>
      <c r="G18" s="25">
        <v>5.8</v>
      </c>
      <c r="H18" s="26">
        <f t="shared" si="0"/>
        <v>72.998048862564076</v>
      </c>
      <c r="I18" s="27">
        <v>90.839694656488547</v>
      </c>
      <c r="J18" s="28">
        <v>90.839694656488547</v>
      </c>
      <c r="K18" s="29">
        <f t="shared" si="1"/>
        <v>22.416666666667879</v>
      </c>
      <c r="L18" s="20">
        <v>6.4500000000002728</v>
      </c>
      <c r="M18" s="20">
        <v>6.930000000000291</v>
      </c>
      <c r="N18" s="20">
        <v>7.1900000000005093</v>
      </c>
      <c r="O18" s="20">
        <v>6.75</v>
      </c>
      <c r="P18" s="20">
        <v>6.7100000000000364</v>
      </c>
      <c r="Q18" s="20">
        <v>6.9320000000006985</v>
      </c>
      <c r="R18" s="20">
        <v>7.7300000000000182</v>
      </c>
      <c r="S18" s="20">
        <v>6.9700000000002547</v>
      </c>
    </row>
    <row r="19" spans="1:19" x14ac:dyDescent="0.25">
      <c r="A19" s="59">
        <f>YEAR(Table1[[#This Row],[Date]])</f>
        <v>2023</v>
      </c>
      <c r="B19" s="74" t="s">
        <v>18</v>
      </c>
      <c r="C19" s="21">
        <v>44944</v>
      </c>
      <c r="D19" s="22">
        <v>62.165999999999713</v>
      </c>
      <c r="E19" s="23">
        <v>60.80000000000291</v>
      </c>
      <c r="F19" s="24">
        <v>59.814199999993434</v>
      </c>
      <c r="G19" s="25">
        <v>6.02</v>
      </c>
      <c r="H19" s="26">
        <f t="shared" si="0"/>
        <v>79.481134603658319</v>
      </c>
      <c r="I19" s="27">
        <v>100</v>
      </c>
      <c r="J19" s="28">
        <v>100</v>
      </c>
      <c r="K19" s="29">
        <f t="shared" si="1"/>
        <v>25.333333333334547</v>
      </c>
      <c r="L19" s="20">
        <v>7.2199999999997999</v>
      </c>
      <c r="M19" s="20">
        <v>7.7999999999997272</v>
      </c>
      <c r="N19" s="20">
        <v>8.2600000000002183</v>
      </c>
      <c r="O19" s="20">
        <v>7.7600000000002183</v>
      </c>
      <c r="P19" s="20">
        <v>7.5500000000001819</v>
      </c>
      <c r="Q19" s="20">
        <v>6.8459999999995489</v>
      </c>
      <c r="R19" s="20">
        <v>8.8600000000001273</v>
      </c>
      <c r="S19" s="20">
        <v>7.8699999999998909</v>
      </c>
    </row>
    <row r="20" spans="1:19" x14ac:dyDescent="0.25">
      <c r="A20" s="59">
        <f>YEAR(Table1[[#This Row],[Date]])</f>
        <v>2023</v>
      </c>
      <c r="B20" s="74" t="s">
        <v>18</v>
      </c>
      <c r="C20" s="21">
        <v>44945</v>
      </c>
      <c r="D20" s="22">
        <v>63.157999999998083</v>
      </c>
      <c r="E20" s="23">
        <v>61.69999999999709</v>
      </c>
      <c r="F20" s="24">
        <v>60.739500000010594</v>
      </c>
      <c r="G20" s="25">
        <v>6.05</v>
      </c>
      <c r="H20" s="26">
        <f t="shared" si="0"/>
        <v>80.257709195227307</v>
      </c>
      <c r="I20" s="27">
        <v>100</v>
      </c>
      <c r="J20" s="28">
        <v>100</v>
      </c>
      <c r="K20" s="29">
        <f t="shared" si="1"/>
        <v>25.708333333332124</v>
      </c>
      <c r="L20" s="20">
        <v>7.3099999999999454</v>
      </c>
      <c r="M20" s="20">
        <v>7.9500000000002728</v>
      </c>
      <c r="N20" s="20">
        <v>8.3799999999991996</v>
      </c>
      <c r="O20" s="20">
        <v>7.9099999999998545</v>
      </c>
      <c r="P20" s="20">
        <v>7.6599999999998545</v>
      </c>
      <c r="Q20" s="20">
        <v>6.9879999999993743</v>
      </c>
      <c r="R20" s="20">
        <v>8.9899999999997817</v>
      </c>
      <c r="S20" s="20">
        <v>7.9699999999997999</v>
      </c>
    </row>
    <row r="21" spans="1:19" x14ac:dyDescent="0.25">
      <c r="A21" s="59">
        <f>YEAR(Table1[[#This Row],[Date]])</f>
        <v>2023</v>
      </c>
      <c r="B21" s="74" t="s">
        <v>18</v>
      </c>
      <c r="C21" s="21">
        <v>44946</v>
      </c>
      <c r="D21" s="22">
        <v>62.461999999999989</v>
      </c>
      <c r="E21" s="23">
        <v>61</v>
      </c>
      <c r="F21" s="24">
        <v>60.121299999998882</v>
      </c>
      <c r="G21" s="25">
        <v>5.9585999999999997</v>
      </c>
      <c r="H21" s="26">
        <f t="shared" si="0"/>
        <v>80.564287909917269</v>
      </c>
      <c r="I21" s="27">
        <v>100</v>
      </c>
      <c r="J21" s="28">
        <v>100</v>
      </c>
      <c r="K21" s="29">
        <f t="shared" si="1"/>
        <v>25.416666666666664</v>
      </c>
      <c r="L21" s="20">
        <v>7.2600000000002183</v>
      </c>
      <c r="M21" s="20">
        <v>7.8699999999998909</v>
      </c>
      <c r="N21" s="20">
        <v>8.2399999999997817</v>
      </c>
      <c r="O21" s="20">
        <v>7.8200000000001637</v>
      </c>
      <c r="P21" s="20">
        <v>7.5599999999999454</v>
      </c>
      <c r="Q21" s="20">
        <v>6.9519999999993161</v>
      </c>
      <c r="R21" s="20">
        <v>8.8700000000003456</v>
      </c>
      <c r="S21" s="20">
        <v>7.8900000000003274</v>
      </c>
    </row>
    <row r="22" spans="1:19" x14ac:dyDescent="0.25">
      <c r="A22" s="59">
        <f>YEAR(Table1[[#This Row],[Date]])</f>
        <v>2023</v>
      </c>
      <c r="B22" s="74" t="s">
        <v>18</v>
      </c>
      <c r="C22" s="21">
        <v>44947</v>
      </c>
      <c r="D22" s="22">
        <v>59.760000000001583</v>
      </c>
      <c r="E22" s="23">
        <v>58.600000000005821</v>
      </c>
      <c r="F22" s="24">
        <v>57.639999999999418</v>
      </c>
      <c r="G22" s="25">
        <v>5.7073999999999998</v>
      </c>
      <c r="H22" s="26">
        <f t="shared" si="0"/>
        <v>80.800914326608293</v>
      </c>
      <c r="I22" s="27">
        <v>100</v>
      </c>
      <c r="J22" s="28">
        <v>100</v>
      </c>
      <c r="K22" s="29">
        <f t="shared" si="1"/>
        <v>24.416666666669094</v>
      </c>
      <c r="L22" s="20">
        <v>6.9699999999997999</v>
      </c>
      <c r="M22" s="20">
        <v>7.5199999999999818</v>
      </c>
      <c r="N22" s="20">
        <v>7.8600000000005821</v>
      </c>
      <c r="O22" s="20">
        <v>7.4400000000000546</v>
      </c>
      <c r="P22" s="20">
        <v>7.1900000000000546</v>
      </c>
      <c r="Q22" s="20">
        <v>6.7400000000016007</v>
      </c>
      <c r="R22" s="20">
        <v>8.5499999999997272</v>
      </c>
      <c r="S22" s="20">
        <v>7.4899999999997817</v>
      </c>
    </row>
    <row r="23" spans="1:19" x14ac:dyDescent="0.25">
      <c r="A23" s="59">
        <f>YEAR(Table1[[#This Row],[Date]])</f>
        <v>2023</v>
      </c>
      <c r="B23" s="74" t="s">
        <v>18</v>
      </c>
      <c r="C23" s="21">
        <v>44948</v>
      </c>
      <c r="D23" s="22">
        <v>62.630000000001019</v>
      </c>
      <c r="E23" s="23">
        <v>61.399999999994179</v>
      </c>
      <c r="F23" s="24">
        <v>60.422999999995227</v>
      </c>
      <c r="G23" s="25">
        <v>5.9984000000000002</v>
      </c>
      <c r="H23" s="26">
        <f t="shared" si="0"/>
        <v>80.554520737538851</v>
      </c>
      <c r="I23" s="27">
        <v>100</v>
      </c>
      <c r="J23" s="28">
        <v>100</v>
      </c>
      <c r="K23" s="29">
        <f t="shared" si="1"/>
        <v>25.583333333330909</v>
      </c>
      <c r="L23" s="20">
        <v>7.3000000000001819</v>
      </c>
      <c r="M23" s="20">
        <v>7.8800000000001091</v>
      </c>
      <c r="N23" s="20">
        <v>8.2900000000008731</v>
      </c>
      <c r="O23" s="20">
        <v>7.819999999999709</v>
      </c>
      <c r="P23" s="20">
        <v>7.5399999999999636</v>
      </c>
      <c r="Q23" s="20">
        <v>6.9099999999998545</v>
      </c>
      <c r="R23" s="20">
        <v>8.9700000000002547</v>
      </c>
      <c r="S23" s="20">
        <v>7.9200000000000728</v>
      </c>
    </row>
    <row r="24" spans="1:19" x14ac:dyDescent="0.25">
      <c r="A24" s="59">
        <f>YEAR(Table1[[#This Row],[Date]])</f>
        <v>2023</v>
      </c>
      <c r="B24" s="74" t="s">
        <v>18</v>
      </c>
      <c r="C24" s="21">
        <v>44949</v>
      </c>
      <c r="D24" s="22">
        <v>63.174999999997908</v>
      </c>
      <c r="E24" s="23">
        <v>61.69999999999709</v>
      </c>
      <c r="F24" s="24">
        <v>60.763800000000629</v>
      </c>
      <c r="G24" s="25">
        <v>5.99</v>
      </c>
      <c r="H24" s="26">
        <f t="shared" si="0"/>
        <v>81.061626148768823</v>
      </c>
      <c r="I24" s="27">
        <v>100</v>
      </c>
      <c r="J24" s="28">
        <v>100</v>
      </c>
      <c r="K24" s="29">
        <f t="shared" si="1"/>
        <v>25.708333333332124</v>
      </c>
      <c r="L24" s="20">
        <v>7.4099999999998545</v>
      </c>
      <c r="M24" s="20">
        <v>7.9299999999998363</v>
      </c>
      <c r="N24" s="20">
        <v>8.2799999999988358</v>
      </c>
      <c r="O24" s="20">
        <v>7.8800000000001091</v>
      </c>
      <c r="P24" s="20">
        <v>7.6100000000001273</v>
      </c>
      <c r="Q24" s="20">
        <v>7.194999999999709</v>
      </c>
      <c r="R24" s="20">
        <v>8.8599999999996726</v>
      </c>
      <c r="S24" s="20">
        <v>8.0099999999997635</v>
      </c>
    </row>
    <row r="25" spans="1:19" x14ac:dyDescent="0.25">
      <c r="A25" s="59">
        <f>YEAR(Table1[[#This Row],[Date]])</f>
        <v>2023</v>
      </c>
      <c r="B25" s="74" t="s">
        <v>18</v>
      </c>
      <c r="C25" s="21">
        <v>44950</v>
      </c>
      <c r="D25" s="22">
        <v>61.565000000000509</v>
      </c>
      <c r="E25" s="23">
        <v>60.30000000000291</v>
      </c>
      <c r="F25" s="24">
        <v>59.317200000004959</v>
      </c>
      <c r="G25" s="25">
        <v>5.8135000000000003</v>
      </c>
      <c r="H25" s="26">
        <f t="shared" si="0"/>
        <v>81.62752064142785</v>
      </c>
      <c r="I25" s="27">
        <v>100</v>
      </c>
      <c r="J25" s="28">
        <v>100</v>
      </c>
      <c r="K25" s="29">
        <f t="shared" si="1"/>
        <v>25.125000000001211</v>
      </c>
      <c r="L25" s="20">
        <v>7.2300000000000182</v>
      </c>
      <c r="M25" s="20">
        <v>7.75</v>
      </c>
      <c r="N25" s="20">
        <v>7.9899999999997817</v>
      </c>
      <c r="O25" s="20">
        <v>7.6900000000000546</v>
      </c>
      <c r="P25" s="20">
        <v>7.4299999999998363</v>
      </c>
      <c r="Q25" s="20">
        <v>7.055000000000291</v>
      </c>
      <c r="R25" s="20">
        <v>8.5700000000001637</v>
      </c>
      <c r="S25" s="20">
        <v>7.8500000000003638</v>
      </c>
    </row>
    <row r="26" spans="1:19" x14ac:dyDescent="0.25">
      <c r="A26" s="59">
        <f>YEAR(Table1[[#This Row],[Date]])</f>
        <v>2023</v>
      </c>
      <c r="B26" s="74" t="s">
        <v>18</v>
      </c>
      <c r="C26" s="21">
        <v>44951</v>
      </c>
      <c r="D26" s="22">
        <v>51.93900000000167</v>
      </c>
      <c r="E26" s="23">
        <v>50.80000000000291</v>
      </c>
      <c r="F26" s="24">
        <v>50.172999999995227</v>
      </c>
      <c r="G26" s="25">
        <v>4.97</v>
      </c>
      <c r="H26" s="26">
        <f t="shared" si="0"/>
        <v>80.438561169492615</v>
      </c>
      <c r="I26" s="27">
        <v>100</v>
      </c>
      <c r="J26" s="28">
        <v>100</v>
      </c>
      <c r="K26" s="29">
        <f t="shared" si="1"/>
        <v>21.166666666667879</v>
      </c>
      <c r="L26" s="20">
        <v>6.1199999999998909</v>
      </c>
      <c r="M26" s="20">
        <v>6.5299999999997453</v>
      </c>
      <c r="N26" s="20">
        <v>6.6400000000012369</v>
      </c>
      <c r="O26" s="20">
        <v>6.4600000000000364</v>
      </c>
      <c r="P26" s="20">
        <v>6.3100000000004002</v>
      </c>
      <c r="Q26" s="20">
        <v>6.0190000000002328</v>
      </c>
      <c r="R26" s="20">
        <v>7.2400000000002365</v>
      </c>
      <c r="S26" s="20">
        <v>6.6199999999998909</v>
      </c>
    </row>
    <row r="27" spans="1:19" x14ac:dyDescent="0.25">
      <c r="A27" s="59">
        <f>YEAR(Table1[[#This Row],[Date]])</f>
        <v>2023</v>
      </c>
      <c r="B27" s="74" t="s">
        <v>18</v>
      </c>
      <c r="C27" s="21">
        <v>44952</v>
      </c>
      <c r="D27" s="22">
        <v>53.072999999997592</v>
      </c>
      <c r="E27" s="23">
        <v>52.099999999991269</v>
      </c>
      <c r="F27" s="24">
        <v>51.334900000001653</v>
      </c>
      <c r="G27" s="25">
        <v>5.1100000000000003</v>
      </c>
      <c r="H27" s="26">
        <f t="shared" si="0"/>
        <v>80.23683573023493</v>
      </c>
      <c r="I27" s="27">
        <v>100</v>
      </c>
      <c r="J27" s="28">
        <v>100</v>
      </c>
      <c r="K27" s="29">
        <f t="shared" si="1"/>
        <v>21.708333333329698</v>
      </c>
      <c r="L27" s="20">
        <v>6.2800000000002001</v>
      </c>
      <c r="M27" s="20">
        <v>6.6500000000000909</v>
      </c>
      <c r="N27" s="20">
        <v>6.9399999999986903</v>
      </c>
      <c r="O27" s="20">
        <v>6.569999999999709</v>
      </c>
      <c r="P27" s="20">
        <v>6.4499999999998181</v>
      </c>
      <c r="Q27" s="20">
        <v>5.9429999999993015</v>
      </c>
      <c r="R27" s="20">
        <v>7.5199999999999818</v>
      </c>
      <c r="S27" s="20">
        <v>6.7199999999997999</v>
      </c>
    </row>
    <row r="28" spans="1:19" x14ac:dyDescent="0.25">
      <c r="A28" s="59">
        <f>YEAR(Table1[[#This Row],[Date]])</f>
        <v>2023</v>
      </c>
      <c r="B28" s="74" t="s">
        <v>18</v>
      </c>
      <c r="C28" s="21">
        <v>44953</v>
      </c>
      <c r="D28" s="22">
        <v>63.47800000000052</v>
      </c>
      <c r="E28" s="23">
        <v>62.100000000005821</v>
      </c>
      <c r="F28" s="24">
        <v>61.106099999989965</v>
      </c>
      <c r="G28" s="25">
        <v>6.0709</v>
      </c>
      <c r="H28" s="26">
        <f t="shared" si="0"/>
        <v>80.499927833312981</v>
      </c>
      <c r="I28" s="27">
        <v>100</v>
      </c>
      <c r="J28" s="28">
        <v>100</v>
      </c>
      <c r="K28" s="29">
        <f t="shared" si="1"/>
        <v>25.875000000002423</v>
      </c>
      <c r="L28" s="20">
        <v>7.4499999999998181</v>
      </c>
      <c r="M28" s="20">
        <v>7.930000000000291</v>
      </c>
      <c r="N28" s="20">
        <v>8.3700000000008004</v>
      </c>
      <c r="O28" s="20">
        <v>7.8100000000004002</v>
      </c>
      <c r="P28" s="20">
        <v>7.6799999999998363</v>
      </c>
      <c r="Q28" s="20">
        <v>7.2479999999995925</v>
      </c>
      <c r="R28" s="20">
        <v>8.9699999999997999</v>
      </c>
      <c r="S28" s="20">
        <v>8.0199999999999818</v>
      </c>
    </row>
    <row r="29" spans="1:19" x14ac:dyDescent="0.25">
      <c r="A29" s="59">
        <f>YEAR(Table1[[#This Row],[Date]])</f>
        <v>2023</v>
      </c>
      <c r="B29" s="74" t="s">
        <v>18</v>
      </c>
      <c r="C29" s="21">
        <v>44954</v>
      </c>
      <c r="D29" s="22">
        <v>67.035999999999603</v>
      </c>
      <c r="E29" s="23">
        <v>65.399999999994179</v>
      </c>
      <c r="F29" s="24">
        <v>64.450200000006589</v>
      </c>
      <c r="G29" s="25">
        <v>6.39</v>
      </c>
      <c r="H29" s="26">
        <f t="shared" si="0"/>
        <v>80.544123585713763</v>
      </c>
      <c r="I29" s="27">
        <v>100</v>
      </c>
      <c r="J29" s="28">
        <v>100</v>
      </c>
      <c r="K29" s="29">
        <f t="shared" si="1"/>
        <v>27.249999999997577</v>
      </c>
      <c r="L29" s="20">
        <v>7.8800000000001091</v>
      </c>
      <c r="M29" s="20">
        <v>8.3999999999996362</v>
      </c>
      <c r="N29" s="20">
        <v>8.819999999999709</v>
      </c>
      <c r="O29" s="20">
        <v>8.2799999999997453</v>
      </c>
      <c r="P29" s="20">
        <v>8.1100000000001273</v>
      </c>
      <c r="Q29" s="20">
        <v>7.706000000000131</v>
      </c>
      <c r="R29" s="20">
        <v>9.3800000000001091</v>
      </c>
      <c r="S29" s="20">
        <v>8.4600000000000364</v>
      </c>
    </row>
    <row r="30" spans="1:19" x14ac:dyDescent="0.25">
      <c r="A30" s="59">
        <f>YEAR(Table1[[#This Row],[Date]])</f>
        <v>2023</v>
      </c>
      <c r="B30" s="74" t="s">
        <v>18</v>
      </c>
      <c r="C30" s="21">
        <v>44955</v>
      </c>
      <c r="D30" s="22">
        <v>65.468000000000757</v>
      </c>
      <c r="E30" s="23">
        <v>64.600000000005821</v>
      </c>
      <c r="F30" s="24">
        <v>62.997400000007474</v>
      </c>
      <c r="G30" s="25">
        <v>6.19</v>
      </c>
      <c r="H30" s="26">
        <f t="shared" si="0"/>
        <v>82.129435736457339</v>
      </c>
      <c r="I30" s="27">
        <v>100</v>
      </c>
      <c r="J30" s="28">
        <v>100</v>
      </c>
      <c r="K30" s="29">
        <f t="shared" si="1"/>
        <v>26.916666666669091</v>
      </c>
      <c r="L30" s="20">
        <v>7.7200000000002547</v>
      </c>
      <c r="M30" s="20">
        <v>8.2200000000002547</v>
      </c>
      <c r="N30" s="20">
        <v>8.5799999999999272</v>
      </c>
      <c r="O30" s="20">
        <v>8.1100000000001273</v>
      </c>
      <c r="P30" s="20">
        <v>7.9400000000000546</v>
      </c>
      <c r="Q30" s="20">
        <v>7.5380000000004657</v>
      </c>
      <c r="R30" s="20">
        <v>9.0899999999996908</v>
      </c>
      <c r="S30" s="20">
        <v>8.2699999999999818</v>
      </c>
    </row>
    <row r="31" spans="1:19" x14ac:dyDescent="0.25">
      <c r="A31" s="59">
        <f>YEAR(Table1[[#This Row],[Date]])</f>
        <v>2023</v>
      </c>
      <c r="B31" s="74" t="s">
        <v>18</v>
      </c>
      <c r="C31" s="21">
        <v>44956</v>
      </c>
      <c r="D31" s="22">
        <v>63.539999999999509</v>
      </c>
      <c r="E31" s="23">
        <v>61.600000000005821</v>
      </c>
      <c r="F31" s="24">
        <v>61.237599999993108</v>
      </c>
      <c r="G31" s="25">
        <v>6.03</v>
      </c>
      <c r="H31" s="26">
        <f t="shared" si="0"/>
        <v>80.393395160560104</v>
      </c>
      <c r="I31" s="27">
        <v>100</v>
      </c>
      <c r="J31" s="28">
        <v>100</v>
      </c>
      <c r="K31" s="29">
        <f t="shared" si="1"/>
        <v>25.666666666669091</v>
      </c>
      <c r="L31" s="20">
        <v>7.5199999999999818</v>
      </c>
      <c r="M31" s="20">
        <v>7.9699999999997999</v>
      </c>
      <c r="N31" s="20">
        <v>8.319999999999709</v>
      </c>
      <c r="O31" s="20">
        <v>7.8299999999999272</v>
      </c>
      <c r="P31" s="20">
        <v>7.7100000000000364</v>
      </c>
      <c r="Q31" s="20">
        <v>7.319999999999709</v>
      </c>
      <c r="R31" s="20">
        <v>8.8700000000003456</v>
      </c>
      <c r="S31" s="20">
        <v>8</v>
      </c>
    </row>
    <row r="32" spans="1:19" ht="15.75" thickBot="1" x14ac:dyDescent="0.3">
      <c r="A32" s="59">
        <f>YEAR(Table1[[#This Row],[Date]])</f>
        <v>2023</v>
      </c>
      <c r="B32" s="74" t="s">
        <v>18</v>
      </c>
      <c r="C32" s="30">
        <v>44957</v>
      </c>
      <c r="D32" s="31">
        <v>52.576000000000001</v>
      </c>
      <c r="E32" s="32">
        <v>51.5</v>
      </c>
      <c r="F32" s="33">
        <v>50.7</v>
      </c>
      <c r="G32" s="34">
        <v>5.0393999999999997</v>
      </c>
      <c r="H32" s="26">
        <f t="shared" si="0"/>
        <v>80.423944061489578</v>
      </c>
      <c r="I32" s="27">
        <v>100</v>
      </c>
      <c r="J32" s="28">
        <v>100</v>
      </c>
      <c r="K32" s="29">
        <f t="shared" si="1"/>
        <v>21.458333333333332</v>
      </c>
      <c r="L32" s="20">
        <v>6.2199999999997999</v>
      </c>
      <c r="M32" s="20">
        <v>6.6500000000000909</v>
      </c>
      <c r="N32" s="20">
        <v>6.680000000000291</v>
      </c>
      <c r="O32" s="20">
        <v>6.4899999999997817</v>
      </c>
      <c r="P32" s="20">
        <v>6.4299999999998363</v>
      </c>
      <c r="Q32" s="20">
        <v>6.2860000000000582</v>
      </c>
      <c r="R32" s="20">
        <v>7.1399999999998727</v>
      </c>
      <c r="S32" s="20">
        <v>6.680000000000291</v>
      </c>
    </row>
    <row r="33" spans="1:19" x14ac:dyDescent="0.25">
      <c r="A33" s="59">
        <f>YEAR(Table1[[#This Row],[Date]])</f>
        <v>2023</v>
      </c>
      <c r="B33" s="74" t="s">
        <v>19</v>
      </c>
      <c r="C33" s="11">
        <v>44958</v>
      </c>
      <c r="D33" s="12">
        <v>30.010999999999513</v>
      </c>
      <c r="E33" s="13">
        <v>29.599999999991269</v>
      </c>
      <c r="F33" s="14">
        <v>29.315699999991921</v>
      </c>
      <c r="G33" s="15">
        <v>2.89</v>
      </c>
      <c r="H33" s="26">
        <f t="shared" si="0"/>
        <v>80.602931713771554</v>
      </c>
      <c r="I33" s="27">
        <v>100</v>
      </c>
      <c r="J33" s="28">
        <v>100</v>
      </c>
      <c r="K33" s="29">
        <f t="shared" si="1"/>
        <v>12.333333333329694</v>
      </c>
      <c r="L33" s="20">
        <v>3.5999999999999091</v>
      </c>
      <c r="M33" s="20">
        <v>3.8400000000001455</v>
      </c>
      <c r="N33" s="20">
        <v>3.7700000000004366</v>
      </c>
      <c r="O33" s="20">
        <v>3.75</v>
      </c>
      <c r="P33" s="20">
        <v>3.6900000000000546</v>
      </c>
      <c r="Q33" s="20">
        <v>3.4509999999991123</v>
      </c>
      <c r="R33" s="20">
        <v>4.0399999999999636</v>
      </c>
      <c r="S33" s="20">
        <v>3.8699999999998909</v>
      </c>
    </row>
    <row r="34" spans="1:19" x14ac:dyDescent="0.25">
      <c r="A34" s="59">
        <f>YEAR(Table1[[#This Row],[Date]])</f>
        <v>2023</v>
      </c>
      <c r="B34" s="74" t="s">
        <v>19</v>
      </c>
      <c r="C34" s="21">
        <v>44959</v>
      </c>
      <c r="D34" s="22">
        <v>63.119000000001506</v>
      </c>
      <c r="E34" s="23">
        <v>61.69999999999709</v>
      </c>
      <c r="F34" s="24">
        <v>60.792000000001281</v>
      </c>
      <c r="G34" s="25">
        <v>5.95</v>
      </c>
      <c r="H34" s="26">
        <f t="shared" si="0"/>
        <v>81.606578257331975</v>
      </c>
      <c r="I34" s="27">
        <v>100</v>
      </c>
      <c r="J34" s="28">
        <v>100</v>
      </c>
      <c r="K34" s="29">
        <f t="shared" si="1"/>
        <v>25.708333333332124</v>
      </c>
      <c r="L34" s="20">
        <v>7.5199999999999818</v>
      </c>
      <c r="M34" s="20">
        <v>7.9499999999998181</v>
      </c>
      <c r="N34" s="20">
        <v>8.2700000000004366</v>
      </c>
      <c r="O34" s="20">
        <v>7.8000000000001819</v>
      </c>
      <c r="P34" s="20">
        <v>7.6500000000000909</v>
      </c>
      <c r="Q34" s="20">
        <v>7.2290000000011787</v>
      </c>
      <c r="R34" s="20">
        <v>8.7300000000000182</v>
      </c>
      <c r="S34" s="20">
        <v>7.9699999999997999</v>
      </c>
    </row>
    <row r="35" spans="1:19" x14ac:dyDescent="0.25">
      <c r="A35" s="59">
        <f>YEAR(Table1[[#This Row],[Date]])</f>
        <v>2023</v>
      </c>
      <c r="B35" s="74" t="s">
        <v>19</v>
      </c>
      <c r="C35" s="21">
        <v>44960</v>
      </c>
      <c r="D35" s="22">
        <v>67.286999999998898</v>
      </c>
      <c r="E35" s="23">
        <v>65.80000000000291</v>
      </c>
      <c r="F35" s="24">
        <v>64.699600000007194</v>
      </c>
      <c r="G35" s="25">
        <v>6.55</v>
      </c>
      <c r="H35" s="26">
        <f t="shared" si="0"/>
        <v>79.05722457478555</v>
      </c>
      <c r="I35" s="27">
        <v>100</v>
      </c>
      <c r="J35" s="28">
        <v>100</v>
      </c>
      <c r="K35" s="29">
        <f t="shared" si="1"/>
        <v>27.416666666667876</v>
      </c>
      <c r="L35" s="20">
        <v>8.0399999999999636</v>
      </c>
      <c r="M35" s="20">
        <v>8.4600000000000364</v>
      </c>
      <c r="N35" s="20">
        <v>8.7999999999992724</v>
      </c>
      <c r="O35" s="20">
        <v>8.2899999999999636</v>
      </c>
      <c r="P35" s="20">
        <v>8.1500000000000909</v>
      </c>
      <c r="Q35" s="20">
        <v>7.8269999999993161</v>
      </c>
      <c r="R35" s="20">
        <v>9.2300000000000182</v>
      </c>
      <c r="S35" s="20">
        <v>8.4900000000002365</v>
      </c>
    </row>
    <row r="36" spans="1:19" x14ac:dyDescent="0.25">
      <c r="A36" s="59">
        <f>YEAR(Table1[[#This Row],[Date]])</f>
        <v>2023</v>
      </c>
      <c r="B36" s="74" t="s">
        <v>19</v>
      </c>
      <c r="C36" s="21">
        <v>44961</v>
      </c>
      <c r="D36" s="22">
        <v>68.712000000002263</v>
      </c>
      <c r="E36" s="23">
        <v>67.19999999999709</v>
      </c>
      <c r="F36" s="24">
        <v>65.990399999995134</v>
      </c>
      <c r="G36" s="25">
        <v>6.78</v>
      </c>
      <c r="H36" s="26">
        <f t="shared" si="0"/>
        <v>78.000349608706472</v>
      </c>
      <c r="I36" s="27">
        <v>100</v>
      </c>
      <c r="J36" s="28">
        <v>100</v>
      </c>
      <c r="K36" s="29">
        <f t="shared" si="1"/>
        <v>27.999999999998789</v>
      </c>
      <c r="L36" s="20">
        <v>8.2300000000000182</v>
      </c>
      <c r="M36" s="20">
        <v>8.6700000000000728</v>
      </c>
      <c r="N36" s="20">
        <v>8.9700000000011642</v>
      </c>
      <c r="O36" s="20">
        <v>8.4500000000002728</v>
      </c>
      <c r="P36" s="20">
        <v>8.3399999999996908</v>
      </c>
      <c r="Q36" s="20">
        <v>8.1120000000009895</v>
      </c>
      <c r="R36" s="20">
        <v>9.4000000000000909</v>
      </c>
      <c r="S36" s="20">
        <v>8.5399999999999636</v>
      </c>
    </row>
    <row r="37" spans="1:19" x14ac:dyDescent="0.25">
      <c r="A37" s="59">
        <f>YEAR(Table1[[#This Row],[Date]])</f>
        <v>2023</v>
      </c>
      <c r="B37" s="74" t="s">
        <v>19</v>
      </c>
      <c r="C37" s="21">
        <v>44962</v>
      </c>
      <c r="D37" s="22">
        <v>67.990999999997712</v>
      </c>
      <c r="E37" s="23">
        <v>66.5</v>
      </c>
      <c r="F37" s="24">
        <v>65.399300000004587</v>
      </c>
      <c r="G37" s="25">
        <v>6.7999000000000001</v>
      </c>
      <c r="H37" s="26">
        <f t="shared" si="0"/>
        <v>76.961954684030303</v>
      </c>
      <c r="I37" s="27">
        <v>100</v>
      </c>
      <c r="J37" s="28">
        <v>100</v>
      </c>
      <c r="K37" s="29">
        <f t="shared" si="1"/>
        <v>27.708333333333336</v>
      </c>
      <c r="L37" s="20">
        <v>8.1100000000001273</v>
      </c>
      <c r="M37" s="20">
        <v>8.5599999999999454</v>
      </c>
      <c r="N37" s="20">
        <v>8.8499999999985448</v>
      </c>
      <c r="O37" s="20">
        <v>8.419999999999618</v>
      </c>
      <c r="P37" s="20">
        <v>8.2000000000002728</v>
      </c>
      <c r="Q37" s="20">
        <v>7.9709999999995489</v>
      </c>
      <c r="R37" s="20">
        <v>9.3099999999999454</v>
      </c>
      <c r="S37" s="20">
        <v>8.569999999999709</v>
      </c>
    </row>
    <row r="38" spans="1:19" x14ac:dyDescent="0.25">
      <c r="A38" s="59">
        <f>YEAR(Table1[[#This Row],[Date]])</f>
        <v>2023</v>
      </c>
      <c r="B38" s="74" t="s">
        <v>19</v>
      </c>
      <c r="C38" s="21">
        <v>44963</v>
      </c>
      <c r="D38" s="22">
        <v>65.449999999999363</v>
      </c>
      <c r="E38" s="23">
        <v>63.900000000008731</v>
      </c>
      <c r="F38" s="24">
        <v>62.945999999996275</v>
      </c>
      <c r="G38" s="25">
        <v>6.4541000000000004</v>
      </c>
      <c r="H38" s="26">
        <f t="shared" si="0"/>
        <v>77.915190734196656</v>
      </c>
      <c r="I38" s="27">
        <v>100</v>
      </c>
      <c r="J38" s="28">
        <v>100</v>
      </c>
      <c r="K38" s="29">
        <f t="shared" si="1"/>
        <v>26.625000000003642</v>
      </c>
      <c r="L38" s="20">
        <v>7.7899999999999636</v>
      </c>
      <c r="M38" s="20">
        <v>8.2400000000002365</v>
      </c>
      <c r="N38" s="20">
        <v>8.5100000000002183</v>
      </c>
      <c r="O38" s="20">
        <v>8.1100000000001273</v>
      </c>
      <c r="P38" s="20">
        <v>7.8499999999999091</v>
      </c>
      <c r="Q38" s="20">
        <v>7.6999999999989086</v>
      </c>
      <c r="R38" s="20">
        <v>8.9899999999997817</v>
      </c>
      <c r="S38" s="20">
        <v>8.2600000000002183</v>
      </c>
    </row>
    <row r="39" spans="1:19" x14ac:dyDescent="0.25">
      <c r="A39" s="59">
        <f>YEAR(Table1[[#This Row],[Date]])</f>
        <v>2023</v>
      </c>
      <c r="B39" s="74" t="s">
        <v>19</v>
      </c>
      <c r="C39" s="21">
        <v>44964</v>
      </c>
      <c r="D39" s="22">
        <v>66.157000000001972</v>
      </c>
      <c r="E39" s="23">
        <v>64.69999999999709</v>
      </c>
      <c r="F39" s="24">
        <v>63.638399999996182</v>
      </c>
      <c r="G39" s="25">
        <v>6.19</v>
      </c>
      <c r="H39" s="26">
        <f t="shared" si="0"/>
        <v>82.256571085883465</v>
      </c>
      <c r="I39" s="27">
        <v>100</v>
      </c>
      <c r="J39" s="28">
        <v>100</v>
      </c>
      <c r="K39" s="29">
        <f t="shared" si="1"/>
        <v>26.958333333332117</v>
      </c>
      <c r="L39" s="20">
        <v>7.9000000000000909</v>
      </c>
      <c r="M39" s="20">
        <v>8.3499999999999091</v>
      </c>
      <c r="N39" s="20">
        <v>8.5799999999999272</v>
      </c>
      <c r="O39" s="20">
        <v>8.2000000000002728</v>
      </c>
      <c r="P39" s="20">
        <v>7.9800000000000182</v>
      </c>
      <c r="Q39" s="20">
        <v>7.7670000000016444</v>
      </c>
      <c r="R39" s="20">
        <v>8.9900000000002365</v>
      </c>
      <c r="S39" s="20">
        <v>8.3899999999998727</v>
      </c>
    </row>
    <row r="40" spans="1:19" x14ac:dyDescent="0.25">
      <c r="A40" s="59">
        <f>YEAR(Table1[[#This Row],[Date]])</f>
        <v>2023</v>
      </c>
      <c r="B40" s="74" t="s">
        <v>19</v>
      </c>
      <c r="C40" s="21">
        <v>44965</v>
      </c>
      <c r="D40" s="22">
        <v>68.151999999998225</v>
      </c>
      <c r="E40" s="23">
        <v>66.5</v>
      </c>
      <c r="F40" s="24">
        <v>65.459300000002258</v>
      </c>
      <c r="G40" s="25">
        <v>6.73</v>
      </c>
      <c r="H40" s="26">
        <f t="shared" si="0"/>
        <v>77.761306932531596</v>
      </c>
      <c r="I40" s="27">
        <v>100</v>
      </c>
      <c r="J40" s="28">
        <v>100</v>
      </c>
      <c r="K40" s="29">
        <f t="shared" si="1"/>
        <v>27.708333333333336</v>
      </c>
      <c r="L40" s="20">
        <v>8.1399999999998727</v>
      </c>
      <c r="M40" s="20">
        <v>8.5899999999996908</v>
      </c>
      <c r="N40" s="20">
        <v>8.819999999999709</v>
      </c>
      <c r="O40" s="20">
        <v>8.4599999999995816</v>
      </c>
      <c r="P40" s="20">
        <v>8.2300000000000182</v>
      </c>
      <c r="Q40" s="20">
        <v>8.0319999999992433</v>
      </c>
      <c r="R40" s="20">
        <v>9.2300000000000182</v>
      </c>
      <c r="S40" s="20">
        <v>8.6500000000000909</v>
      </c>
    </row>
    <row r="41" spans="1:19" x14ac:dyDescent="0.25">
      <c r="A41" s="59">
        <f>YEAR(Table1[[#This Row],[Date]])</f>
        <v>2023</v>
      </c>
      <c r="B41" s="74" t="s">
        <v>19</v>
      </c>
      <c r="C41" s="21">
        <v>44966</v>
      </c>
      <c r="D41" s="22">
        <v>68.893000000001393</v>
      </c>
      <c r="E41" s="23">
        <v>67.30000000000291</v>
      </c>
      <c r="F41" s="24">
        <v>66.154099999999744</v>
      </c>
      <c r="G41" s="25">
        <v>6.88</v>
      </c>
      <c r="H41" s="26">
        <f t="shared" si="0"/>
        <v>76.981008453501758</v>
      </c>
      <c r="I41" s="27">
        <v>100</v>
      </c>
      <c r="J41" s="28">
        <v>100</v>
      </c>
      <c r="K41" s="29">
        <f t="shared" si="1"/>
        <v>28.041666666667879</v>
      </c>
      <c r="L41" s="20">
        <v>8.2300000000000182</v>
      </c>
      <c r="M41" s="20">
        <v>8.6900000000000546</v>
      </c>
      <c r="N41" s="20">
        <v>8.8900000000012369</v>
      </c>
      <c r="O41" s="20">
        <v>8.5</v>
      </c>
      <c r="P41" s="20">
        <v>8.4099999999998545</v>
      </c>
      <c r="Q41" s="20">
        <v>8.1530000000002474</v>
      </c>
      <c r="R41" s="20">
        <v>9.3299999999999272</v>
      </c>
      <c r="S41" s="20">
        <v>8.6900000000000546</v>
      </c>
    </row>
    <row r="42" spans="1:19" x14ac:dyDescent="0.25">
      <c r="A42" s="59">
        <f>YEAR(Table1[[#This Row],[Date]])</f>
        <v>2023</v>
      </c>
      <c r="B42" s="74" t="s">
        <v>19</v>
      </c>
      <c r="C42" s="21">
        <v>44967</v>
      </c>
      <c r="D42" s="22">
        <v>69.5</v>
      </c>
      <c r="E42" s="23">
        <v>67.80000000000291</v>
      </c>
      <c r="F42" s="24">
        <v>66.735400000005029</v>
      </c>
      <c r="G42" s="25">
        <v>7.07</v>
      </c>
      <c r="H42" s="26">
        <f t="shared" si="0"/>
        <v>75.46876622704022</v>
      </c>
      <c r="I42" s="27">
        <v>100</v>
      </c>
      <c r="J42" s="28">
        <v>100</v>
      </c>
      <c r="K42" s="29">
        <f t="shared" si="1"/>
        <v>28.250000000001211</v>
      </c>
      <c r="L42" s="20">
        <v>8.3499999999999091</v>
      </c>
      <c r="M42" s="20">
        <v>8.7600000000002183</v>
      </c>
      <c r="N42" s="20">
        <v>9.0100000000002183</v>
      </c>
      <c r="O42" s="20">
        <v>8.5600000000004002</v>
      </c>
      <c r="P42" s="20">
        <v>8.5</v>
      </c>
      <c r="Q42" s="20">
        <v>8.1399999999994179</v>
      </c>
      <c r="R42" s="20">
        <v>9.4600000000000364</v>
      </c>
      <c r="S42" s="20">
        <v>8.7199999999997999</v>
      </c>
    </row>
    <row r="43" spans="1:19" x14ac:dyDescent="0.25">
      <c r="A43" s="59">
        <f>YEAR(Table1[[#This Row],[Date]])</f>
        <v>2023</v>
      </c>
      <c r="B43" s="74" t="s">
        <v>19</v>
      </c>
      <c r="C43" s="21">
        <v>44968</v>
      </c>
      <c r="D43" s="22">
        <v>69.488000000000284</v>
      </c>
      <c r="E43" s="23">
        <v>67.899999999994179</v>
      </c>
      <c r="F43" s="24">
        <v>66.758600000001024</v>
      </c>
      <c r="G43" s="25">
        <v>7.02</v>
      </c>
      <c r="H43" s="26">
        <f t="shared" si="0"/>
        <v>76.118396729077219</v>
      </c>
      <c r="I43" s="27">
        <v>100</v>
      </c>
      <c r="J43" s="28">
        <v>100</v>
      </c>
      <c r="K43" s="29">
        <f t="shared" si="1"/>
        <v>28.291666666664238</v>
      </c>
      <c r="L43" s="20">
        <v>8.3900000000003274</v>
      </c>
      <c r="M43" s="20">
        <v>8.7999999999997272</v>
      </c>
      <c r="N43" s="20">
        <v>8.9699999999993452</v>
      </c>
      <c r="O43" s="20">
        <v>8.5599999999999454</v>
      </c>
      <c r="P43" s="20">
        <v>8.5199999999999818</v>
      </c>
      <c r="Q43" s="20">
        <v>8.2080000000005384</v>
      </c>
      <c r="R43" s="20">
        <v>9.3200000000001637</v>
      </c>
      <c r="S43" s="20">
        <v>8.7200000000002547</v>
      </c>
    </row>
    <row r="44" spans="1:19" x14ac:dyDescent="0.25">
      <c r="A44" s="59">
        <f>YEAR(Table1[[#This Row],[Date]])</f>
        <v>2023</v>
      </c>
      <c r="B44" s="74" t="s">
        <v>19</v>
      </c>
      <c r="C44" s="21">
        <v>44969</v>
      </c>
      <c r="D44" s="22">
        <v>71.796999999999116</v>
      </c>
      <c r="E44" s="23">
        <v>70.19999999999709</v>
      </c>
      <c r="F44" s="24">
        <v>68.937599999990198</v>
      </c>
      <c r="G44" s="25">
        <v>7.17</v>
      </c>
      <c r="H44" s="26">
        <f t="shared" si="0"/>
        <v>77.050405123782895</v>
      </c>
      <c r="I44" s="27">
        <v>100</v>
      </c>
      <c r="J44" s="28">
        <v>100</v>
      </c>
      <c r="K44" s="29">
        <f t="shared" si="1"/>
        <v>29.249999999998789</v>
      </c>
      <c r="L44" s="20">
        <v>8.6999999999998181</v>
      </c>
      <c r="M44" s="20">
        <v>9.0600000000004002</v>
      </c>
      <c r="N44" s="20">
        <v>9.2600000000002183</v>
      </c>
      <c r="O44" s="20">
        <v>8.8699999999998909</v>
      </c>
      <c r="P44" s="20">
        <v>8.8200000000001637</v>
      </c>
      <c r="Q44" s="20">
        <v>8.5669999999990978</v>
      </c>
      <c r="R44" s="20">
        <v>9.4899999999997817</v>
      </c>
      <c r="S44" s="20">
        <v>9.0299999999997453</v>
      </c>
    </row>
    <row r="45" spans="1:19" x14ac:dyDescent="0.25">
      <c r="A45" s="59">
        <f>YEAR(Table1[[#This Row],[Date]])</f>
        <v>2023</v>
      </c>
      <c r="B45" s="74" t="s">
        <v>19</v>
      </c>
      <c r="C45" s="21">
        <v>44970</v>
      </c>
      <c r="D45" s="35">
        <v>74.124999999998636</v>
      </c>
      <c r="E45" s="36">
        <v>72.400000000008731</v>
      </c>
      <c r="F45" s="37">
        <v>71.137900000001537</v>
      </c>
      <c r="G45" s="25">
        <v>7.57</v>
      </c>
      <c r="H45" s="26">
        <f t="shared" si="0"/>
        <v>75.266142222454008</v>
      </c>
      <c r="I45" s="27">
        <v>100</v>
      </c>
      <c r="J45" s="28">
        <v>100</v>
      </c>
      <c r="K45" s="29">
        <f t="shared" si="1"/>
        <v>30.166666666670306</v>
      </c>
      <c r="L45" s="20">
        <v>9</v>
      </c>
      <c r="M45" s="20">
        <v>9.319999999999709</v>
      </c>
      <c r="N45" s="20">
        <v>9.5299999999988358</v>
      </c>
      <c r="O45" s="20">
        <v>9.1700000000000728</v>
      </c>
      <c r="P45" s="20">
        <v>9.1199999999998909</v>
      </c>
      <c r="Q45" s="20">
        <v>8.8649999999997817</v>
      </c>
      <c r="R45" s="20">
        <v>9.8099999999999454</v>
      </c>
      <c r="S45" s="20">
        <v>9.3100000000004002</v>
      </c>
    </row>
    <row r="46" spans="1:19" x14ac:dyDescent="0.25">
      <c r="A46" s="59">
        <f>YEAR(Table1[[#This Row],[Date]])</f>
        <v>2023</v>
      </c>
      <c r="B46" s="74" t="s">
        <v>19</v>
      </c>
      <c r="C46" s="21">
        <v>44971</v>
      </c>
      <c r="D46" s="22">
        <v>74.216000000001713</v>
      </c>
      <c r="E46" s="23">
        <v>72.399999999994179</v>
      </c>
      <c r="F46" s="24">
        <v>71.142500000001746</v>
      </c>
      <c r="G46" s="25">
        <v>7.79</v>
      </c>
      <c r="H46" s="26">
        <f t="shared" si="0"/>
        <v>73.140525882395664</v>
      </c>
      <c r="I46" s="27">
        <v>100</v>
      </c>
      <c r="J46" s="28">
        <v>100</v>
      </c>
      <c r="K46" s="29">
        <f t="shared" si="1"/>
        <v>30.166666666664245</v>
      </c>
      <c r="L46" s="20">
        <v>9.0500000000001819</v>
      </c>
      <c r="M46" s="20">
        <v>9.3200000000001637</v>
      </c>
      <c r="N46" s="20">
        <v>9.5400000000008731</v>
      </c>
      <c r="O46" s="20">
        <v>9.1700000000000728</v>
      </c>
      <c r="P46" s="20">
        <v>9.1100000000001273</v>
      </c>
      <c r="Q46" s="20">
        <v>8.8960000000006403</v>
      </c>
      <c r="R46" s="20">
        <v>9.8299999999999272</v>
      </c>
      <c r="S46" s="20">
        <v>9.2999999999997272</v>
      </c>
    </row>
    <row r="47" spans="1:19" x14ac:dyDescent="0.25">
      <c r="A47" s="59">
        <f>YEAR(Table1[[#This Row],[Date]])</f>
        <v>2023</v>
      </c>
      <c r="B47" s="74" t="s">
        <v>19</v>
      </c>
      <c r="C47" s="21">
        <v>44972</v>
      </c>
      <c r="D47" s="22">
        <v>73.678999999998268</v>
      </c>
      <c r="E47" s="23">
        <v>71.899999999994179</v>
      </c>
      <c r="F47" s="24">
        <v>70.679400000008172</v>
      </c>
      <c r="G47" s="25">
        <v>7.25</v>
      </c>
      <c r="H47" s="26">
        <f t="shared" si="0"/>
        <v>78.045497594314483</v>
      </c>
      <c r="I47" s="27">
        <v>100</v>
      </c>
      <c r="J47" s="28">
        <v>100</v>
      </c>
      <c r="K47" s="29">
        <f t="shared" si="1"/>
        <v>29.958333333330906</v>
      </c>
      <c r="L47" s="20">
        <v>9</v>
      </c>
      <c r="M47" s="20">
        <v>9.2799999999997453</v>
      </c>
      <c r="N47" s="20">
        <v>9.4599999999991269</v>
      </c>
      <c r="O47" s="20">
        <v>9.1199999999998909</v>
      </c>
      <c r="P47" s="20">
        <v>9.0399999999999636</v>
      </c>
      <c r="Q47" s="20">
        <v>8.8289999999997235</v>
      </c>
      <c r="R47" s="20">
        <v>9.7699999999999818</v>
      </c>
      <c r="S47" s="20">
        <v>9.1799999999998363</v>
      </c>
    </row>
    <row r="48" spans="1:19" x14ac:dyDescent="0.25">
      <c r="A48" s="59">
        <f>YEAR(Table1[[#This Row],[Date]])</f>
        <v>2023</v>
      </c>
      <c r="B48" s="74" t="s">
        <v>19</v>
      </c>
      <c r="C48" s="21">
        <v>44973</v>
      </c>
      <c r="D48" s="22">
        <v>74.528000000000247</v>
      </c>
      <c r="E48" s="23">
        <v>72.700000000011642</v>
      </c>
      <c r="F48" s="24">
        <v>71.438699999998789</v>
      </c>
      <c r="G48" s="25">
        <v>7.68</v>
      </c>
      <c r="H48" s="26">
        <f t="shared" si="0"/>
        <v>74.495520841542856</v>
      </c>
      <c r="I48" s="27">
        <v>100</v>
      </c>
      <c r="J48" s="28">
        <v>100</v>
      </c>
      <c r="K48" s="29">
        <f t="shared" si="1"/>
        <v>30.291666666671517</v>
      </c>
      <c r="L48" s="20">
        <v>9.0999999999999091</v>
      </c>
      <c r="M48" s="20">
        <v>9.3900000000003274</v>
      </c>
      <c r="N48" s="20">
        <v>9.5</v>
      </c>
      <c r="O48" s="20">
        <v>9.2599999999997635</v>
      </c>
      <c r="P48" s="20">
        <v>9.1399999999998727</v>
      </c>
      <c r="Q48" s="20">
        <v>8.9380000000001019</v>
      </c>
      <c r="R48" s="20">
        <v>9.7899999999999636</v>
      </c>
      <c r="S48" s="20">
        <v>9.4100000000003092</v>
      </c>
    </row>
    <row r="49" spans="1:19" x14ac:dyDescent="0.25">
      <c r="A49" s="59">
        <f>YEAR(Table1[[#This Row],[Date]])</f>
        <v>2023</v>
      </c>
      <c r="B49" s="74" t="s">
        <v>19</v>
      </c>
      <c r="C49" s="21">
        <v>44974</v>
      </c>
      <c r="D49" s="22">
        <v>74.114000000001852</v>
      </c>
      <c r="E49" s="23">
        <v>72.299999999988358</v>
      </c>
      <c r="F49" s="24">
        <v>70.982099999993807</v>
      </c>
      <c r="G49" s="25">
        <v>7.74</v>
      </c>
      <c r="H49" s="26">
        <f t="shared" si="0"/>
        <v>73.511334471679589</v>
      </c>
      <c r="I49" s="27">
        <v>100</v>
      </c>
      <c r="J49" s="28">
        <v>100</v>
      </c>
      <c r="K49" s="29">
        <f t="shared" si="1"/>
        <v>30.124999999995151</v>
      </c>
      <c r="L49" s="20">
        <v>9.0900000000001455</v>
      </c>
      <c r="M49" s="20">
        <v>9.3699999999998909</v>
      </c>
      <c r="N49" s="20">
        <v>9.1400000000012369</v>
      </c>
      <c r="O49" s="20">
        <v>9.2899999999999636</v>
      </c>
      <c r="P49" s="20">
        <v>9.1600000000003092</v>
      </c>
      <c r="Q49" s="20">
        <v>8.8940000000002328</v>
      </c>
      <c r="R49" s="20">
        <v>9.7699999999999818</v>
      </c>
      <c r="S49" s="20">
        <v>9.4000000000000909</v>
      </c>
    </row>
    <row r="50" spans="1:19" x14ac:dyDescent="0.25">
      <c r="A50" s="59">
        <f>YEAR(Table1[[#This Row],[Date]])</f>
        <v>2023</v>
      </c>
      <c r="B50" s="74" t="s">
        <v>19</v>
      </c>
      <c r="C50" s="21">
        <v>44975</v>
      </c>
      <c r="D50" s="22">
        <v>71.964000000000851</v>
      </c>
      <c r="E50" s="23">
        <v>70.200000000011642</v>
      </c>
      <c r="F50" s="24">
        <v>69.038200000009965</v>
      </c>
      <c r="G50" s="25">
        <v>7.22</v>
      </c>
      <c r="H50" s="26">
        <f t="shared" si="0"/>
        <v>76.516815060614661</v>
      </c>
      <c r="I50" s="27">
        <v>97.546897546897554</v>
      </c>
      <c r="J50" s="28">
        <v>100</v>
      </c>
      <c r="K50" s="29">
        <f t="shared" si="1"/>
        <v>29.250000000004849</v>
      </c>
      <c r="L50" s="20">
        <v>9.1299999999996544</v>
      </c>
      <c r="M50" s="20">
        <v>9.4299999999998363</v>
      </c>
      <c r="N50" s="20">
        <v>9.5100000000002183</v>
      </c>
      <c r="O50" s="20">
        <v>9.3200000000001637</v>
      </c>
      <c r="P50" s="20">
        <v>6.3299999999999272</v>
      </c>
      <c r="Q50" s="20">
        <v>9.0140000000010332</v>
      </c>
      <c r="R50" s="20">
        <v>9.7900000000004184</v>
      </c>
      <c r="S50" s="20">
        <v>9.4399999999995998</v>
      </c>
    </row>
    <row r="51" spans="1:19" x14ac:dyDescent="0.25">
      <c r="A51" s="59">
        <f>YEAR(Table1[[#This Row],[Date]])</f>
        <v>2023</v>
      </c>
      <c r="B51" s="74" t="s">
        <v>19</v>
      </c>
      <c r="C51" s="21">
        <v>44976</v>
      </c>
      <c r="D51" s="22">
        <v>73.725999999998294</v>
      </c>
      <c r="E51" s="23">
        <v>71.899999999994179</v>
      </c>
      <c r="F51" s="24">
        <v>70.700399999986985</v>
      </c>
      <c r="G51" s="25">
        <v>7.08</v>
      </c>
      <c r="H51" s="26">
        <f t="shared" si="0"/>
        <v>79.919471406607343</v>
      </c>
      <c r="I51" s="27">
        <v>100</v>
      </c>
      <c r="J51" s="28">
        <v>100</v>
      </c>
      <c r="K51" s="29">
        <f t="shared" si="1"/>
        <v>29.958333333330906</v>
      </c>
      <c r="L51" s="20">
        <v>9.0500000000001819</v>
      </c>
      <c r="M51" s="20">
        <v>9.3400000000001455</v>
      </c>
      <c r="N51" s="20">
        <v>9.3799999999991996</v>
      </c>
      <c r="O51" s="20">
        <v>9.1799999999998363</v>
      </c>
      <c r="P51" s="20">
        <v>9.1399999999998727</v>
      </c>
      <c r="Q51" s="20">
        <v>8.9059999999990396</v>
      </c>
      <c r="R51" s="20">
        <v>9.669999999999618</v>
      </c>
      <c r="S51" s="20">
        <v>9.0600000000004002</v>
      </c>
    </row>
    <row r="52" spans="1:19" x14ac:dyDescent="0.25">
      <c r="A52" s="59">
        <f>YEAR(Table1[[#This Row],[Date]])</f>
        <v>2023</v>
      </c>
      <c r="B52" s="74" t="s">
        <v>19</v>
      </c>
      <c r="C52" s="21">
        <v>44977</v>
      </c>
      <c r="D52" s="22">
        <v>69.041000000000167</v>
      </c>
      <c r="E52" s="23">
        <v>67.399999999994179</v>
      </c>
      <c r="F52" s="24">
        <v>66.263400000010733</v>
      </c>
      <c r="G52" s="25">
        <v>6.5856000000000003</v>
      </c>
      <c r="H52" s="26">
        <f t="shared" si="0"/>
        <v>80.541834604749724</v>
      </c>
      <c r="I52" s="27">
        <v>100</v>
      </c>
      <c r="J52" s="28">
        <v>100</v>
      </c>
      <c r="K52" s="29">
        <f t="shared" si="1"/>
        <v>28.083333333330906</v>
      </c>
      <c r="L52" s="20">
        <v>8.4000000000000909</v>
      </c>
      <c r="M52" s="20">
        <v>8.7800000000002001</v>
      </c>
      <c r="N52" s="20">
        <v>8.819999999999709</v>
      </c>
      <c r="O52" s="20">
        <v>8.5300000000002001</v>
      </c>
      <c r="P52" s="20">
        <v>8.4600000000000364</v>
      </c>
      <c r="Q52" s="20">
        <v>8.2409999999999854</v>
      </c>
      <c r="R52" s="20">
        <v>9.1600000000003092</v>
      </c>
      <c r="S52" s="20">
        <v>8.6499999999996362</v>
      </c>
    </row>
    <row r="53" spans="1:19" x14ac:dyDescent="0.25">
      <c r="A53" s="59">
        <f>YEAR(Table1[[#This Row],[Date]])</f>
        <v>2023</v>
      </c>
      <c r="B53" s="74" t="s">
        <v>19</v>
      </c>
      <c r="C53" s="21">
        <v>44978</v>
      </c>
      <c r="D53" s="22">
        <v>69.91800000000103</v>
      </c>
      <c r="E53" s="23">
        <v>68.400000000008731</v>
      </c>
      <c r="F53" s="24">
        <v>67.106299999999464</v>
      </c>
      <c r="G53" s="25">
        <v>6.78</v>
      </c>
      <c r="H53" s="26">
        <f t="shared" si="0"/>
        <v>79.393212994589803</v>
      </c>
      <c r="I53" s="27">
        <v>100</v>
      </c>
      <c r="J53" s="28">
        <v>100</v>
      </c>
      <c r="K53" s="29">
        <f t="shared" si="1"/>
        <v>28.500000000003638</v>
      </c>
      <c r="L53" s="20">
        <v>8.5099999999997635</v>
      </c>
      <c r="M53" s="20">
        <v>8.8599999999996726</v>
      </c>
      <c r="N53" s="20">
        <v>8.9500000000007276</v>
      </c>
      <c r="O53" s="20">
        <v>8.6199999999998909</v>
      </c>
      <c r="P53" s="20">
        <v>8.5599999999999454</v>
      </c>
      <c r="Q53" s="20">
        <v>8.3980000000010477</v>
      </c>
      <c r="R53" s="20">
        <v>9.25</v>
      </c>
      <c r="S53" s="20">
        <v>8.7699999999999818</v>
      </c>
    </row>
    <row r="54" spans="1:19" x14ac:dyDescent="0.25">
      <c r="A54" s="59">
        <f>YEAR(Table1[[#This Row],[Date]])</f>
        <v>2023</v>
      </c>
      <c r="B54" s="74" t="s">
        <v>19</v>
      </c>
      <c r="C54" s="21">
        <v>44979</v>
      </c>
      <c r="D54" s="22">
        <v>64.951000000000022</v>
      </c>
      <c r="E54" s="23">
        <v>63.30000000000291</v>
      </c>
      <c r="F54" s="24">
        <v>62.419799999988754</v>
      </c>
      <c r="G54" s="25">
        <v>6.19</v>
      </c>
      <c r="H54" s="26">
        <f t="shared" si="0"/>
        <v>80.476676193769663</v>
      </c>
      <c r="I54" s="27">
        <v>100</v>
      </c>
      <c r="J54" s="28">
        <v>100</v>
      </c>
      <c r="K54" s="29">
        <f t="shared" si="1"/>
        <v>26.375000000001215</v>
      </c>
      <c r="L54" s="20">
        <v>7.930000000000291</v>
      </c>
      <c r="M54" s="20">
        <v>8.2600000000002183</v>
      </c>
      <c r="N54" s="20">
        <v>8.25</v>
      </c>
      <c r="O54" s="20">
        <v>8.0500000000001819</v>
      </c>
      <c r="P54" s="20">
        <v>8</v>
      </c>
      <c r="Q54" s="20">
        <v>7.8909999999996217</v>
      </c>
      <c r="R54" s="20">
        <v>8.6099999999996726</v>
      </c>
      <c r="S54" s="20">
        <v>7.9600000000000364</v>
      </c>
    </row>
    <row r="55" spans="1:19" x14ac:dyDescent="0.25">
      <c r="A55" s="59">
        <f>YEAR(Table1[[#This Row],[Date]])</f>
        <v>2023</v>
      </c>
      <c r="B55" s="74" t="s">
        <v>19</v>
      </c>
      <c r="C55" s="21">
        <v>44980</v>
      </c>
      <c r="D55" s="22">
        <v>68.946999999998752</v>
      </c>
      <c r="E55" s="23">
        <v>67.399999999994179</v>
      </c>
      <c r="F55" s="24">
        <v>66.225500000000466</v>
      </c>
      <c r="G55" s="25">
        <v>6.63</v>
      </c>
      <c r="H55" s="26">
        <f t="shared" si="0"/>
        <v>80.002459422781286</v>
      </c>
      <c r="I55" s="27">
        <v>100</v>
      </c>
      <c r="J55" s="28">
        <v>100</v>
      </c>
      <c r="K55" s="29">
        <f t="shared" si="1"/>
        <v>28.083333333330906</v>
      </c>
      <c r="L55" s="20">
        <v>8.3699999999998909</v>
      </c>
      <c r="M55" s="20">
        <v>8.7100000000000364</v>
      </c>
      <c r="N55" s="20">
        <v>8.8299999999999272</v>
      </c>
      <c r="O55" s="20">
        <v>8.4699999999997999</v>
      </c>
      <c r="P55" s="20">
        <v>8.4099999999998545</v>
      </c>
      <c r="Q55" s="20">
        <v>8.3169999999990978</v>
      </c>
      <c r="R55" s="20">
        <v>9.2100000000000364</v>
      </c>
      <c r="S55" s="20">
        <v>8.6300000000001091</v>
      </c>
    </row>
    <row r="56" spans="1:19" x14ac:dyDescent="0.25">
      <c r="A56" s="59">
        <f>YEAR(Table1[[#This Row],[Date]])</f>
        <v>2023</v>
      </c>
      <c r="B56" s="74" t="s">
        <v>19</v>
      </c>
      <c r="C56" s="21">
        <v>44981</v>
      </c>
      <c r="D56" s="22">
        <v>69.644000000000688</v>
      </c>
      <c r="E56" s="23">
        <v>68.100000000005821</v>
      </c>
      <c r="F56" s="24">
        <v>66.879100000005565</v>
      </c>
      <c r="G56" s="25">
        <v>6.92</v>
      </c>
      <c r="H56" s="26">
        <f t="shared" si="0"/>
        <v>77.445820905237952</v>
      </c>
      <c r="I56" s="27">
        <v>100</v>
      </c>
      <c r="J56" s="28">
        <v>100</v>
      </c>
      <c r="K56" s="29">
        <f t="shared" si="1"/>
        <v>28.375000000002427</v>
      </c>
      <c r="L56" s="20">
        <v>8.5</v>
      </c>
      <c r="M56" s="20">
        <v>8.7999999999997272</v>
      </c>
      <c r="N56" s="20">
        <v>8.9400000000005093</v>
      </c>
      <c r="O56" s="20">
        <v>8.5500000000001819</v>
      </c>
      <c r="P56" s="20">
        <v>8.4700000000002547</v>
      </c>
      <c r="Q56" s="20">
        <v>8.3739999999997963</v>
      </c>
      <c r="R56" s="20">
        <v>9.330000000000382</v>
      </c>
      <c r="S56" s="20">
        <v>8.6799999999998363</v>
      </c>
    </row>
    <row r="57" spans="1:19" x14ac:dyDescent="0.25">
      <c r="A57" s="59">
        <f>YEAR(Table1[[#This Row],[Date]])</f>
        <v>2023</v>
      </c>
      <c r="B57" s="74" t="s">
        <v>19</v>
      </c>
      <c r="C57" s="21">
        <v>44982</v>
      </c>
      <c r="D57" s="22">
        <v>67.723999999999705</v>
      </c>
      <c r="E57" s="23">
        <v>66</v>
      </c>
      <c r="F57" s="24">
        <v>65.018599999995786</v>
      </c>
      <c r="G57" s="25">
        <v>6.62</v>
      </c>
      <c r="H57" s="26">
        <f t="shared" si="0"/>
        <v>78.459026675355787</v>
      </c>
      <c r="I57" s="27">
        <v>100</v>
      </c>
      <c r="J57" s="28">
        <v>100</v>
      </c>
      <c r="K57" s="29">
        <f t="shared" si="1"/>
        <v>27.500000000000004</v>
      </c>
      <c r="L57" s="20">
        <v>8.2599999999997635</v>
      </c>
      <c r="M57" s="20">
        <v>8.5700000000001637</v>
      </c>
      <c r="N57" s="20">
        <v>8.6599999999998545</v>
      </c>
      <c r="O57" s="20">
        <v>8.3499999999999091</v>
      </c>
      <c r="P57" s="20">
        <v>8.2300000000000182</v>
      </c>
      <c r="Q57" s="20">
        <v>8.1340000000000146</v>
      </c>
      <c r="R57" s="20">
        <v>9.0499999999997272</v>
      </c>
      <c r="S57" s="20">
        <v>8.4700000000002547</v>
      </c>
    </row>
    <row r="58" spans="1:19" x14ac:dyDescent="0.25">
      <c r="A58" s="59">
        <f>YEAR(Table1[[#This Row],[Date]])</f>
        <v>2023</v>
      </c>
      <c r="B58" s="74" t="s">
        <v>19</v>
      </c>
      <c r="C58" s="21">
        <v>44983</v>
      </c>
      <c r="D58" s="22">
        <v>67.169000000000324</v>
      </c>
      <c r="E58" s="23">
        <v>65.69999999999709</v>
      </c>
      <c r="F58" s="24">
        <v>64.558499999999185</v>
      </c>
      <c r="G58" s="25">
        <v>6.63</v>
      </c>
      <c r="H58" s="26">
        <f t="shared" si="0"/>
        <v>77.984593235563068</v>
      </c>
      <c r="I58" s="27">
        <v>100</v>
      </c>
      <c r="J58" s="28">
        <v>100</v>
      </c>
      <c r="K58" s="29">
        <f t="shared" si="1"/>
        <v>27.374999999998789</v>
      </c>
      <c r="L58" s="20">
        <v>8.1600000000003092</v>
      </c>
      <c r="M58" s="20">
        <v>8.4899999999997817</v>
      </c>
      <c r="N58" s="20">
        <v>8.5499999999992724</v>
      </c>
      <c r="O58" s="20">
        <v>8.3099999999999454</v>
      </c>
      <c r="P58" s="20">
        <v>8.1799999999998363</v>
      </c>
      <c r="Q58" s="20">
        <v>8.0490000000008877</v>
      </c>
      <c r="R58" s="20">
        <v>8.9500000000002728</v>
      </c>
      <c r="S58" s="20">
        <v>8.4800000000000182</v>
      </c>
    </row>
    <row r="59" spans="1:19" x14ac:dyDescent="0.25">
      <c r="A59" s="59">
        <f>YEAR(Table1[[#This Row],[Date]])</f>
        <v>2023</v>
      </c>
      <c r="B59" s="74" t="s">
        <v>19</v>
      </c>
      <c r="C59" s="21">
        <v>44984</v>
      </c>
      <c r="D59" s="22">
        <v>65.447000000000116</v>
      </c>
      <c r="E59" s="23">
        <v>64</v>
      </c>
      <c r="F59" s="24">
        <v>63.009200000000419</v>
      </c>
      <c r="G59" s="25">
        <v>6.2</v>
      </c>
      <c r="H59" s="26">
        <f t="shared" si="0"/>
        <v>81.235387150084918</v>
      </c>
      <c r="I59" s="27">
        <v>100</v>
      </c>
      <c r="J59" s="28">
        <v>100</v>
      </c>
      <c r="K59" s="29">
        <f t="shared" si="1"/>
        <v>26.666666666666668</v>
      </c>
      <c r="L59" s="20">
        <v>7.9299999999998363</v>
      </c>
      <c r="M59" s="20">
        <v>8.2699999999999818</v>
      </c>
      <c r="N59" s="20">
        <v>8.3400000000001455</v>
      </c>
      <c r="O59" s="20">
        <v>8.1100000000001273</v>
      </c>
      <c r="P59" s="20">
        <v>8.0100000000002183</v>
      </c>
      <c r="Q59" s="20">
        <v>7.7770000000000437</v>
      </c>
      <c r="R59" s="20">
        <v>8.75</v>
      </c>
      <c r="S59" s="20">
        <v>8.2599999999997635</v>
      </c>
    </row>
    <row r="60" spans="1:19" x14ac:dyDescent="0.25">
      <c r="A60" s="59">
        <f>YEAR(Table1[[#This Row],[Date]])</f>
        <v>2023</v>
      </c>
      <c r="B60" s="74" t="s">
        <v>19</v>
      </c>
      <c r="C60" s="21">
        <v>44985</v>
      </c>
      <c r="D60" s="22">
        <v>63.229999999999109</v>
      </c>
      <c r="E60" s="23">
        <v>62.5</v>
      </c>
      <c r="F60" s="24">
        <v>61.560000000012224</v>
      </c>
      <c r="G60" s="25">
        <v>6.12</v>
      </c>
      <c r="H60" s="26">
        <f t="shared" si="0"/>
        <v>80.368444956745051</v>
      </c>
      <c r="I60" s="27">
        <v>100</v>
      </c>
      <c r="J60" s="28">
        <v>100</v>
      </c>
      <c r="K60" s="29">
        <f t="shared" si="1"/>
        <v>26.041666666666668</v>
      </c>
      <c r="L60" s="20">
        <v>7.8000000000001819</v>
      </c>
      <c r="M60" s="20">
        <v>8.1100000000001273</v>
      </c>
      <c r="N60" s="20">
        <v>8.1399999999994179</v>
      </c>
      <c r="O60" s="20">
        <v>7.8699999999998909</v>
      </c>
      <c r="P60" s="20">
        <v>7.8399999999996908</v>
      </c>
      <c r="Q60" s="20">
        <v>7.5799999999999272</v>
      </c>
      <c r="R60" s="20">
        <v>8.5499999999997272</v>
      </c>
      <c r="S60" s="20">
        <v>7.3400000000001455</v>
      </c>
    </row>
    <row r="61" spans="1:19" x14ac:dyDescent="0.25">
      <c r="A61" s="59">
        <f>YEAR(Table1[[#This Row],[Date]])</f>
        <v>2023</v>
      </c>
      <c r="B61" s="75" t="s">
        <v>20</v>
      </c>
      <c r="C61" s="11">
        <v>44986</v>
      </c>
      <c r="D61" s="12">
        <v>64.767000000000735</v>
      </c>
      <c r="E61" s="13">
        <v>63.30000000000291</v>
      </c>
      <c r="F61" s="14">
        <v>62.346499999999651</v>
      </c>
      <c r="G61" s="15">
        <v>5.99</v>
      </c>
      <c r="H61" s="26">
        <f t="shared" si="0"/>
        <v>83.163710457334588</v>
      </c>
      <c r="I61" s="27">
        <v>100</v>
      </c>
      <c r="J61" s="28">
        <v>100</v>
      </c>
      <c r="K61" s="29">
        <f t="shared" si="1"/>
        <v>26.375000000001215</v>
      </c>
      <c r="L61" s="20">
        <v>7.9299999999998363</v>
      </c>
      <c r="M61" s="20">
        <v>8.2100000000000364</v>
      </c>
      <c r="N61" s="20">
        <v>8.2700000000004366</v>
      </c>
      <c r="O61" s="20">
        <v>7.9600000000000364</v>
      </c>
      <c r="P61" s="20">
        <v>7.9400000000000546</v>
      </c>
      <c r="Q61" s="20">
        <v>7.6970000000001164</v>
      </c>
      <c r="R61" s="20">
        <v>8.6199999999998909</v>
      </c>
      <c r="S61" s="20">
        <v>8.1400000000003274</v>
      </c>
    </row>
    <row r="62" spans="1:19" x14ac:dyDescent="0.25">
      <c r="A62" s="59">
        <f>YEAR(Table1[[#This Row],[Date]])</f>
        <v>2023</v>
      </c>
      <c r="B62" s="75" t="s">
        <v>20</v>
      </c>
      <c r="C62" s="21">
        <v>44987</v>
      </c>
      <c r="D62" s="22">
        <v>63.796000000000276</v>
      </c>
      <c r="E62" s="23">
        <v>62.399999999994179</v>
      </c>
      <c r="F62" s="24">
        <v>61.452799999999115</v>
      </c>
      <c r="G62" s="25">
        <v>6.31</v>
      </c>
      <c r="H62" s="26">
        <f t="shared" si="0"/>
        <v>77.82375837119136</v>
      </c>
      <c r="I62" s="27">
        <v>100</v>
      </c>
      <c r="J62" s="28">
        <v>100</v>
      </c>
      <c r="K62" s="29">
        <f t="shared" si="1"/>
        <v>25.999999999997573</v>
      </c>
      <c r="L62" s="20">
        <v>7.7899999999999636</v>
      </c>
      <c r="M62" s="20">
        <v>8.1100000000001273</v>
      </c>
      <c r="N62" s="20">
        <v>8.1200000000008004</v>
      </c>
      <c r="O62" s="20">
        <v>7.8499999999999091</v>
      </c>
      <c r="P62" s="20">
        <v>7.8400000000001455</v>
      </c>
      <c r="Q62" s="20">
        <v>7.5859999999993306</v>
      </c>
      <c r="R62" s="20">
        <v>8.4800000000000182</v>
      </c>
      <c r="S62" s="20">
        <v>8.0199999999999818</v>
      </c>
    </row>
    <row r="63" spans="1:19" x14ac:dyDescent="0.25">
      <c r="A63" s="59">
        <f>YEAR(Table1[[#This Row],[Date]])</f>
        <v>2023</v>
      </c>
      <c r="B63" s="75" t="s">
        <v>20</v>
      </c>
      <c r="C63" s="21">
        <v>44988</v>
      </c>
      <c r="D63" s="22">
        <v>58.212000000000444</v>
      </c>
      <c r="E63" s="23">
        <v>57</v>
      </c>
      <c r="F63" s="24">
        <v>56.172899999990477</v>
      </c>
      <c r="G63" s="25">
        <v>5.7</v>
      </c>
      <c r="H63" s="26">
        <f t="shared" si="0"/>
        <v>78.696781301644762</v>
      </c>
      <c r="I63" s="27">
        <v>100</v>
      </c>
      <c r="J63" s="28">
        <v>100</v>
      </c>
      <c r="K63" s="29">
        <f t="shared" si="1"/>
        <v>23.75</v>
      </c>
      <c r="L63" s="20">
        <v>7.1300000000001091</v>
      </c>
      <c r="M63" s="20">
        <v>7.4400000000000546</v>
      </c>
      <c r="N63" s="20">
        <v>7.3699999999989814</v>
      </c>
      <c r="O63" s="20">
        <v>7.1700000000000728</v>
      </c>
      <c r="P63" s="20">
        <v>7.1399999999998727</v>
      </c>
      <c r="Q63" s="20">
        <v>6.952000000001135</v>
      </c>
      <c r="R63" s="20">
        <v>7.7000000000002728</v>
      </c>
      <c r="S63" s="20">
        <v>7.3099999999999454</v>
      </c>
    </row>
    <row r="64" spans="1:19" x14ac:dyDescent="0.25">
      <c r="A64" s="59">
        <f>YEAR(Table1[[#This Row],[Date]])</f>
        <v>2023</v>
      </c>
      <c r="B64" s="75" t="s">
        <v>20</v>
      </c>
      <c r="C64" s="21">
        <v>44989</v>
      </c>
      <c r="D64" s="22">
        <v>56.512000000000626</v>
      </c>
      <c r="E64" s="23">
        <v>55.30000000000291</v>
      </c>
      <c r="F64" s="24">
        <v>54.540600000007544</v>
      </c>
      <c r="G64" s="25">
        <v>5.59</v>
      </c>
      <c r="H64" s="26">
        <f t="shared" si="0"/>
        <v>77.852093130253735</v>
      </c>
      <c r="I64" s="27">
        <v>100</v>
      </c>
      <c r="J64" s="28">
        <v>100</v>
      </c>
      <c r="K64" s="29">
        <f t="shared" si="1"/>
        <v>23.041666666667879</v>
      </c>
      <c r="L64" s="20">
        <v>6.8399999999996908</v>
      </c>
      <c r="M64" s="20">
        <v>7.1900000000000546</v>
      </c>
      <c r="N64" s="20">
        <v>7.1200000000008004</v>
      </c>
      <c r="O64" s="20">
        <v>6.9600000000000364</v>
      </c>
      <c r="P64" s="20">
        <v>6.930000000000291</v>
      </c>
      <c r="Q64" s="20">
        <v>6.8019999999996799</v>
      </c>
      <c r="R64" s="20">
        <v>7.5399999999999636</v>
      </c>
      <c r="S64" s="20">
        <v>7.1300000000001091</v>
      </c>
    </row>
    <row r="65" spans="1:19" x14ac:dyDescent="0.25">
      <c r="A65" s="59">
        <f>YEAR(Table1[[#This Row],[Date]])</f>
        <v>2023</v>
      </c>
      <c r="B65" s="75" t="s">
        <v>20</v>
      </c>
      <c r="C65" s="21">
        <v>44990</v>
      </c>
      <c r="D65" s="22">
        <v>57.376999999998588</v>
      </c>
      <c r="E65" s="23">
        <v>56.19999999999709</v>
      </c>
      <c r="F65" s="24">
        <v>55.354999999995925</v>
      </c>
      <c r="G65" s="25">
        <v>5.36</v>
      </c>
      <c r="H65" s="26">
        <f t="shared" si="0"/>
        <v>82.514162484182947</v>
      </c>
      <c r="I65" s="27">
        <v>98.906705539358597</v>
      </c>
      <c r="J65" s="28">
        <v>100</v>
      </c>
      <c r="K65" s="29">
        <f t="shared" si="1"/>
        <v>23.416666666665453</v>
      </c>
      <c r="L65" s="20">
        <v>7.0400000000004184</v>
      </c>
      <c r="M65" s="20">
        <v>7.3899999999998727</v>
      </c>
      <c r="N65" s="20">
        <v>7.319999999999709</v>
      </c>
      <c r="O65" s="20">
        <v>7.1799999999998363</v>
      </c>
      <c r="P65" s="20">
        <v>7.1299999999996544</v>
      </c>
      <c r="Q65" s="20">
        <v>7.0069999999996071</v>
      </c>
      <c r="R65" s="20">
        <v>7.0499999999997272</v>
      </c>
      <c r="S65" s="20">
        <v>7.2599999999997635</v>
      </c>
    </row>
    <row r="66" spans="1:19" x14ac:dyDescent="0.25">
      <c r="A66" s="59">
        <f>YEAR(Table1[[#This Row],[Date]])</f>
        <v>2023</v>
      </c>
      <c r="B66" s="75" t="s">
        <v>20</v>
      </c>
      <c r="C66" s="21">
        <v>44991</v>
      </c>
      <c r="D66" s="22">
        <v>56.896000000000186</v>
      </c>
      <c r="E66" s="23">
        <v>55.69999999999709</v>
      </c>
      <c r="F66" s="24">
        <v>54.952399999994668</v>
      </c>
      <c r="G66" s="25">
        <v>5.6</v>
      </c>
      <c r="H66" s="26">
        <f t="shared" si="0"/>
        <v>78.275191401810446</v>
      </c>
      <c r="I66" s="27">
        <v>100</v>
      </c>
      <c r="J66" s="28">
        <v>100</v>
      </c>
      <c r="K66" s="29">
        <f t="shared" si="1"/>
        <v>23.208333333332121</v>
      </c>
      <c r="L66" s="20">
        <v>6.919999999999618</v>
      </c>
      <c r="M66" s="20">
        <v>7.2300000000000182</v>
      </c>
      <c r="N66" s="20">
        <v>7.2700000000004366</v>
      </c>
      <c r="O66" s="20">
        <v>7.0600000000004002</v>
      </c>
      <c r="P66" s="20">
        <v>6.9500000000002728</v>
      </c>
      <c r="Q66" s="20">
        <v>6.7559999999994034</v>
      </c>
      <c r="R66" s="20">
        <v>7.5700000000001637</v>
      </c>
      <c r="S66" s="20">
        <v>7.1399999999998727</v>
      </c>
    </row>
    <row r="67" spans="1:19" x14ac:dyDescent="0.25">
      <c r="A67" s="59">
        <f>YEAR(Table1[[#This Row],[Date]])</f>
        <v>2023</v>
      </c>
      <c r="B67" s="75" t="s">
        <v>20</v>
      </c>
      <c r="C67" s="21">
        <v>44992</v>
      </c>
      <c r="D67" s="22">
        <v>33.979999999999109</v>
      </c>
      <c r="E67" s="23">
        <v>33.900000000008731</v>
      </c>
      <c r="F67" s="24">
        <v>33.500800000008894</v>
      </c>
      <c r="G67" s="25">
        <v>3.2342</v>
      </c>
      <c r="H67" s="26">
        <f t="shared" ref="H67:H130" si="2">(E67/(G67*12.707))*100</f>
        <v>82.48781417743011</v>
      </c>
      <c r="I67" s="27">
        <v>100</v>
      </c>
      <c r="J67" s="28">
        <v>100</v>
      </c>
      <c r="K67" s="29">
        <f t="shared" ref="K67:K130" si="3">(E67/240)*100</f>
        <v>14.125000000003638</v>
      </c>
      <c r="L67" s="20">
        <v>4.1900000000000546</v>
      </c>
      <c r="M67" s="20">
        <v>4.4099999999998545</v>
      </c>
      <c r="N67" s="20">
        <v>4.2999999999992724</v>
      </c>
      <c r="O67" s="20">
        <v>4.3299999999999272</v>
      </c>
      <c r="P67" s="20">
        <v>4.2399999999997817</v>
      </c>
      <c r="Q67" s="20">
        <v>3.5900000000001455</v>
      </c>
      <c r="R67" s="20">
        <v>4.5399999999999636</v>
      </c>
      <c r="S67" s="20">
        <v>4.3800000000001091</v>
      </c>
    </row>
    <row r="68" spans="1:19" x14ac:dyDescent="0.25">
      <c r="A68" s="59">
        <f>YEAR(Table1[[#This Row],[Date]])</f>
        <v>2023</v>
      </c>
      <c r="B68" s="75" t="s">
        <v>20</v>
      </c>
      <c r="C68" s="21">
        <v>44993</v>
      </c>
      <c r="D68" s="22">
        <v>56.649999999999636</v>
      </c>
      <c r="E68" s="23">
        <v>55.399999999994179</v>
      </c>
      <c r="F68" s="24">
        <v>54.682999999989988</v>
      </c>
      <c r="G68" s="25">
        <v>5.6631</v>
      </c>
      <c r="H68" s="26">
        <f t="shared" si="2"/>
        <v>76.986132756099352</v>
      </c>
      <c r="I68" s="27">
        <v>100</v>
      </c>
      <c r="J68" s="28">
        <v>100</v>
      </c>
      <c r="K68" s="29">
        <f t="shared" si="3"/>
        <v>23.083333333330909</v>
      </c>
      <c r="L68" s="20">
        <v>7.0300000000002001</v>
      </c>
      <c r="M68" s="20">
        <v>7.25</v>
      </c>
      <c r="N68" s="20">
        <v>7.2199999999993452</v>
      </c>
      <c r="O68" s="20">
        <v>7.0999999999999091</v>
      </c>
      <c r="P68" s="20">
        <v>6.8499999999999091</v>
      </c>
      <c r="Q68" s="20">
        <v>6.7600000000002183</v>
      </c>
      <c r="R68" s="20">
        <v>7.4299999999998363</v>
      </c>
      <c r="S68" s="20">
        <v>7.0100000000002183</v>
      </c>
    </row>
    <row r="69" spans="1:19" x14ac:dyDescent="0.25">
      <c r="A69" s="59">
        <f>YEAR(Table1[[#This Row],[Date]])</f>
        <v>2023</v>
      </c>
      <c r="B69" s="75" t="s">
        <v>20</v>
      </c>
      <c r="C69" s="21">
        <v>44994</v>
      </c>
      <c r="D69" s="22">
        <v>55.570000000001528</v>
      </c>
      <c r="E69" s="23">
        <v>54.399999999994179</v>
      </c>
      <c r="F69" s="24">
        <v>53.639000000010128</v>
      </c>
      <c r="G69" s="25">
        <v>5.56</v>
      </c>
      <c r="H69" s="26">
        <f t="shared" si="2"/>
        <v>76.998289618867204</v>
      </c>
      <c r="I69" s="27">
        <v>100</v>
      </c>
      <c r="J69" s="28">
        <v>100</v>
      </c>
      <c r="K69" s="29">
        <f t="shared" si="3"/>
        <v>22.666666666664241</v>
      </c>
      <c r="L69" s="20">
        <v>6.5299999999997453</v>
      </c>
      <c r="M69" s="20">
        <v>7.1700000000000728</v>
      </c>
      <c r="N69" s="20">
        <v>6.9100000000016735</v>
      </c>
      <c r="O69" s="20">
        <v>6.9499999999998181</v>
      </c>
      <c r="P69" s="20">
        <v>6.8600000000001273</v>
      </c>
      <c r="Q69" s="20">
        <v>6.8500000000003638</v>
      </c>
      <c r="R69" s="20">
        <v>7.25</v>
      </c>
      <c r="S69" s="20">
        <v>7.0499999999997272</v>
      </c>
    </row>
    <row r="70" spans="1:19" x14ac:dyDescent="0.25">
      <c r="A70" s="59">
        <f>YEAR(Table1[[#This Row],[Date]])</f>
        <v>2023</v>
      </c>
      <c r="B70" s="75" t="s">
        <v>20</v>
      </c>
      <c r="C70" s="21">
        <v>44995</v>
      </c>
      <c r="D70" s="22">
        <v>54.082999999998265</v>
      </c>
      <c r="E70" s="23">
        <v>52.80000000000291</v>
      </c>
      <c r="F70" s="24">
        <v>52.157299999991665</v>
      </c>
      <c r="G70" s="25">
        <v>5.4</v>
      </c>
      <c r="H70" s="26">
        <f t="shared" si="2"/>
        <v>76.947963939390235</v>
      </c>
      <c r="I70" s="27">
        <v>100</v>
      </c>
      <c r="J70" s="28">
        <v>100</v>
      </c>
      <c r="K70" s="29">
        <f t="shared" si="3"/>
        <v>22.000000000001211</v>
      </c>
      <c r="L70" s="20">
        <v>6.7000000000002728</v>
      </c>
      <c r="M70" s="20">
        <v>6.9899999999997817</v>
      </c>
      <c r="N70" s="20">
        <v>6.7899999999990541</v>
      </c>
      <c r="O70" s="20">
        <v>6.8099999999999454</v>
      </c>
      <c r="P70" s="20">
        <v>6.6100000000001273</v>
      </c>
      <c r="Q70" s="20">
        <v>6.5129999999990105</v>
      </c>
      <c r="R70" s="20">
        <v>6.8600000000001273</v>
      </c>
      <c r="S70" s="20">
        <v>6.8099999999999454</v>
      </c>
    </row>
    <row r="71" spans="1:19" x14ac:dyDescent="0.25">
      <c r="A71" s="59">
        <f>YEAR(Table1[[#This Row],[Date]])</f>
        <v>2023</v>
      </c>
      <c r="B71" s="75" t="s">
        <v>20</v>
      </c>
      <c r="C71" s="21">
        <v>44996</v>
      </c>
      <c r="D71" s="22">
        <v>46.80100000000084</v>
      </c>
      <c r="E71" s="23">
        <v>46.100000000005821</v>
      </c>
      <c r="F71" s="24">
        <v>45.292700000005425</v>
      </c>
      <c r="G71" s="25">
        <v>4.7</v>
      </c>
      <c r="H71" s="26">
        <f t="shared" si="2"/>
        <v>77.189821659708116</v>
      </c>
      <c r="I71" s="27">
        <v>100</v>
      </c>
      <c r="J71" s="28">
        <v>100</v>
      </c>
      <c r="K71" s="29">
        <f t="shared" si="3"/>
        <v>19.208333333335759</v>
      </c>
      <c r="L71" s="20">
        <v>5.8299999999999272</v>
      </c>
      <c r="M71" s="20">
        <v>6.0199999999999818</v>
      </c>
      <c r="N71" s="20">
        <v>5.8400000000001455</v>
      </c>
      <c r="O71" s="20">
        <v>5.830000000000382</v>
      </c>
      <c r="P71" s="20">
        <v>5.6999999999998181</v>
      </c>
      <c r="Q71" s="20">
        <v>5.6010000000005675</v>
      </c>
      <c r="R71" s="20">
        <v>6.0399999999999636</v>
      </c>
      <c r="S71" s="20">
        <v>5.9400000000000546</v>
      </c>
    </row>
    <row r="72" spans="1:19" x14ac:dyDescent="0.25">
      <c r="A72" s="59">
        <f>YEAR(Table1[[#This Row],[Date]])</f>
        <v>2023</v>
      </c>
      <c r="B72" s="75" t="s">
        <v>20</v>
      </c>
      <c r="C72" s="21">
        <v>44997</v>
      </c>
      <c r="D72" s="22">
        <v>53.058000000001357</v>
      </c>
      <c r="E72" s="23">
        <v>51.899999999994179</v>
      </c>
      <c r="F72" s="24">
        <v>51.245200000004843</v>
      </c>
      <c r="G72" s="25">
        <v>5.56</v>
      </c>
      <c r="H72" s="26">
        <f t="shared" si="2"/>
        <v>73.459765279764483</v>
      </c>
      <c r="I72" s="27">
        <v>100</v>
      </c>
      <c r="J72" s="28">
        <v>100</v>
      </c>
      <c r="K72" s="29">
        <f t="shared" si="3"/>
        <v>21.624999999997573</v>
      </c>
      <c r="L72" s="20">
        <v>6.5199999999999818</v>
      </c>
      <c r="M72" s="20">
        <v>6.7700000000004366</v>
      </c>
      <c r="N72" s="20">
        <v>6.680000000000291</v>
      </c>
      <c r="O72" s="20">
        <v>6.5599999999999454</v>
      </c>
      <c r="P72" s="20">
        <v>6.5300000000002001</v>
      </c>
      <c r="Q72" s="20">
        <v>6.2780000000002474</v>
      </c>
      <c r="R72" s="20">
        <v>6.930000000000291</v>
      </c>
      <c r="S72" s="20">
        <v>6.7899999999999636</v>
      </c>
    </row>
    <row r="73" spans="1:19" x14ac:dyDescent="0.25">
      <c r="A73" s="59">
        <f>YEAR(Table1[[#This Row],[Date]])</f>
        <v>2023</v>
      </c>
      <c r="B73" s="75" t="s">
        <v>20</v>
      </c>
      <c r="C73" s="21">
        <v>44998</v>
      </c>
      <c r="D73" s="35">
        <v>53.476999999998498</v>
      </c>
      <c r="E73" s="36">
        <v>52.400000000008731</v>
      </c>
      <c r="F73" s="37">
        <v>51.657800000000861</v>
      </c>
      <c r="G73" s="25">
        <v>5.61</v>
      </c>
      <c r="H73" s="26">
        <f t="shared" si="2"/>
        <v>73.506441001905031</v>
      </c>
      <c r="I73" s="27">
        <v>100</v>
      </c>
      <c r="J73" s="28">
        <v>100</v>
      </c>
      <c r="K73" s="29">
        <f t="shared" si="3"/>
        <v>21.83333333333697</v>
      </c>
      <c r="L73" s="20">
        <v>6.5850000000000364</v>
      </c>
      <c r="M73" s="20">
        <v>6.8059999999995853</v>
      </c>
      <c r="N73" s="20">
        <v>6.6880000000001019</v>
      </c>
      <c r="O73" s="20">
        <v>6.5969999999997526</v>
      </c>
      <c r="P73" s="20">
        <v>6.6369999999997162</v>
      </c>
      <c r="Q73" s="20">
        <v>6.3799999999991996</v>
      </c>
      <c r="R73" s="20">
        <v>6.9829999999997199</v>
      </c>
      <c r="S73" s="20">
        <v>6.8010000000003856</v>
      </c>
    </row>
    <row r="74" spans="1:19" x14ac:dyDescent="0.25">
      <c r="A74" s="59">
        <f>YEAR(Table1[[#This Row],[Date]])</f>
        <v>2023</v>
      </c>
      <c r="B74" s="75" t="s">
        <v>20</v>
      </c>
      <c r="C74" s="21">
        <v>44999</v>
      </c>
      <c r="D74" s="22">
        <v>60.738000000000739</v>
      </c>
      <c r="E74" s="23">
        <v>59.399999999994179</v>
      </c>
      <c r="F74" s="24">
        <v>58.517999999996391</v>
      </c>
      <c r="G74" s="25">
        <v>5.9165000000000001</v>
      </c>
      <c r="H74" s="26">
        <f t="shared" si="2"/>
        <v>79.00936042114833</v>
      </c>
      <c r="I74" s="27">
        <v>100</v>
      </c>
      <c r="J74" s="28">
        <v>100</v>
      </c>
      <c r="K74" s="29">
        <f t="shared" si="3"/>
        <v>24.749999999997573</v>
      </c>
      <c r="L74" s="20">
        <v>7.4650000000001455</v>
      </c>
      <c r="M74" s="20">
        <v>7.7640000000001237</v>
      </c>
      <c r="N74" s="20">
        <v>7.6520000000000437</v>
      </c>
      <c r="O74" s="20">
        <v>7.4529999999999745</v>
      </c>
      <c r="P74" s="20">
        <v>7.4900000000002365</v>
      </c>
      <c r="Q74" s="20">
        <v>7.2680000000000291</v>
      </c>
      <c r="R74" s="20">
        <v>7.9770000000003165</v>
      </c>
      <c r="S74" s="20">
        <v>7.668999999999869</v>
      </c>
    </row>
    <row r="75" spans="1:19" x14ac:dyDescent="0.25">
      <c r="A75" s="59">
        <f>YEAR(Table1[[#This Row],[Date]])</f>
        <v>2023</v>
      </c>
      <c r="B75" s="75" t="s">
        <v>20</v>
      </c>
      <c r="C75" s="21">
        <v>45000</v>
      </c>
      <c r="D75" s="22">
        <v>39.332999999998719</v>
      </c>
      <c r="E75" s="23">
        <v>38.600000000005821</v>
      </c>
      <c r="F75" s="24">
        <v>38.141499999997905</v>
      </c>
      <c r="G75" s="25">
        <v>4.37</v>
      </c>
      <c r="H75" s="26">
        <f t="shared" si="2"/>
        <v>69.512488747001044</v>
      </c>
      <c r="I75" s="27">
        <v>100</v>
      </c>
      <c r="J75" s="28">
        <v>92.017416545718433</v>
      </c>
      <c r="K75" s="29">
        <f t="shared" si="3"/>
        <v>16.083333333335759</v>
      </c>
      <c r="L75" s="20">
        <v>4.8099999999999454</v>
      </c>
      <c r="M75" s="20">
        <v>5.0399999999999636</v>
      </c>
      <c r="N75" s="20">
        <v>4.9499999999989086</v>
      </c>
      <c r="O75" s="20">
        <v>4.8800000000001091</v>
      </c>
      <c r="P75" s="20">
        <v>4.8599999999996726</v>
      </c>
      <c r="Q75" s="20">
        <v>4.5730000000003201</v>
      </c>
      <c r="R75" s="20">
        <v>5.2300000000000182</v>
      </c>
      <c r="S75" s="20">
        <v>4.9899999999997817</v>
      </c>
    </row>
    <row r="76" spans="1:19" x14ac:dyDescent="0.25">
      <c r="A76" s="59">
        <f>YEAR(Table1[[#This Row],[Date]])</f>
        <v>2023</v>
      </c>
      <c r="B76" s="75" t="s">
        <v>20</v>
      </c>
      <c r="C76" s="21">
        <v>45001</v>
      </c>
      <c r="D76" s="22">
        <v>46.56800000000112</v>
      </c>
      <c r="E76" s="23">
        <v>45.69999999999709</v>
      </c>
      <c r="F76" s="24">
        <v>45.127099999997881</v>
      </c>
      <c r="G76" s="25">
        <v>4.3899999999999997</v>
      </c>
      <c r="H76" s="26">
        <f t="shared" si="2"/>
        <v>81.923528598745705</v>
      </c>
      <c r="I76" s="27">
        <v>100</v>
      </c>
      <c r="J76" s="28">
        <v>100</v>
      </c>
      <c r="K76" s="29">
        <f t="shared" si="3"/>
        <v>19.041666666665456</v>
      </c>
      <c r="L76" s="20">
        <v>5.6599999999998545</v>
      </c>
      <c r="M76" s="20">
        <v>5.9900000000002365</v>
      </c>
      <c r="N76" s="20">
        <v>5.7200000000011642</v>
      </c>
      <c r="O76" s="20">
        <v>5.8299999999999272</v>
      </c>
      <c r="P76" s="20">
        <v>5.7800000000002001</v>
      </c>
      <c r="Q76" s="20">
        <v>5.5779999999995198</v>
      </c>
      <c r="R76" s="20">
        <v>6.0599999999999454</v>
      </c>
      <c r="S76" s="20">
        <v>5.9500000000002728</v>
      </c>
    </row>
    <row r="77" spans="1:19" x14ac:dyDescent="0.25">
      <c r="A77" s="59">
        <f>YEAR(Table1[[#This Row],[Date]])</f>
        <v>2023</v>
      </c>
      <c r="B77" s="75" t="s">
        <v>20</v>
      </c>
      <c r="C77" s="21">
        <v>45002</v>
      </c>
      <c r="D77" s="22">
        <v>60.958999999998468</v>
      </c>
      <c r="E77" s="23">
        <v>59.69999999999709</v>
      </c>
      <c r="F77" s="24">
        <v>58.800400000007357</v>
      </c>
      <c r="G77" s="25">
        <v>5.9036</v>
      </c>
      <c r="H77" s="26">
        <f t="shared" si="2"/>
        <v>79.581913471576044</v>
      </c>
      <c r="I77" s="27">
        <v>100</v>
      </c>
      <c r="J77" s="28">
        <v>100</v>
      </c>
      <c r="K77" s="29">
        <f t="shared" si="3"/>
        <v>24.874999999998789</v>
      </c>
      <c r="L77" s="20">
        <v>7.4699999999997999</v>
      </c>
      <c r="M77" s="20">
        <v>7.7199999999997999</v>
      </c>
      <c r="N77" s="20">
        <v>7.7699999999986176</v>
      </c>
      <c r="O77" s="20">
        <v>7.5599999999999454</v>
      </c>
      <c r="P77" s="20">
        <v>7.4899999999997817</v>
      </c>
      <c r="Q77" s="20">
        <v>7.1990000000005239</v>
      </c>
      <c r="R77" s="20">
        <v>8.0599999999999454</v>
      </c>
      <c r="S77" s="20">
        <v>7.6900000000000546</v>
      </c>
    </row>
    <row r="78" spans="1:19" x14ac:dyDescent="0.25">
      <c r="A78" s="59">
        <f>YEAR(Table1[[#This Row],[Date]])</f>
        <v>2023</v>
      </c>
      <c r="B78" s="75" t="s">
        <v>20</v>
      </c>
      <c r="C78" s="21">
        <v>45003</v>
      </c>
      <c r="D78" s="22">
        <v>54.297000000001844</v>
      </c>
      <c r="E78" s="23">
        <v>53.100000000005821</v>
      </c>
      <c r="F78" s="24">
        <v>52.349999999991269</v>
      </c>
      <c r="G78" s="25">
        <v>5.88</v>
      </c>
      <c r="H78" s="26">
        <f t="shared" si="2"/>
        <v>71.06801168567678</v>
      </c>
      <c r="I78" s="27">
        <v>100</v>
      </c>
      <c r="J78" s="28">
        <v>100</v>
      </c>
      <c r="K78" s="29">
        <f t="shared" si="3"/>
        <v>22.125000000002427</v>
      </c>
      <c r="L78" s="20">
        <v>6.8200000000001637</v>
      </c>
      <c r="M78" s="20">
        <v>6.9500000000002728</v>
      </c>
      <c r="N78" s="20">
        <v>6.9400000000005093</v>
      </c>
      <c r="O78" s="20">
        <v>6.7400000000002365</v>
      </c>
      <c r="P78" s="20">
        <v>6.6500000000000909</v>
      </c>
      <c r="Q78" s="20">
        <v>6.467000000000553</v>
      </c>
      <c r="R78" s="20">
        <v>6.9600000000000364</v>
      </c>
      <c r="S78" s="20">
        <v>6.7699999999999818</v>
      </c>
    </row>
    <row r="79" spans="1:19" x14ac:dyDescent="0.25">
      <c r="A79" s="59">
        <f>YEAR(Table1[[#This Row],[Date]])</f>
        <v>2023</v>
      </c>
      <c r="B79" s="75" t="s">
        <v>20</v>
      </c>
      <c r="C79" s="21">
        <v>45004</v>
      </c>
      <c r="D79" s="22">
        <v>7.2809999999999491</v>
      </c>
      <c r="E79" s="23">
        <v>7.1999999999970896</v>
      </c>
      <c r="F79" s="24">
        <v>7.1414000000077067</v>
      </c>
      <c r="G79" s="25">
        <v>5.9</v>
      </c>
      <c r="H79" s="26">
        <f t="shared" si="2"/>
        <v>9.603675006298527</v>
      </c>
      <c r="I79" s="27">
        <v>100</v>
      </c>
      <c r="J79" s="28">
        <v>40.793201133144471</v>
      </c>
      <c r="K79" s="29">
        <f t="shared" si="3"/>
        <v>2.9999999999987872</v>
      </c>
      <c r="L79" s="20">
        <v>0.88999999999987267</v>
      </c>
      <c r="M79" s="20">
        <v>0.88999999999987267</v>
      </c>
      <c r="N79" s="20">
        <v>1.0900000000001455</v>
      </c>
      <c r="O79" s="20">
        <v>0.92000000000007276</v>
      </c>
      <c r="P79" s="20">
        <v>0.84000000000014552</v>
      </c>
      <c r="Q79" s="20">
        <v>0.66100000000005821</v>
      </c>
      <c r="R79" s="20">
        <v>1.1199999999998909</v>
      </c>
      <c r="S79" s="20">
        <v>0.86999999999989086</v>
      </c>
    </row>
    <row r="80" spans="1:19" x14ac:dyDescent="0.25">
      <c r="A80" s="59">
        <f>YEAR(Table1[[#This Row],[Date]])</f>
        <v>2023</v>
      </c>
      <c r="B80" s="75" t="s">
        <v>20</v>
      </c>
      <c r="C80" s="21">
        <v>45005</v>
      </c>
      <c r="D80" s="22">
        <v>68.444999999999709</v>
      </c>
      <c r="E80" s="23">
        <v>67</v>
      </c>
      <c r="F80" s="24">
        <v>65.896099999998114</v>
      </c>
      <c r="G80" s="25">
        <v>6.78</v>
      </c>
      <c r="H80" s="26">
        <f t="shared" si="2"/>
        <v>77.76820571106488</v>
      </c>
      <c r="I80" s="27">
        <v>100</v>
      </c>
      <c r="J80" s="28">
        <v>100</v>
      </c>
      <c r="K80" s="29">
        <f t="shared" si="3"/>
        <v>27.916666666666668</v>
      </c>
      <c r="L80" s="20">
        <v>8.5100000000002183</v>
      </c>
      <c r="M80" s="20">
        <v>8.6900000000000546</v>
      </c>
      <c r="N80" s="20">
        <v>8.5799999999999272</v>
      </c>
      <c r="O80" s="20">
        <v>8.4800000000000182</v>
      </c>
      <c r="P80" s="20">
        <v>8.4699999999997999</v>
      </c>
      <c r="Q80" s="20">
        <v>8.375</v>
      </c>
      <c r="R80" s="20">
        <v>8.7199999999997999</v>
      </c>
      <c r="S80" s="20">
        <v>8.6199999999998909</v>
      </c>
    </row>
    <row r="81" spans="1:19" x14ac:dyDescent="0.25">
      <c r="A81" s="59">
        <f>YEAR(Table1[[#This Row],[Date]])</f>
        <v>2023</v>
      </c>
      <c r="B81" s="75" t="s">
        <v>20</v>
      </c>
      <c r="C81" s="21">
        <v>45006</v>
      </c>
      <c r="D81" s="22">
        <v>69.743000000001302</v>
      </c>
      <c r="E81" s="23">
        <v>68.099999999991269</v>
      </c>
      <c r="F81" s="24">
        <v>66.907500000001164</v>
      </c>
      <c r="G81" s="25">
        <v>6.75</v>
      </c>
      <c r="H81" s="26">
        <f t="shared" si="2"/>
        <v>79.396308246538098</v>
      </c>
      <c r="I81" s="27">
        <v>100</v>
      </c>
      <c r="J81" s="28">
        <v>100</v>
      </c>
      <c r="K81" s="29">
        <f t="shared" si="3"/>
        <v>28.374999999996366</v>
      </c>
      <c r="L81" s="20">
        <v>8.6799999999998363</v>
      </c>
      <c r="M81" s="20">
        <v>8.9000000000000909</v>
      </c>
      <c r="N81" s="20">
        <v>8.6700000000000728</v>
      </c>
      <c r="O81" s="20">
        <v>8.7100000000000364</v>
      </c>
      <c r="P81" s="20">
        <v>8.6600000000003092</v>
      </c>
      <c r="Q81" s="20">
        <v>8.5830000000005384</v>
      </c>
      <c r="R81" s="20">
        <v>8.7800000000002001</v>
      </c>
      <c r="S81" s="20">
        <v>8.7600000000002183</v>
      </c>
    </row>
    <row r="82" spans="1:19" x14ac:dyDescent="0.25">
      <c r="A82" s="59">
        <f>YEAR(Table1[[#This Row],[Date]])</f>
        <v>2023</v>
      </c>
      <c r="B82" s="75" t="s">
        <v>20</v>
      </c>
      <c r="C82" s="21">
        <v>45007</v>
      </c>
      <c r="D82" s="22">
        <v>72.105999999997493</v>
      </c>
      <c r="E82" s="23">
        <v>70.400000000008731</v>
      </c>
      <c r="F82" s="24">
        <v>69.153099999995902</v>
      </c>
      <c r="G82" s="25">
        <v>7.21</v>
      </c>
      <c r="H82" s="26">
        <f t="shared" si="2"/>
        <v>76.841239994958073</v>
      </c>
      <c r="I82" s="27">
        <v>100</v>
      </c>
      <c r="J82" s="28">
        <v>100</v>
      </c>
      <c r="K82" s="29">
        <f t="shared" si="3"/>
        <v>29.33333333333697</v>
      </c>
      <c r="L82" s="20">
        <v>8.9800000000000182</v>
      </c>
      <c r="M82" s="20">
        <v>9.2299999999995634</v>
      </c>
      <c r="N82" s="20">
        <v>8.9799999999995634</v>
      </c>
      <c r="O82" s="20">
        <v>8.9799999999995634</v>
      </c>
      <c r="P82" s="20">
        <v>8.9499999999998181</v>
      </c>
      <c r="Q82" s="20">
        <v>8.8359999999993306</v>
      </c>
      <c r="R82" s="20">
        <v>9.0799999999999272</v>
      </c>
      <c r="S82" s="20">
        <v>9.069999999999709</v>
      </c>
    </row>
    <row r="83" spans="1:19" x14ac:dyDescent="0.25">
      <c r="A83" s="59">
        <f>YEAR(Table1[[#This Row],[Date]])</f>
        <v>2023</v>
      </c>
      <c r="B83" s="75" t="s">
        <v>20</v>
      </c>
      <c r="C83" s="21">
        <v>45008</v>
      </c>
      <c r="D83" s="22">
        <v>74.454000000000633</v>
      </c>
      <c r="E83" s="23">
        <v>72.599999999991269</v>
      </c>
      <c r="F83" s="24">
        <v>71.465599999995902</v>
      </c>
      <c r="G83" s="25">
        <v>7.46</v>
      </c>
      <c r="H83" s="26">
        <f t="shared" si="2"/>
        <v>76.586948022771068</v>
      </c>
      <c r="I83" s="27">
        <v>100</v>
      </c>
      <c r="J83" s="28">
        <v>100</v>
      </c>
      <c r="K83" s="29">
        <f t="shared" si="3"/>
        <v>30.249999999996362</v>
      </c>
      <c r="L83" s="20">
        <v>9.25</v>
      </c>
      <c r="M83" s="20">
        <v>9.4900000000002365</v>
      </c>
      <c r="N83" s="20">
        <v>9.3800000000010186</v>
      </c>
      <c r="O83" s="20">
        <v>9.2600000000002183</v>
      </c>
      <c r="P83" s="20">
        <v>9.1999999999998181</v>
      </c>
      <c r="Q83" s="20">
        <v>9.0139999999992142</v>
      </c>
      <c r="R83" s="20">
        <v>9.5</v>
      </c>
      <c r="S83" s="20">
        <v>9.3600000000001273</v>
      </c>
    </row>
    <row r="84" spans="1:19" x14ac:dyDescent="0.25">
      <c r="A84" s="59">
        <f>YEAR(Table1[[#This Row],[Date]])</f>
        <v>2023</v>
      </c>
      <c r="B84" s="75" t="s">
        <v>20</v>
      </c>
      <c r="C84" s="21">
        <v>45009</v>
      </c>
      <c r="D84" s="22">
        <v>69.335000000001401</v>
      </c>
      <c r="E84" s="23">
        <v>67.700000000011642</v>
      </c>
      <c r="F84" s="24">
        <v>66.52270000000135</v>
      </c>
      <c r="G84" s="25">
        <v>6.97</v>
      </c>
      <c r="H84" s="26">
        <f t="shared" si="2"/>
        <v>76.438624018970827</v>
      </c>
      <c r="I84" s="27">
        <v>100</v>
      </c>
      <c r="J84" s="28">
        <v>100</v>
      </c>
      <c r="K84" s="29">
        <f t="shared" si="3"/>
        <v>28.208333333338182</v>
      </c>
      <c r="L84" s="20">
        <v>8.6700000000000728</v>
      </c>
      <c r="M84" s="20">
        <v>8.8400000000001455</v>
      </c>
      <c r="N84" s="20">
        <v>8.7600000000002183</v>
      </c>
      <c r="O84" s="20">
        <v>8.6300000000001091</v>
      </c>
      <c r="P84" s="20">
        <v>8.5300000000002001</v>
      </c>
      <c r="Q84" s="20">
        <v>8.4150000000008731</v>
      </c>
      <c r="R84" s="20">
        <v>8.8299999999999272</v>
      </c>
      <c r="S84" s="20">
        <v>8.6599999999998545</v>
      </c>
    </row>
    <row r="85" spans="1:19" x14ac:dyDescent="0.25">
      <c r="A85" s="59">
        <f>YEAR(Table1[[#This Row],[Date]])</f>
        <v>2023</v>
      </c>
      <c r="B85" s="75" t="s">
        <v>20</v>
      </c>
      <c r="C85" s="21">
        <v>45010</v>
      </c>
      <c r="D85" s="22">
        <v>72.759999999998399</v>
      </c>
      <c r="E85" s="23">
        <v>71.099999999991269</v>
      </c>
      <c r="F85" s="24">
        <v>69.845900000000256</v>
      </c>
      <c r="G85" s="25">
        <v>7.3</v>
      </c>
      <c r="H85" s="26">
        <f t="shared" si="2"/>
        <v>76.648508911592543</v>
      </c>
      <c r="I85" s="27">
        <v>100</v>
      </c>
      <c r="J85" s="28">
        <v>100</v>
      </c>
      <c r="K85" s="29">
        <f t="shared" si="3"/>
        <v>29.624999999996358</v>
      </c>
      <c r="L85" s="20">
        <v>9.0399999999999636</v>
      </c>
      <c r="M85" s="20">
        <v>9.2999999999997272</v>
      </c>
      <c r="N85" s="20">
        <v>9.1999999999989086</v>
      </c>
      <c r="O85" s="20">
        <v>9.0499999999997272</v>
      </c>
      <c r="P85" s="20">
        <v>8.9600000000000364</v>
      </c>
      <c r="Q85" s="20">
        <v>8.7299999999995634</v>
      </c>
      <c r="R85" s="20">
        <v>9.3600000000001273</v>
      </c>
      <c r="S85" s="20">
        <v>9.1200000000003456</v>
      </c>
    </row>
    <row r="86" spans="1:19" x14ac:dyDescent="0.25">
      <c r="A86" s="59">
        <f>YEAR(Table1[[#This Row],[Date]])</f>
        <v>2023</v>
      </c>
      <c r="B86" s="75" t="s">
        <v>20</v>
      </c>
      <c r="C86" s="21">
        <v>45011</v>
      </c>
      <c r="D86" s="22">
        <v>73.871000000000549</v>
      </c>
      <c r="E86" s="23">
        <v>72.100000000005821</v>
      </c>
      <c r="F86" s="24">
        <v>70.869800000000396</v>
      </c>
      <c r="G86" s="25">
        <v>7.31</v>
      </c>
      <c r="H86" s="26">
        <f t="shared" si="2"/>
        <v>77.620217945951381</v>
      </c>
      <c r="I86" s="27">
        <v>100</v>
      </c>
      <c r="J86" s="28">
        <v>100</v>
      </c>
      <c r="K86" s="29">
        <f t="shared" si="3"/>
        <v>30.041666666669091</v>
      </c>
      <c r="L86" s="20">
        <v>9.180000000000291</v>
      </c>
      <c r="M86" s="20">
        <v>9.4600000000000364</v>
      </c>
      <c r="N86" s="20">
        <v>9.2800000000006548</v>
      </c>
      <c r="O86" s="20">
        <v>9.1900000000000546</v>
      </c>
      <c r="P86" s="20">
        <v>9.1100000000001273</v>
      </c>
      <c r="Q86" s="20">
        <v>8.8909999999996217</v>
      </c>
      <c r="R86" s="20">
        <v>9.4499999999998181</v>
      </c>
      <c r="S86" s="20">
        <v>9.3099999999999454</v>
      </c>
    </row>
    <row r="87" spans="1:19" x14ac:dyDescent="0.25">
      <c r="A87" s="59">
        <f>YEAR(Table1[[#This Row],[Date]])</f>
        <v>2023</v>
      </c>
      <c r="B87" s="75" t="s">
        <v>20</v>
      </c>
      <c r="C87" s="21">
        <v>45012</v>
      </c>
      <c r="D87" s="22">
        <v>74.510000000002037</v>
      </c>
      <c r="E87" s="23">
        <v>72.69999999999709</v>
      </c>
      <c r="F87" s="24">
        <v>71.464600000006612</v>
      </c>
      <c r="G87" s="25">
        <v>7.47</v>
      </c>
      <c r="H87" s="26">
        <f t="shared" si="2"/>
        <v>76.589772431450413</v>
      </c>
      <c r="I87" s="27">
        <v>100</v>
      </c>
      <c r="J87" s="28">
        <v>100</v>
      </c>
      <c r="K87" s="29">
        <f t="shared" si="3"/>
        <v>30.291666666665456</v>
      </c>
      <c r="L87" s="20">
        <v>9.2599999999997635</v>
      </c>
      <c r="M87" s="20">
        <v>9.5100000000002183</v>
      </c>
      <c r="N87" s="20">
        <v>9.3600000000005821</v>
      </c>
      <c r="O87" s="20">
        <v>9.2800000000002001</v>
      </c>
      <c r="P87" s="20">
        <v>9.2099999999995816</v>
      </c>
      <c r="Q87" s="20">
        <v>8.9800000000013824</v>
      </c>
      <c r="R87" s="20">
        <v>9.5100000000002183</v>
      </c>
      <c r="S87" s="20">
        <v>9.4000000000000909</v>
      </c>
    </row>
    <row r="88" spans="1:19" x14ac:dyDescent="0.25">
      <c r="A88" s="59">
        <f>YEAR(Table1[[#This Row],[Date]])</f>
        <v>2023</v>
      </c>
      <c r="B88" s="75" t="s">
        <v>20</v>
      </c>
      <c r="C88" s="21">
        <v>45013</v>
      </c>
      <c r="D88" s="22">
        <v>72.256999999997333</v>
      </c>
      <c r="E88" s="23">
        <v>70.600000000005821</v>
      </c>
      <c r="F88" s="24">
        <v>69.329199999992852</v>
      </c>
      <c r="G88" s="25">
        <v>7.25</v>
      </c>
      <c r="H88" s="26">
        <f t="shared" si="2"/>
        <v>76.634382895125214</v>
      </c>
      <c r="I88" s="27">
        <v>100</v>
      </c>
      <c r="J88" s="28">
        <v>100</v>
      </c>
      <c r="K88" s="29">
        <f t="shared" si="3"/>
        <v>29.416666666669094</v>
      </c>
      <c r="L88" s="20">
        <v>8.9699999999997999</v>
      </c>
      <c r="M88" s="20">
        <v>9.25</v>
      </c>
      <c r="N88" s="20">
        <v>9.069999999999709</v>
      </c>
      <c r="O88" s="20">
        <v>8.9699999999997999</v>
      </c>
      <c r="P88" s="20">
        <v>8.9100000000003092</v>
      </c>
      <c r="Q88" s="20">
        <v>8.6969999999982974</v>
      </c>
      <c r="R88" s="20">
        <v>9.2599999999997635</v>
      </c>
      <c r="S88" s="20">
        <v>9.1299999999996544</v>
      </c>
    </row>
    <row r="89" spans="1:19" x14ac:dyDescent="0.25">
      <c r="A89" s="59">
        <f>YEAR(Table1[[#This Row],[Date]])</f>
        <v>2023</v>
      </c>
      <c r="B89" s="75" t="s">
        <v>20</v>
      </c>
      <c r="C89" s="21">
        <v>45014</v>
      </c>
      <c r="D89" s="22">
        <v>72.320999999999913</v>
      </c>
      <c r="E89" s="23">
        <v>70.599999999991269</v>
      </c>
      <c r="F89" s="24">
        <v>69.405100000003586</v>
      </c>
      <c r="G89" s="25">
        <v>7.2984</v>
      </c>
      <c r="H89" s="26">
        <f t="shared" si="2"/>
        <v>76.126175050633464</v>
      </c>
      <c r="I89" s="27">
        <v>100</v>
      </c>
      <c r="J89" s="28">
        <v>100</v>
      </c>
      <c r="K89" s="29">
        <f t="shared" si="3"/>
        <v>29.416666666663026</v>
      </c>
      <c r="L89" s="20">
        <v>8.9900000000002365</v>
      </c>
      <c r="M89" s="20">
        <v>9.2699999999999818</v>
      </c>
      <c r="N89" s="20">
        <v>9.1099999999987631</v>
      </c>
      <c r="O89" s="20">
        <v>8.7800000000002001</v>
      </c>
      <c r="P89" s="20">
        <v>9.0199999999999818</v>
      </c>
      <c r="Q89" s="20">
        <v>8.6710000000002765</v>
      </c>
      <c r="R89" s="20">
        <v>9.3200000000001637</v>
      </c>
      <c r="S89" s="20">
        <v>9.1600000000003092</v>
      </c>
    </row>
    <row r="90" spans="1:19" x14ac:dyDescent="0.25">
      <c r="A90" s="59">
        <f>YEAR(Table1[[#This Row],[Date]])</f>
        <v>2023</v>
      </c>
      <c r="B90" s="75" t="s">
        <v>20</v>
      </c>
      <c r="C90" s="21">
        <v>45015</v>
      </c>
      <c r="D90" s="22">
        <v>76.293999999999869</v>
      </c>
      <c r="E90" s="23">
        <v>74.400000000008731</v>
      </c>
      <c r="F90" s="24">
        <v>73.10120000000461</v>
      </c>
      <c r="G90" s="25">
        <v>7.77</v>
      </c>
      <c r="H90" s="26">
        <f t="shared" si="2"/>
        <v>75.3544469606571</v>
      </c>
      <c r="I90" s="27">
        <v>100</v>
      </c>
      <c r="J90" s="28">
        <v>100</v>
      </c>
      <c r="K90" s="29">
        <f t="shared" si="3"/>
        <v>31.000000000003634</v>
      </c>
      <c r="L90" s="20">
        <v>9.4899999999997817</v>
      </c>
      <c r="M90" s="20">
        <v>9.75</v>
      </c>
      <c r="N90" s="20">
        <v>9.5400000000008731</v>
      </c>
      <c r="O90" s="20">
        <v>9.5299999999997453</v>
      </c>
      <c r="P90" s="20">
        <v>9.5</v>
      </c>
      <c r="Q90" s="20">
        <v>9.2039999999997235</v>
      </c>
      <c r="R90" s="20">
        <v>9.6700000000000728</v>
      </c>
      <c r="S90" s="20">
        <v>9.6099999999996726</v>
      </c>
    </row>
    <row r="91" spans="1:19" ht="15.75" thickBot="1" x14ac:dyDescent="0.3">
      <c r="A91" s="59">
        <f>YEAR(Table1[[#This Row],[Date]])</f>
        <v>2023</v>
      </c>
      <c r="B91" s="75" t="s">
        <v>20</v>
      </c>
      <c r="C91" s="30">
        <v>45016</v>
      </c>
      <c r="D91" s="31">
        <v>71.876000000000204</v>
      </c>
      <c r="E91" s="32">
        <v>70.19999999999709</v>
      </c>
      <c r="F91" s="33">
        <v>69.00779999999213</v>
      </c>
      <c r="G91" s="38">
        <v>7.3029000000000002</v>
      </c>
      <c r="H91" s="26">
        <f t="shared" si="2"/>
        <v>75.6482225879477</v>
      </c>
      <c r="I91" s="27">
        <v>100</v>
      </c>
      <c r="J91" s="28">
        <v>100</v>
      </c>
      <c r="K91" s="29">
        <f t="shared" si="3"/>
        <v>29.249999999998789</v>
      </c>
      <c r="L91" s="20">
        <v>8.9700000000002547</v>
      </c>
      <c r="M91" s="20">
        <v>9.2100000000000364</v>
      </c>
      <c r="N91" s="20">
        <v>9.0499999999992724</v>
      </c>
      <c r="O91" s="20">
        <v>9</v>
      </c>
      <c r="P91" s="20">
        <v>8.9200000000000728</v>
      </c>
      <c r="Q91" s="20">
        <v>8.566000000000713</v>
      </c>
      <c r="R91" s="20">
        <v>9.1599999999998545</v>
      </c>
      <c r="S91" s="20">
        <v>9</v>
      </c>
    </row>
    <row r="92" spans="1:19" x14ac:dyDescent="0.25">
      <c r="A92" s="59">
        <f>YEAR(Table1[[#This Row],[Date]])</f>
        <v>2023</v>
      </c>
      <c r="B92" s="74" t="s">
        <v>21</v>
      </c>
      <c r="C92" s="11">
        <v>45017</v>
      </c>
      <c r="D92" s="12">
        <v>75.825000000001182</v>
      </c>
      <c r="E92" s="13">
        <v>74</v>
      </c>
      <c r="F92" s="14">
        <v>72.669600000008359</v>
      </c>
      <c r="G92" s="15">
        <v>7.59</v>
      </c>
      <c r="H92" s="26">
        <f t="shared" si="2"/>
        <v>76.7267696485074</v>
      </c>
      <c r="I92" s="27">
        <v>100</v>
      </c>
      <c r="J92" s="28">
        <v>100</v>
      </c>
      <c r="K92" s="29">
        <f t="shared" si="3"/>
        <v>30.833333333333336</v>
      </c>
      <c r="L92" s="20">
        <v>9.4200000000000728</v>
      </c>
      <c r="M92" s="20">
        <v>9.7199999999997999</v>
      </c>
      <c r="N92" s="20">
        <v>9.4600000000009459</v>
      </c>
      <c r="O92" s="20">
        <v>9.5300000000002001</v>
      </c>
      <c r="P92" s="20">
        <v>9.4299999999998363</v>
      </c>
      <c r="Q92" s="20">
        <v>9.1350000000002183</v>
      </c>
      <c r="R92" s="20">
        <v>9.5900000000001455</v>
      </c>
      <c r="S92" s="20">
        <v>9.5399999999999636</v>
      </c>
    </row>
    <row r="93" spans="1:19" x14ac:dyDescent="0.25">
      <c r="A93" s="59">
        <f>YEAR(Table1[[#This Row],[Date]])</f>
        <v>2023</v>
      </c>
      <c r="B93" s="74" t="s">
        <v>21</v>
      </c>
      <c r="C93" s="21">
        <v>45018</v>
      </c>
      <c r="D93" s="22">
        <v>73.408000000000811</v>
      </c>
      <c r="E93" s="23">
        <v>71.599999999991269</v>
      </c>
      <c r="F93" s="24">
        <v>70.413099999990663</v>
      </c>
      <c r="G93" s="25">
        <v>7.34</v>
      </c>
      <c r="H93" s="26">
        <f t="shared" si="2"/>
        <v>76.766887482249018</v>
      </c>
      <c r="I93" s="27">
        <v>100</v>
      </c>
      <c r="J93" s="28">
        <v>100</v>
      </c>
      <c r="K93" s="29">
        <f t="shared" si="3"/>
        <v>29.833333333329698</v>
      </c>
      <c r="L93" s="20">
        <v>9.1199999999998909</v>
      </c>
      <c r="M93" s="20">
        <v>9.4800000000000182</v>
      </c>
      <c r="N93" s="20">
        <v>9.1700000000000728</v>
      </c>
      <c r="O93" s="20">
        <v>9.2699999999999818</v>
      </c>
      <c r="P93" s="20">
        <v>9.1500000000000909</v>
      </c>
      <c r="Q93" s="20">
        <v>8.9580000000005384</v>
      </c>
      <c r="R93" s="20">
        <v>9.3400000000001455</v>
      </c>
      <c r="S93" s="20">
        <v>8.9200000000000728</v>
      </c>
    </row>
    <row r="94" spans="1:19" x14ac:dyDescent="0.25">
      <c r="A94" s="59">
        <f>YEAR(Table1[[#This Row],[Date]])</f>
        <v>2023</v>
      </c>
      <c r="B94" s="74" t="s">
        <v>21</v>
      </c>
      <c r="C94" s="21">
        <v>45019</v>
      </c>
      <c r="D94" s="22">
        <v>73.086999999999989</v>
      </c>
      <c r="E94" s="23">
        <v>71.400000000008731</v>
      </c>
      <c r="F94" s="24">
        <v>70.111199999999371</v>
      </c>
      <c r="G94" s="25">
        <v>7.33</v>
      </c>
      <c r="H94" s="26">
        <f t="shared" si="2"/>
        <v>76.656892018255434</v>
      </c>
      <c r="I94" s="27">
        <v>100</v>
      </c>
      <c r="J94" s="28">
        <v>100</v>
      </c>
      <c r="K94" s="29">
        <f t="shared" si="3"/>
        <v>29.750000000003642</v>
      </c>
      <c r="L94" s="20">
        <v>9.0500000000001819</v>
      </c>
      <c r="M94" s="20">
        <v>9.4099999999998545</v>
      </c>
      <c r="N94" s="20">
        <v>9.1499999999996362</v>
      </c>
      <c r="O94" s="20">
        <v>9.1500000000000909</v>
      </c>
      <c r="P94" s="20">
        <v>9.0399999999999636</v>
      </c>
      <c r="Q94" s="20">
        <v>8.8670000000001892</v>
      </c>
      <c r="R94" s="20">
        <v>9.2399999999997817</v>
      </c>
      <c r="S94" s="20">
        <v>9.180000000000291</v>
      </c>
    </row>
    <row r="95" spans="1:19" x14ac:dyDescent="0.25">
      <c r="A95" s="59">
        <f>YEAR(Table1[[#This Row],[Date]])</f>
        <v>2023</v>
      </c>
      <c r="B95" s="74" t="s">
        <v>21</v>
      </c>
      <c r="C95" s="21">
        <v>45020</v>
      </c>
      <c r="D95" s="22">
        <v>67.943999999997686</v>
      </c>
      <c r="E95" s="23">
        <v>66.19999999999709</v>
      </c>
      <c r="F95" s="24">
        <v>65.255100000009406</v>
      </c>
      <c r="G95" s="25">
        <v>6.82</v>
      </c>
      <c r="H95" s="26">
        <f t="shared" si="2"/>
        <v>76.388957803059441</v>
      </c>
      <c r="I95" s="27">
        <v>100</v>
      </c>
      <c r="J95" s="28">
        <v>100</v>
      </c>
      <c r="K95" s="29">
        <f t="shared" si="3"/>
        <v>27.583333333332121</v>
      </c>
      <c r="L95" s="20">
        <v>8.5999999999999091</v>
      </c>
      <c r="M95" s="20">
        <v>8.7899999999999636</v>
      </c>
      <c r="N95" s="20">
        <v>8.4799999999995634</v>
      </c>
      <c r="O95" s="20">
        <v>8.5</v>
      </c>
      <c r="P95" s="20">
        <v>8.4099999999998545</v>
      </c>
      <c r="Q95" s="20">
        <v>8.2439999999987776</v>
      </c>
      <c r="R95" s="20">
        <v>8.4499999999998181</v>
      </c>
      <c r="S95" s="20">
        <v>8.4699999999997999</v>
      </c>
    </row>
    <row r="96" spans="1:19" x14ac:dyDescent="0.25">
      <c r="A96" s="59">
        <f>YEAR(Table1[[#This Row],[Date]])</f>
        <v>2023</v>
      </c>
      <c r="B96" s="74" t="s">
        <v>21</v>
      </c>
      <c r="C96" s="21">
        <v>45021</v>
      </c>
      <c r="D96" s="22">
        <v>64.846000000001368</v>
      </c>
      <c r="E96" s="23">
        <v>63.399999999994179</v>
      </c>
      <c r="F96" s="24">
        <v>62.282999999995809</v>
      </c>
      <c r="G96" s="25">
        <v>6.87</v>
      </c>
      <c r="H96" s="26">
        <f t="shared" si="2"/>
        <v>72.625559454495175</v>
      </c>
      <c r="I96" s="27">
        <v>100</v>
      </c>
      <c r="J96" s="28">
        <v>100</v>
      </c>
      <c r="K96" s="29">
        <f t="shared" si="3"/>
        <v>26.416666666664241</v>
      </c>
      <c r="L96" s="20">
        <v>8.1399999999998727</v>
      </c>
      <c r="M96" s="20">
        <v>8.4000000000000909</v>
      </c>
      <c r="N96" s="20">
        <v>7.9899999999997817</v>
      </c>
      <c r="O96" s="20">
        <v>8.1300000000001091</v>
      </c>
      <c r="P96" s="20">
        <v>8.0100000000002183</v>
      </c>
      <c r="Q96" s="20">
        <v>7.9060000000008586</v>
      </c>
      <c r="R96" s="20">
        <v>8.0600000000004002</v>
      </c>
      <c r="S96" s="20">
        <v>8.2100000000000364</v>
      </c>
    </row>
    <row r="97" spans="1:19" x14ac:dyDescent="0.25">
      <c r="A97" s="59">
        <f>YEAR(Table1[[#This Row],[Date]])</f>
        <v>2023</v>
      </c>
      <c r="B97" s="74" t="s">
        <v>21</v>
      </c>
      <c r="C97" s="21">
        <v>45022</v>
      </c>
      <c r="D97" s="22">
        <v>52.670000000000528</v>
      </c>
      <c r="E97" s="23">
        <v>51.600000000005821</v>
      </c>
      <c r="F97" s="24">
        <v>50.811000000001513</v>
      </c>
      <c r="G97" s="25">
        <v>5.1821000000000002</v>
      </c>
      <c r="H97" s="26">
        <f t="shared" si="2"/>
        <v>78.361164685462029</v>
      </c>
      <c r="I97" s="27">
        <v>100</v>
      </c>
      <c r="J97" s="28">
        <v>100</v>
      </c>
      <c r="K97" s="29">
        <f t="shared" si="3"/>
        <v>21.500000000002427</v>
      </c>
      <c r="L97" s="20">
        <v>6.5799999999999272</v>
      </c>
      <c r="M97" s="20">
        <v>6.8200000000001637</v>
      </c>
      <c r="N97" s="20">
        <v>6.4700000000011642</v>
      </c>
      <c r="O97" s="20">
        <v>6.5999999999999091</v>
      </c>
      <c r="P97" s="20">
        <v>6.5299999999997453</v>
      </c>
      <c r="Q97" s="20">
        <v>6.4200000000000728</v>
      </c>
      <c r="R97" s="20">
        <v>6.5299999999997453</v>
      </c>
      <c r="S97" s="20">
        <v>6.7199999999997999</v>
      </c>
    </row>
    <row r="98" spans="1:19" x14ac:dyDescent="0.25">
      <c r="A98" s="59">
        <f>YEAR(Table1[[#This Row],[Date]])</f>
        <v>2023</v>
      </c>
      <c r="B98" s="74" t="s">
        <v>21</v>
      </c>
      <c r="C98" s="21">
        <v>45023</v>
      </c>
      <c r="D98" s="22">
        <v>60.829999999998563</v>
      </c>
      <c r="E98" s="23">
        <v>59.399999999994179</v>
      </c>
      <c r="F98" s="24">
        <v>58.627999999996973</v>
      </c>
      <c r="G98" s="25">
        <v>6.09</v>
      </c>
      <c r="H98" s="26">
        <f t="shared" si="2"/>
        <v>76.758436934601647</v>
      </c>
      <c r="I98" s="27">
        <v>100</v>
      </c>
      <c r="J98" s="28">
        <v>100</v>
      </c>
      <c r="K98" s="29">
        <f t="shared" si="3"/>
        <v>24.749999999997573</v>
      </c>
      <c r="L98" s="20">
        <v>7.5100000000002183</v>
      </c>
      <c r="M98" s="20">
        <v>7.7799999999997453</v>
      </c>
      <c r="N98" s="20">
        <v>7.6099999999987631</v>
      </c>
      <c r="O98" s="20">
        <v>7.5599999999999454</v>
      </c>
      <c r="P98" s="20">
        <v>7.5599999999999454</v>
      </c>
      <c r="Q98" s="20">
        <v>7.2299999999995634</v>
      </c>
      <c r="R98" s="20">
        <v>7.8600000000001273</v>
      </c>
      <c r="S98" s="20">
        <v>7.7200000000002547</v>
      </c>
    </row>
    <row r="99" spans="1:19" x14ac:dyDescent="0.25">
      <c r="A99" s="59">
        <f>YEAR(Table1[[#This Row],[Date]])</f>
        <v>2023</v>
      </c>
      <c r="B99" s="74" t="s">
        <v>21</v>
      </c>
      <c r="C99" s="21">
        <v>45024</v>
      </c>
      <c r="D99" s="22">
        <v>45.910000000000764</v>
      </c>
      <c r="E99" s="23">
        <v>45</v>
      </c>
      <c r="F99" s="24">
        <v>44.436000000001513</v>
      </c>
      <c r="G99" s="25">
        <v>6.09</v>
      </c>
      <c r="H99" s="26">
        <f t="shared" si="2"/>
        <v>58.150331011067557</v>
      </c>
      <c r="I99" s="27">
        <v>100</v>
      </c>
      <c r="J99" s="28">
        <v>100</v>
      </c>
      <c r="K99" s="29">
        <f t="shared" si="3"/>
        <v>18.75</v>
      </c>
      <c r="L99" s="20">
        <v>5.7300000000000182</v>
      </c>
      <c r="M99" s="20">
        <v>5.8500000000003638</v>
      </c>
      <c r="N99" s="20">
        <v>5.7100000000009459</v>
      </c>
      <c r="O99" s="20">
        <v>5.7699999999999818</v>
      </c>
      <c r="P99" s="20">
        <v>5.7100000000000364</v>
      </c>
      <c r="Q99" s="20">
        <v>5.4799999999995634</v>
      </c>
      <c r="R99" s="20">
        <v>5.8099999999999454</v>
      </c>
      <c r="S99" s="20">
        <v>5.8499999999999091</v>
      </c>
    </row>
    <row r="100" spans="1:19" x14ac:dyDescent="0.25">
      <c r="A100" s="59">
        <f>YEAR(Table1[[#This Row],[Date]])</f>
        <v>2023</v>
      </c>
      <c r="B100" s="74" t="s">
        <v>21</v>
      </c>
      <c r="C100" s="21">
        <v>45025</v>
      </c>
      <c r="D100" s="22">
        <v>53.723000000000411</v>
      </c>
      <c r="E100" s="23">
        <v>52.600000000005821</v>
      </c>
      <c r="F100" s="24">
        <v>51.770600000003469</v>
      </c>
      <c r="G100" s="25">
        <v>5.43</v>
      </c>
      <c r="H100" s="26">
        <f t="shared" si="2"/>
        <v>76.232977835487532</v>
      </c>
      <c r="I100" s="27">
        <v>100</v>
      </c>
      <c r="J100" s="28">
        <v>100</v>
      </c>
      <c r="K100" s="29">
        <f t="shared" si="3"/>
        <v>21.916666666669091</v>
      </c>
      <c r="L100" s="20">
        <v>6.6399999999998727</v>
      </c>
      <c r="M100" s="20">
        <v>6.8599999999996726</v>
      </c>
      <c r="N100" s="20">
        <v>6.680000000000291</v>
      </c>
      <c r="O100" s="20">
        <v>6.7300000000000182</v>
      </c>
      <c r="P100" s="20">
        <v>6.680000000000291</v>
      </c>
      <c r="Q100" s="20">
        <v>6.4030000000002474</v>
      </c>
      <c r="R100" s="20">
        <v>6.9000000000000909</v>
      </c>
      <c r="S100" s="20">
        <v>6.8299999999999272</v>
      </c>
    </row>
    <row r="101" spans="1:19" x14ac:dyDescent="0.25">
      <c r="A101" s="59">
        <f>YEAR(Table1[[#This Row],[Date]])</f>
        <v>2023</v>
      </c>
      <c r="B101" s="74" t="s">
        <v>21</v>
      </c>
      <c r="C101" s="21">
        <v>45026</v>
      </c>
      <c r="D101" s="22">
        <v>68.47899999999845</v>
      </c>
      <c r="E101" s="23">
        <v>67</v>
      </c>
      <c r="F101" s="24">
        <v>65.793699999994715</v>
      </c>
      <c r="G101" s="25">
        <v>6.84</v>
      </c>
      <c r="H101" s="26">
        <f t="shared" si="2"/>
        <v>77.086028467985372</v>
      </c>
      <c r="I101" s="27">
        <v>100</v>
      </c>
      <c r="J101" s="28">
        <v>100</v>
      </c>
      <c r="K101" s="29">
        <f t="shared" si="3"/>
        <v>27.916666666666668</v>
      </c>
      <c r="L101" s="20">
        <v>8.5099999999997635</v>
      </c>
      <c r="M101" s="20">
        <v>8.830000000000382</v>
      </c>
      <c r="N101" s="20">
        <v>8.4399999999986903</v>
      </c>
      <c r="O101" s="20">
        <v>8.5299999999997453</v>
      </c>
      <c r="P101" s="20">
        <v>8.5299999999997453</v>
      </c>
      <c r="Q101" s="20">
        <v>8.2590000000000146</v>
      </c>
      <c r="R101" s="20">
        <v>8.6799999999998363</v>
      </c>
      <c r="S101" s="20">
        <v>8.7000000000002728</v>
      </c>
    </row>
    <row r="102" spans="1:19" x14ac:dyDescent="0.25">
      <c r="A102" s="59">
        <f>YEAR(Table1[[#This Row],[Date]])</f>
        <v>2023</v>
      </c>
      <c r="B102" s="74" t="s">
        <v>21</v>
      </c>
      <c r="C102" s="21">
        <v>45027</v>
      </c>
      <c r="D102" s="22">
        <v>67.031000000000859</v>
      </c>
      <c r="E102" s="23">
        <v>65.399999999994179</v>
      </c>
      <c r="F102" s="24">
        <v>64.453900000007707</v>
      </c>
      <c r="G102" s="25">
        <v>6.82</v>
      </c>
      <c r="H102" s="26">
        <f t="shared" si="2"/>
        <v>75.465828403623291</v>
      </c>
      <c r="I102" s="27">
        <v>100</v>
      </c>
      <c r="J102" s="28">
        <v>100</v>
      </c>
      <c r="K102" s="29">
        <f t="shared" si="3"/>
        <v>27.249999999997577</v>
      </c>
      <c r="L102" s="20">
        <v>8.2900000000004184</v>
      </c>
      <c r="M102" s="20">
        <v>8.6199999999998909</v>
      </c>
      <c r="N102" s="20">
        <v>8.25</v>
      </c>
      <c r="O102" s="20">
        <v>8.3700000000003456</v>
      </c>
      <c r="P102" s="20">
        <v>8.3400000000001455</v>
      </c>
      <c r="Q102" s="20">
        <v>8.0709999999999127</v>
      </c>
      <c r="R102" s="20">
        <v>8.5500000000001819</v>
      </c>
      <c r="S102" s="20">
        <v>8.5399999999999636</v>
      </c>
    </row>
    <row r="103" spans="1:19" x14ac:dyDescent="0.25">
      <c r="A103" s="59">
        <f>YEAR(Table1[[#This Row],[Date]])</f>
        <v>2023</v>
      </c>
      <c r="B103" s="74" t="s">
        <v>21</v>
      </c>
      <c r="C103" s="21">
        <v>45028</v>
      </c>
      <c r="D103" s="22">
        <v>65.407000000000608</v>
      </c>
      <c r="E103" s="23">
        <v>64</v>
      </c>
      <c r="F103" s="24">
        <v>62.819799999997485</v>
      </c>
      <c r="G103" s="25">
        <v>6.8898000000000001</v>
      </c>
      <c r="H103" s="26">
        <f t="shared" si="2"/>
        <v>73.102180082226837</v>
      </c>
      <c r="I103" s="27">
        <v>100</v>
      </c>
      <c r="J103" s="28">
        <v>100</v>
      </c>
      <c r="K103" s="29">
        <f t="shared" si="3"/>
        <v>26.666666666666668</v>
      </c>
      <c r="L103" s="20">
        <v>8.0299999999997453</v>
      </c>
      <c r="M103" s="20">
        <v>8.3499999999999091</v>
      </c>
      <c r="N103" s="20">
        <v>8.0600000000013097</v>
      </c>
      <c r="O103" s="20">
        <v>8.069999999999709</v>
      </c>
      <c r="P103" s="20">
        <v>8.2300000000000182</v>
      </c>
      <c r="Q103" s="20">
        <v>7.8670000000001892</v>
      </c>
      <c r="R103" s="20">
        <v>8.4200000000000728</v>
      </c>
      <c r="S103" s="20">
        <v>8.3799999999996544</v>
      </c>
    </row>
    <row r="104" spans="1:19" x14ac:dyDescent="0.25">
      <c r="A104" s="59">
        <f>YEAR(Table1[[#This Row],[Date]])</f>
        <v>2023</v>
      </c>
      <c r="B104" s="74" t="s">
        <v>21</v>
      </c>
      <c r="C104" s="21">
        <v>45029</v>
      </c>
      <c r="D104" s="35">
        <v>47.918999999999414</v>
      </c>
      <c r="E104" s="36">
        <v>46.900000000008731</v>
      </c>
      <c r="F104" s="37">
        <v>46.268499999991036</v>
      </c>
      <c r="G104" s="25">
        <v>4.72</v>
      </c>
      <c r="H104" s="26">
        <f t="shared" si="2"/>
        <v>78.196589895081075</v>
      </c>
      <c r="I104" s="27">
        <v>100</v>
      </c>
      <c r="J104" s="28">
        <v>100</v>
      </c>
      <c r="K104" s="29">
        <f t="shared" si="3"/>
        <v>19.541666666670306</v>
      </c>
      <c r="L104" s="20">
        <v>5.9000000000000909</v>
      </c>
      <c r="M104" s="20">
        <v>6.2100000000000364</v>
      </c>
      <c r="N104" s="20">
        <v>5.819999999999709</v>
      </c>
      <c r="O104" s="20">
        <v>6</v>
      </c>
      <c r="P104" s="20">
        <v>5.9800000000000182</v>
      </c>
      <c r="Q104" s="20">
        <v>5.8179999999993015</v>
      </c>
      <c r="R104" s="20">
        <v>6.0599999999999454</v>
      </c>
      <c r="S104" s="20">
        <v>6.1310000000003129</v>
      </c>
    </row>
    <row r="105" spans="1:19" x14ac:dyDescent="0.25">
      <c r="A105" s="59">
        <f>YEAR(Table1[[#This Row],[Date]])</f>
        <v>2023</v>
      </c>
      <c r="B105" s="74" t="s">
        <v>21</v>
      </c>
      <c r="C105" s="21">
        <v>45030</v>
      </c>
      <c r="D105" s="22">
        <v>52.353999999999814</v>
      </c>
      <c r="E105" s="23">
        <v>51.19999999999709</v>
      </c>
      <c r="F105" s="24">
        <v>50.616399999998976</v>
      </c>
      <c r="G105" s="25">
        <v>5.05</v>
      </c>
      <c r="H105" s="26">
        <f t="shared" si="2"/>
        <v>79.787627775128385</v>
      </c>
      <c r="I105" s="27">
        <v>100</v>
      </c>
      <c r="J105" s="28">
        <v>100</v>
      </c>
      <c r="K105" s="29">
        <f t="shared" si="3"/>
        <v>21.333333333332121</v>
      </c>
      <c r="L105" s="20">
        <v>6.4899999999997817</v>
      </c>
      <c r="M105" s="20">
        <v>6.7999999999997272</v>
      </c>
      <c r="N105" s="20">
        <v>6.3699999999989814</v>
      </c>
      <c r="O105" s="20">
        <v>6.5900000000001455</v>
      </c>
      <c r="P105" s="20">
        <v>6.5499999999997272</v>
      </c>
      <c r="Q105" s="20">
        <v>6.2750000000014552</v>
      </c>
      <c r="R105" s="20">
        <v>6.5799999999999272</v>
      </c>
      <c r="S105" s="20">
        <v>6.6990000000000691</v>
      </c>
    </row>
    <row r="106" spans="1:19" x14ac:dyDescent="0.25">
      <c r="A106" s="59">
        <f>YEAR(Table1[[#This Row],[Date]])</f>
        <v>2023</v>
      </c>
      <c r="B106" s="74" t="s">
        <v>21</v>
      </c>
      <c r="C106" s="21">
        <v>45031</v>
      </c>
      <c r="D106" s="22">
        <v>56.244999999999891</v>
      </c>
      <c r="E106" s="23">
        <v>55.100000000005821</v>
      </c>
      <c r="F106" s="24">
        <v>54.254300000000512</v>
      </c>
      <c r="G106" s="25">
        <v>5.82</v>
      </c>
      <c r="H106" s="26">
        <f t="shared" si="2"/>
        <v>74.505028345723105</v>
      </c>
      <c r="I106" s="27">
        <v>100</v>
      </c>
      <c r="J106" s="28">
        <v>100</v>
      </c>
      <c r="K106" s="29">
        <f t="shared" si="3"/>
        <v>22.958333333335759</v>
      </c>
      <c r="L106" s="20">
        <v>7.0100000000002183</v>
      </c>
      <c r="M106" s="20">
        <v>7.1900000000000546</v>
      </c>
      <c r="N106" s="20">
        <v>7.180000000000291</v>
      </c>
      <c r="O106" s="20">
        <v>7.0599999999999454</v>
      </c>
      <c r="P106" s="20">
        <v>6.9500000000002728</v>
      </c>
      <c r="Q106" s="20">
        <v>6.4249999999992724</v>
      </c>
      <c r="R106" s="20">
        <v>7.3499999999999091</v>
      </c>
      <c r="S106" s="20">
        <v>7.0799999999999272</v>
      </c>
    </row>
    <row r="107" spans="1:19" x14ac:dyDescent="0.25">
      <c r="A107" s="59">
        <f>YEAR(Table1[[#This Row],[Date]])</f>
        <v>2023</v>
      </c>
      <c r="B107" s="74" t="s">
        <v>21</v>
      </c>
      <c r="C107" s="21">
        <v>45032</v>
      </c>
      <c r="D107" s="22">
        <v>63.910000000001673</v>
      </c>
      <c r="E107" s="23">
        <v>62.399999999994179</v>
      </c>
      <c r="F107" s="24">
        <v>61.400000000008731</v>
      </c>
      <c r="G107" s="25">
        <v>6.62</v>
      </c>
      <c r="H107" s="26">
        <f t="shared" si="2"/>
        <v>74.179443402147655</v>
      </c>
      <c r="I107" s="27">
        <v>100</v>
      </c>
      <c r="J107" s="28">
        <v>100</v>
      </c>
      <c r="K107" s="29">
        <f t="shared" si="3"/>
        <v>25.999999999997573</v>
      </c>
      <c r="L107" s="20">
        <v>7.9600000000000364</v>
      </c>
      <c r="M107" s="20">
        <v>8.2600000000002183</v>
      </c>
      <c r="N107" s="20">
        <v>7.9500000000007276</v>
      </c>
      <c r="O107" s="20">
        <v>8.0300000000002001</v>
      </c>
      <c r="P107" s="20">
        <v>7.9499999999998181</v>
      </c>
      <c r="Q107" s="20">
        <v>7.5400000000008731</v>
      </c>
      <c r="R107" s="20">
        <v>8.1300000000001091</v>
      </c>
      <c r="S107" s="20">
        <v>8.0899999999996908</v>
      </c>
    </row>
    <row r="108" spans="1:19" x14ac:dyDescent="0.25">
      <c r="A108" s="59">
        <f>YEAR(Table1[[#This Row],[Date]])</f>
        <v>2023</v>
      </c>
      <c r="B108" s="74" t="s">
        <v>21</v>
      </c>
      <c r="C108" s="21">
        <v>45033</v>
      </c>
      <c r="D108" s="22">
        <v>61.99199999999837</v>
      </c>
      <c r="E108" s="23">
        <v>59.80000000000291</v>
      </c>
      <c r="F108" s="24">
        <v>58.809800000002724</v>
      </c>
      <c r="G108" s="25">
        <v>6.2</v>
      </c>
      <c r="H108" s="26">
        <f t="shared" si="2"/>
        <v>75.904314868364281</v>
      </c>
      <c r="I108" s="27">
        <v>100</v>
      </c>
      <c r="J108" s="28">
        <v>100</v>
      </c>
      <c r="K108" s="29">
        <f t="shared" si="3"/>
        <v>24.916666666667879</v>
      </c>
      <c r="L108" s="20">
        <v>7.6399999999998727</v>
      </c>
      <c r="M108" s="20">
        <v>7.9200000000000728</v>
      </c>
      <c r="N108" s="20">
        <v>8.6399999999994179</v>
      </c>
      <c r="O108" s="20">
        <v>7.6999999999998181</v>
      </c>
      <c r="P108" s="20">
        <v>7.6199999999998909</v>
      </c>
      <c r="Q108" s="20">
        <v>6.9619999999995343</v>
      </c>
      <c r="R108" s="20">
        <v>7.7599999999997635</v>
      </c>
      <c r="S108" s="20">
        <v>7.75</v>
      </c>
    </row>
    <row r="109" spans="1:19" x14ac:dyDescent="0.25">
      <c r="A109" s="59">
        <f>YEAR(Table1[[#This Row],[Date]])</f>
        <v>2023</v>
      </c>
      <c r="B109" s="74" t="s">
        <v>21</v>
      </c>
      <c r="C109" s="21">
        <v>45034</v>
      </c>
      <c r="D109" s="22">
        <v>64.969999999999345</v>
      </c>
      <c r="E109" s="23">
        <v>63.399999999994179</v>
      </c>
      <c r="F109" s="24">
        <v>62.502199999988079</v>
      </c>
      <c r="G109" s="25">
        <v>6.56</v>
      </c>
      <c r="H109" s="26">
        <f t="shared" si="2"/>
        <v>76.057559977497263</v>
      </c>
      <c r="I109" s="27">
        <v>100</v>
      </c>
      <c r="J109" s="28">
        <v>100</v>
      </c>
      <c r="K109" s="29">
        <f t="shared" si="3"/>
        <v>26.416666666664241</v>
      </c>
      <c r="L109" s="20">
        <v>8.1100000000001273</v>
      </c>
      <c r="M109" s="20">
        <v>8.4400000000000546</v>
      </c>
      <c r="N109" s="20">
        <v>7.9899999999997817</v>
      </c>
      <c r="O109" s="20">
        <v>8.1799999999998363</v>
      </c>
      <c r="P109" s="20">
        <v>8.1300000000001091</v>
      </c>
      <c r="Q109" s="20">
        <v>7.7199999999993452</v>
      </c>
      <c r="R109" s="20">
        <v>8.1300000000001091</v>
      </c>
      <c r="S109" s="20">
        <v>8.2699999999999818</v>
      </c>
    </row>
    <row r="110" spans="1:19" x14ac:dyDescent="0.25">
      <c r="A110" s="59">
        <f>YEAR(Table1[[#This Row],[Date]])</f>
        <v>2023</v>
      </c>
      <c r="B110" s="74" t="s">
        <v>21</v>
      </c>
      <c r="C110" s="21">
        <v>45035</v>
      </c>
      <c r="D110" s="22">
        <v>58.820000000000618</v>
      </c>
      <c r="E110" s="23">
        <v>57.5</v>
      </c>
      <c r="F110" s="24">
        <v>56.660800000012387</v>
      </c>
      <c r="G110" s="25">
        <v>5.8457999999999997</v>
      </c>
      <c r="H110" s="26">
        <f t="shared" si="2"/>
        <v>77.407111513301402</v>
      </c>
      <c r="I110" s="27">
        <v>100</v>
      </c>
      <c r="J110" s="28">
        <v>100</v>
      </c>
      <c r="K110" s="29">
        <f t="shared" si="3"/>
        <v>23.958333333333336</v>
      </c>
      <c r="L110" s="20">
        <v>7.3099999999999454</v>
      </c>
      <c r="M110" s="20">
        <v>7.6499999999996362</v>
      </c>
      <c r="N110" s="20">
        <v>7.180000000000291</v>
      </c>
      <c r="O110" s="20">
        <v>7.4200000000000728</v>
      </c>
      <c r="P110" s="20">
        <v>7.3499999999999091</v>
      </c>
      <c r="Q110" s="20">
        <v>7.0300000000006548</v>
      </c>
      <c r="R110" s="20">
        <v>7.3699999999998909</v>
      </c>
      <c r="S110" s="20">
        <v>7.5100000000002183</v>
      </c>
    </row>
    <row r="111" spans="1:19" x14ac:dyDescent="0.25">
      <c r="A111" s="59">
        <f>YEAR(Table1[[#This Row],[Date]])</f>
        <v>2023</v>
      </c>
      <c r="B111" s="74" t="s">
        <v>21</v>
      </c>
      <c r="C111" s="21">
        <v>45036</v>
      </c>
      <c r="D111" s="22">
        <v>57.688000000000557</v>
      </c>
      <c r="E111" s="23">
        <v>56.400000000008731</v>
      </c>
      <c r="F111" s="24">
        <v>55.636499999993248</v>
      </c>
      <c r="G111" s="25">
        <v>5.9</v>
      </c>
      <c r="H111" s="26">
        <f t="shared" si="2"/>
        <v>75.228787549380527</v>
      </c>
      <c r="I111" s="27">
        <v>100</v>
      </c>
      <c r="J111" s="28">
        <v>100</v>
      </c>
      <c r="K111" s="29">
        <f t="shared" si="3"/>
        <v>23.500000000003638</v>
      </c>
      <c r="L111" s="20">
        <v>7.2199999999997999</v>
      </c>
      <c r="M111" s="20">
        <v>7.4700000000002547</v>
      </c>
      <c r="N111" s="20">
        <v>7.2000000000007276</v>
      </c>
      <c r="O111" s="20">
        <v>7.2699999999999818</v>
      </c>
      <c r="P111" s="20">
        <v>7.1600000000003092</v>
      </c>
      <c r="Q111" s="20">
        <v>6.7179999999989377</v>
      </c>
      <c r="R111" s="20">
        <v>7.3500000000003638</v>
      </c>
      <c r="S111" s="20">
        <v>7.3000000000001819</v>
      </c>
    </row>
    <row r="112" spans="1:19" x14ac:dyDescent="0.25">
      <c r="A112" s="59">
        <f>YEAR(Table1[[#This Row],[Date]])</f>
        <v>2023</v>
      </c>
      <c r="B112" s="74" t="s">
        <v>21</v>
      </c>
      <c r="C112" s="21">
        <v>45037</v>
      </c>
      <c r="D112" s="22">
        <v>57.703999999999724</v>
      </c>
      <c r="E112" s="23">
        <v>56.5</v>
      </c>
      <c r="F112" s="24">
        <v>55.58969999999681</v>
      </c>
      <c r="G112" s="25">
        <v>5.8</v>
      </c>
      <c r="H112" s="26">
        <f t="shared" si="2"/>
        <v>76.661519716257388</v>
      </c>
      <c r="I112" s="27">
        <v>100</v>
      </c>
      <c r="J112" s="28">
        <v>100</v>
      </c>
      <c r="K112" s="29">
        <f t="shared" si="3"/>
        <v>23.541666666666668</v>
      </c>
      <c r="L112" s="20">
        <v>7.1600000000003092</v>
      </c>
      <c r="M112" s="20">
        <v>7.5199999999999818</v>
      </c>
      <c r="N112" s="20">
        <v>6.9799999999995634</v>
      </c>
      <c r="O112" s="20">
        <v>7.2800000000002001</v>
      </c>
      <c r="P112" s="20">
        <v>7.25</v>
      </c>
      <c r="Q112" s="20">
        <v>6.9740000000001601</v>
      </c>
      <c r="R112" s="20">
        <v>7.1499999999996362</v>
      </c>
      <c r="S112" s="20">
        <v>7.3899999999998727</v>
      </c>
    </row>
    <row r="113" spans="1:19" x14ac:dyDescent="0.25">
      <c r="A113" s="59">
        <f>YEAR(Table1[[#This Row],[Date]])</f>
        <v>2023</v>
      </c>
      <c r="B113" s="74" t="s">
        <v>21</v>
      </c>
      <c r="C113" s="21">
        <v>45038</v>
      </c>
      <c r="D113" s="22">
        <v>70.152000000001408</v>
      </c>
      <c r="E113" s="23">
        <v>68.399999999994179</v>
      </c>
      <c r="F113" s="24">
        <v>67.342199999999139</v>
      </c>
      <c r="G113" s="25">
        <v>7.08</v>
      </c>
      <c r="H113" s="26">
        <f t="shared" si="2"/>
        <v>76.029093799887619</v>
      </c>
      <c r="I113" s="27">
        <v>100</v>
      </c>
      <c r="J113" s="28">
        <v>100</v>
      </c>
      <c r="K113" s="29">
        <f t="shared" si="3"/>
        <v>28.499999999997577</v>
      </c>
      <c r="L113" s="20">
        <v>8.8399999999996908</v>
      </c>
      <c r="M113" s="20">
        <v>9.0999999999999091</v>
      </c>
      <c r="N113" s="20">
        <v>8.7000000000007276</v>
      </c>
      <c r="O113" s="20">
        <v>8.8499999999999091</v>
      </c>
      <c r="P113" s="20">
        <v>8.7599999999997635</v>
      </c>
      <c r="Q113" s="20">
        <v>8.2120000000013533</v>
      </c>
      <c r="R113" s="20">
        <v>8.7899999999999636</v>
      </c>
      <c r="S113" s="20">
        <v>8.9000000000000909</v>
      </c>
    </row>
    <row r="114" spans="1:19" x14ac:dyDescent="0.25">
      <c r="A114" s="59">
        <f>YEAR(Table1[[#This Row],[Date]])</f>
        <v>2023</v>
      </c>
      <c r="B114" s="74" t="s">
        <v>21</v>
      </c>
      <c r="C114" s="21">
        <v>45039</v>
      </c>
      <c r="D114" s="22">
        <v>61.765999999998712</v>
      </c>
      <c r="E114" s="23">
        <v>60.399999999994179</v>
      </c>
      <c r="F114" s="24">
        <v>59.450900000010733</v>
      </c>
      <c r="G114" s="25">
        <v>6.35</v>
      </c>
      <c r="H114" s="26">
        <f t="shared" si="2"/>
        <v>74.854891190848591</v>
      </c>
      <c r="I114" s="27">
        <v>100</v>
      </c>
      <c r="J114" s="28">
        <v>100</v>
      </c>
      <c r="K114" s="29">
        <f t="shared" si="3"/>
        <v>25.166666666664238</v>
      </c>
      <c r="L114" s="20">
        <v>7.5900000000001455</v>
      </c>
      <c r="M114" s="20">
        <v>8.0300000000002001</v>
      </c>
      <c r="N114" s="20">
        <v>7.4099999999998545</v>
      </c>
      <c r="O114" s="20">
        <v>7.8200000000001637</v>
      </c>
      <c r="P114" s="20">
        <v>7.8400000000001455</v>
      </c>
      <c r="Q114" s="20">
        <v>7.455999999998312</v>
      </c>
      <c r="R114" s="20">
        <v>7.6500000000000909</v>
      </c>
      <c r="S114" s="20">
        <v>7.9699999999997999</v>
      </c>
    </row>
    <row r="115" spans="1:19" x14ac:dyDescent="0.25">
      <c r="A115" s="59">
        <f>YEAR(Table1[[#This Row],[Date]])</f>
        <v>2023</v>
      </c>
      <c r="B115" s="74" t="s">
        <v>21</v>
      </c>
      <c r="C115" s="21">
        <v>45040</v>
      </c>
      <c r="D115" s="22">
        <v>70.540000000000418</v>
      </c>
      <c r="E115" s="23">
        <v>69</v>
      </c>
      <c r="F115" s="24">
        <v>67.794699999998556</v>
      </c>
      <c r="G115" s="25">
        <v>7.07</v>
      </c>
      <c r="H115" s="26">
        <f t="shared" si="2"/>
        <v>76.804496602736748</v>
      </c>
      <c r="I115" s="27">
        <v>100</v>
      </c>
      <c r="J115" s="28">
        <v>100</v>
      </c>
      <c r="K115" s="29">
        <f t="shared" si="3"/>
        <v>28.749999999999996</v>
      </c>
      <c r="L115" s="20">
        <v>8.8899999999998727</v>
      </c>
      <c r="M115" s="20">
        <v>9.2300000000000182</v>
      </c>
      <c r="N115" s="20">
        <v>8.6199999999989814</v>
      </c>
      <c r="O115" s="20">
        <v>8.9299999999998363</v>
      </c>
      <c r="P115" s="20">
        <v>8.9099999999998545</v>
      </c>
      <c r="Q115" s="20">
        <v>8.2400000000016007</v>
      </c>
      <c r="R115" s="20">
        <v>8.7000000000002728</v>
      </c>
      <c r="S115" s="20">
        <v>9.0199999999999818</v>
      </c>
    </row>
    <row r="116" spans="1:19" x14ac:dyDescent="0.25">
      <c r="A116" s="59">
        <f>YEAR(Table1[[#This Row],[Date]])</f>
        <v>2023</v>
      </c>
      <c r="B116" s="74" t="s">
        <v>21</v>
      </c>
      <c r="C116" s="21">
        <v>45041</v>
      </c>
      <c r="D116" s="22">
        <v>63.949000000000979</v>
      </c>
      <c r="E116" s="23">
        <v>62.5</v>
      </c>
      <c r="F116" s="24">
        <v>61.551699999996345</v>
      </c>
      <c r="G116" s="25">
        <v>6.67</v>
      </c>
      <c r="H116" s="26">
        <f t="shared" si="2"/>
        <v>73.74136178939726</v>
      </c>
      <c r="I116" s="27">
        <v>98.542274052478135</v>
      </c>
      <c r="J116" s="28">
        <v>100</v>
      </c>
      <c r="K116" s="29">
        <f t="shared" si="3"/>
        <v>26.041666666666668</v>
      </c>
      <c r="L116" s="20">
        <v>8.3000000000001819</v>
      </c>
      <c r="M116" s="20">
        <v>8.6399999999998727</v>
      </c>
      <c r="N116" s="20">
        <v>8.1300000000010186</v>
      </c>
      <c r="O116" s="20">
        <v>8.3400000000001455</v>
      </c>
      <c r="P116" s="20">
        <v>7.7600000000002183</v>
      </c>
      <c r="Q116" s="20">
        <v>7.2590000000000146</v>
      </c>
      <c r="R116" s="20">
        <v>7.6899999999995998</v>
      </c>
      <c r="S116" s="20">
        <v>7.8299999999999272</v>
      </c>
    </row>
    <row r="117" spans="1:19" x14ac:dyDescent="0.25">
      <c r="A117" s="59">
        <f>YEAR(Table1[[#This Row],[Date]])</f>
        <v>2023</v>
      </c>
      <c r="B117" s="74" t="s">
        <v>21</v>
      </c>
      <c r="C117" s="21">
        <v>45042</v>
      </c>
      <c r="D117" s="22">
        <v>65.100999999999658</v>
      </c>
      <c r="E117" s="23">
        <v>63.600000000005821</v>
      </c>
      <c r="F117" s="24">
        <v>62.974300000001676</v>
      </c>
      <c r="G117" s="25">
        <v>6.48</v>
      </c>
      <c r="H117" s="26">
        <f t="shared" si="2"/>
        <v>77.239433499769518</v>
      </c>
      <c r="I117" s="27">
        <v>100</v>
      </c>
      <c r="J117" s="28">
        <v>100</v>
      </c>
      <c r="K117" s="29">
        <f t="shared" si="3"/>
        <v>26.500000000002427</v>
      </c>
      <c r="L117" s="20">
        <v>8.1799999999998363</v>
      </c>
      <c r="M117" s="20">
        <v>8.4899999999997817</v>
      </c>
      <c r="N117" s="20">
        <v>8.0799999999999272</v>
      </c>
      <c r="O117" s="20">
        <v>8.1900000000000546</v>
      </c>
      <c r="P117" s="20">
        <v>7.9099999999998545</v>
      </c>
      <c r="Q117" s="20">
        <v>7.6610000000000582</v>
      </c>
      <c r="R117" s="20">
        <v>8.2600000000002183</v>
      </c>
      <c r="S117" s="20">
        <v>8.3299999999999272</v>
      </c>
    </row>
    <row r="118" spans="1:19" x14ac:dyDescent="0.25">
      <c r="A118" s="59">
        <f>YEAR(Table1[[#This Row],[Date]])</f>
        <v>2023</v>
      </c>
      <c r="B118" s="74" t="s">
        <v>21</v>
      </c>
      <c r="C118" s="21">
        <v>45043</v>
      </c>
      <c r="D118" s="22">
        <v>59.028999999999087</v>
      </c>
      <c r="E118" s="23">
        <v>57.80000000000291</v>
      </c>
      <c r="F118" s="24">
        <v>56.568700000003446</v>
      </c>
      <c r="G118" s="25">
        <v>5.89</v>
      </c>
      <c r="H118" s="26">
        <f t="shared" si="2"/>
        <v>77.227062126235936</v>
      </c>
      <c r="I118" s="27">
        <v>100</v>
      </c>
      <c r="J118" s="28">
        <v>100</v>
      </c>
      <c r="K118" s="29">
        <f t="shared" si="3"/>
        <v>24.083333333334547</v>
      </c>
      <c r="L118" s="20">
        <v>7.4000000000000909</v>
      </c>
      <c r="M118" s="20">
        <v>7.680000000000291</v>
      </c>
      <c r="N118" s="20">
        <v>7.2199999999993452</v>
      </c>
      <c r="O118" s="20">
        <v>7.3999999999996362</v>
      </c>
      <c r="P118" s="20">
        <v>7.3800000000001091</v>
      </c>
      <c r="Q118" s="20">
        <v>7.0489999999990687</v>
      </c>
      <c r="R118" s="20">
        <v>7.3800000000001091</v>
      </c>
      <c r="S118" s="20">
        <v>7.5200000000004366</v>
      </c>
    </row>
    <row r="119" spans="1:19" x14ac:dyDescent="0.25">
      <c r="A119" s="59">
        <f>YEAR(Table1[[#This Row],[Date]])</f>
        <v>2023</v>
      </c>
      <c r="B119" s="74" t="s">
        <v>21</v>
      </c>
      <c r="C119" s="21">
        <v>45044</v>
      </c>
      <c r="D119" s="22">
        <v>32.489999999999327</v>
      </c>
      <c r="E119" s="23">
        <v>31.69999999999709</v>
      </c>
      <c r="F119" s="24">
        <v>31.417199999996228</v>
      </c>
      <c r="G119" s="25">
        <v>4.84</v>
      </c>
      <c r="H119" s="26">
        <f t="shared" si="2"/>
        <v>51.543139819460947</v>
      </c>
      <c r="I119" s="27">
        <v>100</v>
      </c>
      <c r="J119" s="28">
        <v>64.305555555555557</v>
      </c>
      <c r="K119" s="29">
        <f t="shared" si="3"/>
        <v>13.208333333332121</v>
      </c>
      <c r="L119" s="20">
        <v>4.0999999999999091</v>
      </c>
      <c r="M119" s="20">
        <v>4.2599999999997635</v>
      </c>
      <c r="N119" s="20">
        <v>3.930000000000291</v>
      </c>
      <c r="O119" s="20">
        <v>4.1400000000003274</v>
      </c>
      <c r="P119" s="20">
        <v>4.0599999999999454</v>
      </c>
      <c r="Q119" s="20">
        <v>3.8899999999994179</v>
      </c>
      <c r="R119" s="20">
        <v>3.9800000000000182</v>
      </c>
      <c r="S119" s="20">
        <v>4.1299999999996544</v>
      </c>
    </row>
    <row r="120" spans="1:19" x14ac:dyDescent="0.25">
      <c r="A120" s="59">
        <f>YEAR(Table1[[#This Row],[Date]])</f>
        <v>2023</v>
      </c>
      <c r="B120" s="74" t="s">
        <v>21</v>
      </c>
      <c r="C120" s="21">
        <v>45045</v>
      </c>
      <c r="D120" s="22">
        <v>25.59000000000151</v>
      </c>
      <c r="E120" s="23">
        <v>25.30000000000291</v>
      </c>
      <c r="F120" s="24">
        <v>24.961899999994785</v>
      </c>
      <c r="G120" s="25">
        <v>4.4400000000000004</v>
      </c>
      <c r="H120" s="26">
        <f t="shared" si="2"/>
        <v>44.842985741708134</v>
      </c>
      <c r="I120" s="27">
        <v>100</v>
      </c>
      <c r="J120" s="28">
        <v>72.763684913217617</v>
      </c>
      <c r="K120" s="29">
        <f t="shared" si="3"/>
        <v>10.541666666667879</v>
      </c>
      <c r="L120" s="20">
        <v>3.25</v>
      </c>
      <c r="M120" s="20">
        <v>3.3699999999998909</v>
      </c>
      <c r="N120" s="20">
        <v>3.1900000000005093</v>
      </c>
      <c r="O120" s="20">
        <v>3.2799999999997453</v>
      </c>
      <c r="P120" s="20">
        <v>3.1700000000000728</v>
      </c>
      <c r="Q120" s="20">
        <v>2.9700000000011642</v>
      </c>
      <c r="R120" s="20">
        <v>3.1599999999998545</v>
      </c>
      <c r="S120" s="20">
        <v>3.2000000000002728</v>
      </c>
    </row>
    <row r="121" spans="1:19" x14ac:dyDescent="0.25">
      <c r="A121" s="59">
        <f>YEAR(Table1[[#This Row],[Date]])</f>
        <v>2023</v>
      </c>
      <c r="B121" s="74" t="s">
        <v>21</v>
      </c>
      <c r="C121" s="21">
        <v>45046</v>
      </c>
      <c r="D121" s="22">
        <v>63.830999999998767</v>
      </c>
      <c r="E121" s="23">
        <v>62.399999999994179</v>
      </c>
      <c r="F121" s="24">
        <v>61.548200000004726</v>
      </c>
      <c r="G121" s="25">
        <v>6.5076999999999998</v>
      </c>
      <c r="H121" s="26">
        <f t="shared" si="2"/>
        <v>75.459519541807012</v>
      </c>
      <c r="I121" s="27">
        <v>100</v>
      </c>
      <c r="J121" s="28">
        <v>100</v>
      </c>
      <c r="K121" s="29">
        <f t="shared" si="3"/>
        <v>25.999999999997573</v>
      </c>
      <c r="L121" s="20">
        <v>8.0100000000002183</v>
      </c>
      <c r="M121" s="20">
        <v>8.2800000000002001</v>
      </c>
      <c r="N121" s="20">
        <v>7.9399999999986903</v>
      </c>
      <c r="O121" s="20">
        <v>8.1100000000001273</v>
      </c>
      <c r="P121" s="20">
        <v>8.0399999999999636</v>
      </c>
      <c r="Q121" s="20">
        <v>7.3109999999996944</v>
      </c>
      <c r="R121" s="20">
        <v>8.0700000000001637</v>
      </c>
      <c r="S121" s="20">
        <v>8.069999999999709</v>
      </c>
    </row>
    <row r="122" spans="1:19" x14ac:dyDescent="0.25">
      <c r="A122" s="59">
        <f>YEAR(Table1[[#This Row],[Date]])</f>
        <v>2023</v>
      </c>
      <c r="B122" s="74" t="s">
        <v>22</v>
      </c>
      <c r="C122" s="11">
        <v>45047</v>
      </c>
      <c r="D122" s="12">
        <v>68.733000000001084</v>
      </c>
      <c r="E122" s="13">
        <v>67.19999999999709</v>
      </c>
      <c r="F122" s="14">
        <v>66.065300000002026</v>
      </c>
      <c r="G122" s="15">
        <v>6.86</v>
      </c>
      <c r="H122" s="26">
        <f t="shared" si="2"/>
        <v>77.090724540383363</v>
      </c>
      <c r="I122" s="27">
        <v>100</v>
      </c>
      <c r="J122" s="28">
        <v>100</v>
      </c>
      <c r="K122" s="29">
        <f t="shared" si="3"/>
        <v>27.999999999998789</v>
      </c>
      <c r="L122" s="20">
        <v>8.6599999999998545</v>
      </c>
      <c r="M122" s="20">
        <v>8.9600000000000364</v>
      </c>
      <c r="N122" s="20">
        <v>8.4600000000009459</v>
      </c>
      <c r="O122" s="20">
        <v>8.7100000000000364</v>
      </c>
      <c r="P122" s="20">
        <v>8.6500000000000909</v>
      </c>
      <c r="Q122" s="20">
        <v>8.0730000000003201</v>
      </c>
      <c r="R122" s="20">
        <v>8.5099999999997635</v>
      </c>
      <c r="S122" s="20">
        <v>8.7100000000000364</v>
      </c>
    </row>
    <row r="123" spans="1:19" x14ac:dyDescent="0.25">
      <c r="A123" s="59">
        <f>YEAR(Table1[[#This Row],[Date]])</f>
        <v>2023</v>
      </c>
      <c r="B123" s="74" t="s">
        <v>22</v>
      </c>
      <c r="C123" s="21">
        <v>45048</v>
      </c>
      <c r="D123" s="22">
        <v>63.59400000000096</v>
      </c>
      <c r="E123" s="23">
        <v>62.150000000008731</v>
      </c>
      <c r="F123" s="24">
        <v>61.293599999989965</v>
      </c>
      <c r="G123" s="25">
        <v>6.49</v>
      </c>
      <c r="H123" s="26">
        <f t="shared" si="2"/>
        <v>75.362171924467006</v>
      </c>
      <c r="I123" s="27">
        <v>100</v>
      </c>
      <c r="J123" s="28">
        <v>100</v>
      </c>
      <c r="K123" s="29">
        <f t="shared" si="3"/>
        <v>25.89583333333697</v>
      </c>
      <c r="L123" s="20">
        <v>8.1100000000001273</v>
      </c>
      <c r="M123" s="20">
        <v>8.2199999999997999</v>
      </c>
      <c r="N123" s="20">
        <v>7.9200000000000728</v>
      </c>
      <c r="O123" s="20">
        <v>8.1100000000001273</v>
      </c>
      <c r="P123" s="20">
        <v>7.9400000000000546</v>
      </c>
      <c r="Q123" s="20">
        <v>7.3940000000002328</v>
      </c>
      <c r="R123" s="20">
        <v>7.9100000000003092</v>
      </c>
      <c r="S123" s="20">
        <v>7.9900000000002365</v>
      </c>
    </row>
    <row r="124" spans="1:19" x14ac:dyDescent="0.25">
      <c r="A124" s="59">
        <f>YEAR(Table1[[#This Row],[Date]])</f>
        <v>2023</v>
      </c>
      <c r="B124" s="74" t="s">
        <v>22</v>
      </c>
      <c r="C124" s="21">
        <v>45049</v>
      </c>
      <c r="D124" s="22">
        <v>57.072999999998501</v>
      </c>
      <c r="E124" s="23">
        <v>55.849999999991269</v>
      </c>
      <c r="F124" s="24">
        <v>55.044000000008964</v>
      </c>
      <c r="G124" s="25">
        <v>5.82</v>
      </c>
      <c r="H124" s="26">
        <f t="shared" si="2"/>
        <v>75.519162125363792</v>
      </c>
      <c r="I124" s="27">
        <v>100</v>
      </c>
      <c r="J124" s="28">
        <v>100</v>
      </c>
      <c r="K124" s="29">
        <f t="shared" si="3"/>
        <v>23.270833333329698</v>
      </c>
      <c r="L124" s="20">
        <v>7.1100000000001273</v>
      </c>
      <c r="M124" s="20">
        <v>7.4100000000003092</v>
      </c>
      <c r="N124" s="20">
        <v>6.8699999999989814</v>
      </c>
      <c r="O124" s="20">
        <v>7.2599999999997635</v>
      </c>
      <c r="P124" s="20">
        <v>7.25</v>
      </c>
      <c r="Q124" s="20">
        <v>6.7929999999996653</v>
      </c>
      <c r="R124" s="20">
        <v>7.0599999999999454</v>
      </c>
      <c r="S124" s="20">
        <v>7.319999999999709</v>
      </c>
    </row>
    <row r="125" spans="1:19" x14ac:dyDescent="0.25">
      <c r="A125" s="59">
        <f>YEAR(Table1[[#This Row],[Date]])</f>
        <v>2023</v>
      </c>
      <c r="B125" s="74" t="s">
        <v>22</v>
      </c>
      <c r="C125" s="21">
        <v>45050</v>
      </c>
      <c r="D125" s="22">
        <v>50.925999999999931</v>
      </c>
      <c r="E125" s="23">
        <v>49.900000000008731</v>
      </c>
      <c r="F125" s="24">
        <v>49.163300000000163</v>
      </c>
      <c r="G125" s="25">
        <v>5.44</v>
      </c>
      <c r="H125" s="26">
        <f t="shared" si="2"/>
        <v>72.186937260161017</v>
      </c>
      <c r="I125" s="27">
        <v>100</v>
      </c>
      <c r="J125" s="28">
        <v>98.630136986301366</v>
      </c>
      <c r="K125" s="29">
        <f t="shared" si="3"/>
        <v>20.791666666670306</v>
      </c>
      <c r="L125" s="20">
        <v>6.4499999999998181</v>
      </c>
      <c r="M125" s="20">
        <v>6.7199999999997999</v>
      </c>
      <c r="N125" s="20">
        <v>6.2000000000007276</v>
      </c>
      <c r="O125" s="20">
        <v>6.5300000000002001</v>
      </c>
      <c r="P125" s="20">
        <v>6.4099999999998545</v>
      </c>
      <c r="Q125" s="20">
        <v>6.0159999999996217</v>
      </c>
      <c r="R125" s="20">
        <v>6.169999999999618</v>
      </c>
      <c r="S125" s="20">
        <v>6.430000000000291</v>
      </c>
    </row>
    <row r="126" spans="1:19" x14ac:dyDescent="0.25">
      <c r="A126" s="59">
        <f>YEAR(Table1[[#This Row],[Date]])</f>
        <v>2023</v>
      </c>
      <c r="B126" s="74" t="s">
        <v>22</v>
      </c>
      <c r="C126" s="21">
        <v>45051</v>
      </c>
      <c r="D126" s="22">
        <v>65.256999999999152</v>
      </c>
      <c r="E126" s="23">
        <v>63.80000000000291</v>
      </c>
      <c r="F126" s="24">
        <v>62.833400000003166</v>
      </c>
      <c r="G126" s="25">
        <v>6.5</v>
      </c>
      <c r="H126" s="26">
        <f t="shared" si="2"/>
        <v>77.243917646848686</v>
      </c>
      <c r="I126" s="27">
        <v>100</v>
      </c>
      <c r="J126" s="28">
        <v>100</v>
      </c>
      <c r="K126" s="29">
        <f t="shared" si="3"/>
        <v>26.583333333334547</v>
      </c>
      <c r="L126" s="20">
        <v>8.0199999999999818</v>
      </c>
      <c r="M126" s="20">
        <v>8.5300000000002001</v>
      </c>
      <c r="N126" s="20">
        <v>7.8299999999999272</v>
      </c>
      <c r="O126" s="20">
        <v>8.319999999999709</v>
      </c>
      <c r="P126" s="20">
        <v>8.3699999999998909</v>
      </c>
      <c r="Q126" s="20">
        <v>7.6669999999994616</v>
      </c>
      <c r="R126" s="20">
        <v>8.0900000000001455</v>
      </c>
      <c r="S126" s="20">
        <v>8.4299999999998363</v>
      </c>
    </row>
    <row r="127" spans="1:19" x14ac:dyDescent="0.25">
      <c r="A127" s="59">
        <f>YEAR(Table1[[#This Row],[Date]])</f>
        <v>2023</v>
      </c>
      <c r="B127" s="74" t="s">
        <v>22</v>
      </c>
      <c r="C127" s="21">
        <v>45052</v>
      </c>
      <c r="D127" s="22">
        <v>58.79300000000103</v>
      </c>
      <c r="E127" s="23">
        <v>57.5</v>
      </c>
      <c r="F127" s="24">
        <v>56.772399999987101</v>
      </c>
      <c r="G127" s="25">
        <v>5.8</v>
      </c>
      <c r="H127" s="26">
        <f t="shared" si="2"/>
        <v>78.018360773182295</v>
      </c>
      <c r="I127" s="27">
        <v>100</v>
      </c>
      <c r="J127" s="28">
        <v>100</v>
      </c>
      <c r="K127" s="29">
        <f t="shared" si="3"/>
        <v>23.958333333333336</v>
      </c>
      <c r="L127" s="20">
        <v>7.3600000000001273</v>
      </c>
      <c r="M127" s="20">
        <v>7.7300000000000182</v>
      </c>
      <c r="N127" s="20">
        <v>7.1200000000008004</v>
      </c>
      <c r="O127" s="20">
        <v>7.4800000000000182</v>
      </c>
      <c r="P127" s="20">
        <v>7.4800000000000182</v>
      </c>
      <c r="Q127" s="20">
        <v>6.8829999999998108</v>
      </c>
      <c r="R127" s="20">
        <v>7.25</v>
      </c>
      <c r="S127" s="20">
        <v>7.4900000000002365</v>
      </c>
    </row>
    <row r="128" spans="1:19" x14ac:dyDescent="0.25">
      <c r="A128" s="59">
        <f>YEAR(Table1[[#This Row],[Date]])</f>
        <v>2023</v>
      </c>
      <c r="B128" s="74" t="s">
        <v>22</v>
      </c>
      <c r="C128" s="21">
        <v>45053</v>
      </c>
      <c r="D128" s="22">
        <v>46.680999999998221</v>
      </c>
      <c r="E128" s="23">
        <v>45.69999999999709</v>
      </c>
      <c r="F128" s="24">
        <v>44.993600000001607</v>
      </c>
      <c r="G128" s="25">
        <v>5.46</v>
      </c>
      <c r="H128" s="26">
        <f t="shared" si="2"/>
        <v>65.868917682874283</v>
      </c>
      <c r="I128" s="27">
        <v>100</v>
      </c>
      <c r="J128" s="28">
        <v>95.923913043478265</v>
      </c>
      <c r="K128" s="29">
        <f t="shared" si="3"/>
        <v>19.041666666665456</v>
      </c>
      <c r="L128" s="20">
        <v>5.9499999999998181</v>
      </c>
      <c r="M128" s="20">
        <v>6.1499999999996362</v>
      </c>
      <c r="N128" s="20">
        <v>6.0299999999988358</v>
      </c>
      <c r="O128" s="20">
        <v>6</v>
      </c>
      <c r="P128" s="20">
        <v>5.75</v>
      </c>
      <c r="Q128" s="20">
        <v>5.0709999999999127</v>
      </c>
      <c r="R128" s="20">
        <v>5.930000000000291</v>
      </c>
      <c r="S128" s="20">
        <v>5.7999999999997272</v>
      </c>
    </row>
    <row r="129" spans="1:19" x14ac:dyDescent="0.25">
      <c r="A129" s="59">
        <f>YEAR(Table1[[#This Row],[Date]])</f>
        <v>2023</v>
      </c>
      <c r="B129" s="74" t="s">
        <v>22</v>
      </c>
      <c r="C129" s="21">
        <v>45054</v>
      </c>
      <c r="D129" s="22">
        <v>49.801000000001295</v>
      </c>
      <c r="E129" s="23">
        <v>48.80000000000291</v>
      </c>
      <c r="F129" s="24">
        <v>48.056400000001304</v>
      </c>
      <c r="G129" s="25">
        <v>5.36</v>
      </c>
      <c r="H129" s="26">
        <f t="shared" si="2"/>
        <v>71.649308349262924</v>
      </c>
      <c r="I129" s="27">
        <v>100</v>
      </c>
      <c r="J129" s="28">
        <v>100</v>
      </c>
      <c r="K129" s="29">
        <f t="shared" si="3"/>
        <v>20.333333333334547</v>
      </c>
      <c r="L129" s="20">
        <v>6.3000000000001819</v>
      </c>
      <c r="M129" s="20">
        <v>6.5100000000002183</v>
      </c>
      <c r="N129" s="20">
        <v>6.2000000000007276</v>
      </c>
      <c r="O129" s="20">
        <v>6.3299999999999272</v>
      </c>
      <c r="P129" s="20">
        <v>6.2100000000000364</v>
      </c>
      <c r="Q129" s="20">
        <v>5.7510000000002037</v>
      </c>
      <c r="R129" s="20">
        <v>6.25</v>
      </c>
      <c r="S129" s="20">
        <v>6.25</v>
      </c>
    </row>
    <row r="130" spans="1:19" x14ac:dyDescent="0.25">
      <c r="A130" s="59">
        <f>YEAR(Table1[[#This Row],[Date]])</f>
        <v>2023</v>
      </c>
      <c r="B130" s="74" t="s">
        <v>22</v>
      </c>
      <c r="C130" s="21">
        <v>45055</v>
      </c>
      <c r="D130" s="22">
        <v>51.236000000000786</v>
      </c>
      <c r="E130" s="23">
        <v>50.19999999999709</v>
      </c>
      <c r="F130" s="24">
        <v>49.506699999998091</v>
      </c>
      <c r="G130" s="25">
        <v>5.22</v>
      </c>
      <c r="H130" s="26">
        <f t="shared" si="2"/>
        <v>75.681578952918343</v>
      </c>
      <c r="I130" s="27">
        <v>100</v>
      </c>
      <c r="J130" s="28">
        <v>100</v>
      </c>
      <c r="K130" s="29">
        <f t="shared" si="3"/>
        <v>20.916666666665453</v>
      </c>
      <c r="L130" s="20">
        <v>6.4099999999998545</v>
      </c>
      <c r="M130" s="20">
        <v>6.6799999999998363</v>
      </c>
      <c r="N130" s="20">
        <v>6.4099999999998545</v>
      </c>
      <c r="O130" s="20">
        <v>6.5</v>
      </c>
      <c r="P130" s="20">
        <v>6.4400000000000546</v>
      </c>
      <c r="Q130" s="20">
        <v>5.7560000000012224</v>
      </c>
      <c r="R130" s="20">
        <v>6.5299999999997453</v>
      </c>
      <c r="S130" s="20">
        <v>6.5100000000002183</v>
      </c>
    </row>
    <row r="131" spans="1:19" x14ac:dyDescent="0.25">
      <c r="A131" s="59">
        <f>YEAR(Table1[[#This Row],[Date]])</f>
        <v>2023</v>
      </c>
      <c r="B131" s="74" t="s">
        <v>22</v>
      </c>
      <c r="C131" s="21">
        <v>45056</v>
      </c>
      <c r="D131" s="22">
        <v>63.744999999999891</v>
      </c>
      <c r="E131" s="23">
        <v>62.19999999999709</v>
      </c>
      <c r="F131" s="24">
        <v>61.434800000002724</v>
      </c>
      <c r="G131" s="25">
        <v>6.48</v>
      </c>
      <c r="H131" s="26">
        <f t="shared" ref="H131:H194" si="4">(E131/(G131*12.707))*100</f>
        <v>75.539194397562881</v>
      </c>
      <c r="I131" s="27">
        <v>100</v>
      </c>
      <c r="J131" s="28">
        <v>100</v>
      </c>
      <c r="K131" s="29">
        <f t="shared" ref="K131:K194" si="5">(E131/240)*100</f>
        <v>25.916666666665456</v>
      </c>
      <c r="L131" s="20">
        <v>8.0500000000001819</v>
      </c>
      <c r="M131" s="20">
        <v>8.3700000000003456</v>
      </c>
      <c r="N131" s="20">
        <v>7.8600000000005821</v>
      </c>
      <c r="O131" s="20">
        <v>8.1200000000003456</v>
      </c>
      <c r="P131" s="20">
        <v>8.0399999999999636</v>
      </c>
      <c r="Q131" s="20">
        <v>7.3149999999986903</v>
      </c>
      <c r="R131" s="20">
        <v>7.9000000000000909</v>
      </c>
      <c r="S131" s="20">
        <v>8.0899999999996908</v>
      </c>
    </row>
    <row r="132" spans="1:19" x14ac:dyDescent="0.25">
      <c r="A132" s="59">
        <f>YEAR(Table1[[#This Row],[Date]])</f>
        <v>2023</v>
      </c>
      <c r="B132" s="74" t="s">
        <v>22</v>
      </c>
      <c r="C132" s="21">
        <v>45057</v>
      </c>
      <c r="D132" s="22">
        <v>59.28899999999885</v>
      </c>
      <c r="E132" s="23">
        <v>58</v>
      </c>
      <c r="F132" s="24">
        <v>57.202499999999418</v>
      </c>
      <c r="G132" s="25">
        <v>6.0414000000000003</v>
      </c>
      <c r="H132" s="26">
        <f t="shared" si="4"/>
        <v>75.552244769348093</v>
      </c>
      <c r="I132" s="27">
        <v>100</v>
      </c>
      <c r="J132" s="28">
        <v>100</v>
      </c>
      <c r="K132" s="29">
        <f t="shared" si="5"/>
        <v>24.166666666666668</v>
      </c>
      <c r="L132" s="20">
        <v>7.4800000000000182</v>
      </c>
      <c r="M132" s="20">
        <v>7.8099999999999454</v>
      </c>
      <c r="N132" s="20">
        <v>7.2599999999983993</v>
      </c>
      <c r="O132" s="20">
        <v>7.5999999999999091</v>
      </c>
      <c r="P132" s="20">
        <v>7.4800000000000182</v>
      </c>
      <c r="Q132" s="20">
        <v>6.7790000000004511</v>
      </c>
      <c r="R132" s="20">
        <v>7.3699999999998909</v>
      </c>
      <c r="S132" s="20">
        <v>7.5100000000002183</v>
      </c>
    </row>
    <row r="133" spans="1:19" x14ac:dyDescent="0.25">
      <c r="A133" s="59">
        <f>YEAR(Table1[[#This Row],[Date]])</f>
        <v>2023</v>
      </c>
      <c r="B133" s="74" t="s">
        <v>22</v>
      </c>
      <c r="C133" s="21">
        <v>45058</v>
      </c>
      <c r="D133" s="22">
        <v>64.999999999998636</v>
      </c>
      <c r="E133" s="23">
        <v>63.5</v>
      </c>
      <c r="F133" s="24">
        <v>62.519100000004983</v>
      </c>
      <c r="G133" s="25">
        <v>6.71</v>
      </c>
      <c r="H133" s="26">
        <f t="shared" si="4"/>
        <v>74.474599294403021</v>
      </c>
      <c r="I133" s="27">
        <v>100</v>
      </c>
      <c r="J133" s="28">
        <v>100</v>
      </c>
      <c r="K133" s="29">
        <f t="shared" si="5"/>
        <v>26.458333333333332</v>
      </c>
      <c r="L133" s="20">
        <v>8.2699999999999818</v>
      </c>
      <c r="M133" s="20">
        <v>8.6099999999996726</v>
      </c>
      <c r="N133" s="20">
        <v>8</v>
      </c>
      <c r="O133" s="20">
        <v>8.3800000000001091</v>
      </c>
      <c r="P133" s="20">
        <v>8.1999999999998181</v>
      </c>
      <c r="Q133" s="20">
        <v>7.4599999999991269</v>
      </c>
      <c r="R133" s="20">
        <v>7.8800000000001091</v>
      </c>
      <c r="S133" s="20">
        <v>8.1999999999998181</v>
      </c>
    </row>
    <row r="134" spans="1:19" x14ac:dyDescent="0.25">
      <c r="A134" s="59">
        <f>YEAR(Table1[[#This Row],[Date]])</f>
        <v>2023</v>
      </c>
      <c r="B134" s="74" t="s">
        <v>22</v>
      </c>
      <c r="C134" s="21">
        <v>45059</v>
      </c>
      <c r="D134" s="35">
        <v>60.821000000000822</v>
      </c>
      <c r="E134" s="36">
        <v>59.399999999994179</v>
      </c>
      <c r="F134" s="37">
        <v>58.426800000001094</v>
      </c>
      <c r="G134" s="25">
        <v>6.75</v>
      </c>
      <c r="H134" s="26">
        <f t="shared" si="4"/>
        <v>69.253167545440604</v>
      </c>
      <c r="I134" s="27">
        <v>86.947791164658639</v>
      </c>
      <c r="J134" s="28">
        <v>100</v>
      </c>
      <c r="K134" s="29">
        <f t="shared" si="5"/>
        <v>24.749999999997573</v>
      </c>
      <c r="L134" s="20">
        <v>8.3499999999999091</v>
      </c>
      <c r="M134" s="20">
        <v>8.7100000000000364</v>
      </c>
      <c r="N134" s="20">
        <v>8.0100000000002183</v>
      </c>
      <c r="O134" s="20">
        <v>8.4499999999998181</v>
      </c>
      <c r="P134" s="20">
        <v>7.0399999999999636</v>
      </c>
      <c r="Q134" s="20">
        <v>6.2710000000006403</v>
      </c>
      <c r="R134" s="20">
        <v>6.9600000000000364</v>
      </c>
      <c r="S134" s="20">
        <v>7.0300000000002001</v>
      </c>
    </row>
    <row r="135" spans="1:19" x14ac:dyDescent="0.25">
      <c r="A135" s="59">
        <f>YEAR(Table1[[#This Row],[Date]])</f>
        <v>2023</v>
      </c>
      <c r="B135" s="74" t="s">
        <v>22</v>
      </c>
      <c r="C135" s="21">
        <v>45060</v>
      </c>
      <c r="D135" s="22">
        <v>56.480000000000928</v>
      </c>
      <c r="E135" s="23">
        <v>55.100000000005821</v>
      </c>
      <c r="F135" s="24">
        <v>54.342199999999139</v>
      </c>
      <c r="G135" s="25">
        <v>5.76</v>
      </c>
      <c r="H135" s="26">
        <f t="shared" si="4"/>
        <v>75.281122390991044</v>
      </c>
      <c r="I135" s="27">
        <v>100</v>
      </c>
      <c r="J135" s="28">
        <v>100</v>
      </c>
      <c r="K135" s="29">
        <f t="shared" si="5"/>
        <v>22.958333333335759</v>
      </c>
      <c r="L135" s="20">
        <v>7.1500000000000909</v>
      </c>
      <c r="M135" s="20">
        <v>7.5</v>
      </c>
      <c r="N135" s="20">
        <v>6.7399999999997817</v>
      </c>
      <c r="O135" s="20">
        <v>7.2300000000000182</v>
      </c>
      <c r="P135" s="20">
        <v>7.180000000000291</v>
      </c>
      <c r="Q135" s="20">
        <v>6.7100000000009459</v>
      </c>
      <c r="R135" s="20">
        <v>6.7599999999997635</v>
      </c>
      <c r="S135" s="20">
        <v>7.2100000000000364</v>
      </c>
    </row>
    <row r="136" spans="1:19" x14ac:dyDescent="0.25">
      <c r="A136" s="59">
        <f>YEAR(Table1[[#This Row],[Date]])</f>
        <v>2023</v>
      </c>
      <c r="B136" s="74" t="s">
        <v>22</v>
      </c>
      <c r="C136" s="21">
        <v>45061</v>
      </c>
      <c r="D136" s="22">
        <v>66.497000000000298</v>
      </c>
      <c r="E136" s="23">
        <v>65</v>
      </c>
      <c r="F136" s="24">
        <v>63.974399999991874</v>
      </c>
      <c r="G136" s="25">
        <v>6.81</v>
      </c>
      <c r="H136" s="26">
        <f t="shared" si="4"/>
        <v>75.11440212344948</v>
      </c>
      <c r="I136" s="27">
        <v>100</v>
      </c>
      <c r="J136" s="28">
        <v>100</v>
      </c>
      <c r="K136" s="29">
        <f t="shared" si="5"/>
        <v>27.083333333333332</v>
      </c>
      <c r="L136" s="20">
        <v>8.4600000000000364</v>
      </c>
      <c r="M136" s="20">
        <v>8.7899999999999636</v>
      </c>
      <c r="N136" s="20">
        <v>8.1000000000003638</v>
      </c>
      <c r="O136" s="20">
        <v>8.5599999999999454</v>
      </c>
      <c r="P136" s="20">
        <v>8.4099999999998545</v>
      </c>
      <c r="Q136" s="20">
        <v>7.6170000000001892</v>
      </c>
      <c r="R136" s="20">
        <v>8.0799999999999272</v>
      </c>
      <c r="S136" s="20">
        <v>8.4800000000000182</v>
      </c>
    </row>
    <row r="137" spans="1:19" x14ac:dyDescent="0.25">
      <c r="A137" s="59">
        <f>YEAR(Table1[[#This Row],[Date]])</f>
        <v>2023</v>
      </c>
      <c r="B137" s="74" t="s">
        <v>22</v>
      </c>
      <c r="C137" s="21">
        <v>45062</v>
      </c>
      <c r="D137" s="22">
        <v>67.147999999999229</v>
      </c>
      <c r="E137" s="23">
        <v>65.5</v>
      </c>
      <c r="F137" s="24">
        <v>64.55800000000454</v>
      </c>
      <c r="G137" s="25">
        <v>6.93</v>
      </c>
      <c r="H137" s="26">
        <f t="shared" si="4"/>
        <v>74.381517680486752</v>
      </c>
      <c r="I137" s="27">
        <v>100</v>
      </c>
      <c r="J137" s="28">
        <v>100</v>
      </c>
      <c r="K137" s="29">
        <f t="shared" si="5"/>
        <v>27.291666666666664</v>
      </c>
      <c r="L137" s="20">
        <v>8.5</v>
      </c>
      <c r="M137" s="20">
        <v>8.8900000000003274</v>
      </c>
      <c r="N137" s="20">
        <v>8.0900000000001455</v>
      </c>
      <c r="O137" s="20">
        <v>8.6500000000000909</v>
      </c>
      <c r="P137" s="20">
        <v>8.5300000000002001</v>
      </c>
      <c r="Q137" s="20">
        <v>7.7779999999984284</v>
      </c>
      <c r="R137" s="20">
        <v>8.080000000000382</v>
      </c>
      <c r="S137" s="20">
        <v>8.6299999999996544</v>
      </c>
    </row>
    <row r="138" spans="1:19" x14ac:dyDescent="0.25">
      <c r="A138" s="59">
        <f>YEAR(Table1[[#This Row],[Date]])</f>
        <v>2023</v>
      </c>
      <c r="B138" s="74" t="s">
        <v>22</v>
      </c>
      <c r="C138" s="21">
        <v>45063</v>
      </c>
      <c r="D138" s="22">
        <v>67.157000000000608</v>
      </c>
      <c r="E138" s="23">
        <v>65.5</v>
      </c>
      <c r="F138" s="24">
        <v>64.605899999995017</v>
      </c>
      <c r="G138" s="25">
        <v>6.85</v>
      </c>
      <c r="H138" s="26">
        <f t="shared" si="4"/>
        <v>75.25020693806907</v>
      </c>
      <c r="I138" s="27">
        <v>100</v>
      </c>
      <c r="J138" s="28">
        <v>100</v>
      </c>
      <c r="K138" s="29">
        <f t="shared" si="5"/>
        <v>27.291666666666664</v>
      </c>
      <c r="L138" s="20">
        <v>8.569999999999709</v>
      </c>
      <c r="M138" s="20">
        <v>8.9099999999998545</v>
      </c>
      <c r="N138" s="20">
        <v>8.0799999999999272</v>
      </c>
      <c r="O138" s="20">
        <v>8.6300000000001091</v>
      </c>
      <c r="P138" s="20">
        <v>8.569999999999709</v>
      </c>
      <c r="Q138" s="20">
        <v>7.7470000000012078</v>
      </c>
      <c r="R138" s="20">
        <v>8.0399999999999636</v>
      </c>
      <c r="S138" s="20">
        <v>8.6100000000001273</v>
      </c>
    </row>
    <row r="139" spans="1:19" x14ac:dyDescent="0.25">
      <c r="A139" s="59">
        <f>YEAR(Table1[[#This Row],[Date]])</f>
        <v>2023</v>
      </c>
      <c r="B139" s="74" t="s">
        <v>22</v>
      </c>
      <c r="C139" s="21">
        <v>45064</v>
      </c>
      <c r="D139" s="22">
        <v>61.381999999998698</v>
      </c>
      <c r="E139" s="23">
        <v>60</v>
      </c>
      <c r="F139" s="24">
        <v>59.154200000004494</v>
      </c>
      <c r="G139" s="25">
        <v>6.22</v>
      </c>
      <c r="H139" s="26">
        <f t="shared" si="4"/>
        <v>75.913293860107473</v>
      </c>
      <c r="I139" s="27">
        <v>100</v>
      </c>
      <c r="J139" s="28">
        <v>100</v>
      </c>
      <c r="K139" s="29">
        <f t="shared" si="5"/>
        <v>25</v>
      </c>
      <c r="L139" s="20">
        <v>7.8600000000001273</v>
      </c>
      <c r="M139" s="20">
        <v>8.0799999999999272</v>
      </c>
      <c r="N139" s="20">
        <v>7.4400000000005093</v>
      </c>
      <c r="O139" s="20">
        <v>7.8899999999998727</v>
      </c>
      <c r="P139" s="20">
        <v>7.8099999999999454</v>
      </c>
      <c r="Q139" s="20">
        <v>7.091999999998734</v>
      </c>
      <c r="R139" s="20">
        <v>7.3799999999996544</v>
      </c>
      <c r="S139" s="20">
        <v>7.8299999999999272</v>
      </c>
    </row>
    <row r="140" spans="1:19" x14ac:dyDescent="0.25">
      <c r="A140" s="59">
        <f>YEAR(Table1[[#This Row],[Date]])</f>
        <v>2023</v>
      </c>
      <c r="B140" s="74" t="s">
        <v>22</v>
      </c>
      <c r="C140" s="21">
        <v>45065</v>
      </c>
      <c r="D140" s="22">
        <v>57.440000000000964</v>
      </c>
      <c r="E140" s="23">
        <v>56.100000000005821</v>
      </c>
      <c r="F140" s="24">
        <v>55.290000000008149</v>
      </c>
      <c r="G140" s="25">
        <v>5.68</v>
      </c>
      <c r="H140" s="26">
        <f t="shared" si="4"/>
        <v>77.726926602512847</v>
      </c>
      <c r="I140" s="27">
        <v>100</v>
      </c>
      <c r="J140" s="28">
        <v>100</v>
      </c>
      <c r="K140" s="29">
        <f t="shared" si="5"/>
        <v>23.375000000002423</v>
      </c>
      <c r="L140" s="20">
        <v>7.3099999999999454</v>
      </c>
      <c r="M140" s="20">
        <v>7.6399999999998727</v>
      </c>
      <c r="N140" s="20">
        <v>6.8699999999989814</v>
      </c>
      <c r="O140" s="20">
        <v>7.3699999999998909</v>
      </c>
      <c r="P140" s="20">
        <v>7.3700000000003456</v>
      </c>
      <c r="Q140" s="20">
        <v>6.7300000000013824</v>
      </c>
      <c r="R140" s="20">
        <v>6.7900000000004184</v>
      </c>
      <c r="S140" s="20">
        <v>7.3600000000001273</v>
      </c>
    </row>
    <row r="141" spans="1:19" x14ac:dyDescent="0.25">
      <c r="A141" s="59">
        <f>YEAR(Table1[[#This Row],[Date]])</f>
        <v>2023</v>
      </c>
      <c r="B141" s="74" t="s">
        <v>22</v>
      </c>
      <c r="C141" s="21">
        <v>45066</v>
      </c>
      <c r="D141" s="22">
        <v>58.169000000001233</v>
      </c>
      <c r="E141" s="23">
        <v>56.799999999988358</v>
      </c>
      <c r="F141" s="24">
        <v>55.919099999999162</v>
      </c>
      <c r="G141" s="25">
        <v>6.38</v>
      </c>
      <c r="H141" s="26">
        <f t="shared" si="4"/>
        <v>70.062338212108244</v>
      </c>
      <c r="I141" s="27">
        <v>100</v>
      </c>
      <c r="J141" s="28">
        <v>100</v>
      </c>
      <c r="K141" s="29">
        <f t="shared" si="5"/>
        <v>23.666666666661815</v>
      </c>
      <c r="L141" s="20">
        <v>7.3899999999998727</v>
      </c>
      <c r="M141" s="20">
        <v>7.7400000000002365</v>
      </c>
      <c r="N141" s="20">
        <v>6.8900000000012369</v>
      </c>
      <c r="O141" s="20">
        <v>7.430000000000291</v>
      </c>
      <c r="P141" s="20">
        <v>7.4699999999997999</v>
      </c>
      <c r="Q141" s="20">
        <v>6.918999999999869</v>
      </c>
      <c r="R141" s="20">
        <v>6.8599999999996726</v>
      </c>
      <c r="S141" s="20">
        <v>7.4700000000002547</v>
      </c>
    </row>
    <row r="142" spans="1:19" x14ac:dyDescent="0.25">
      <c r="A142" s="59">
        <f>YEAR(Table1[[#This Row],[Date]])</f>
        <v>2023</v>
      </c>
      <c r="B142" s="74" t="s">
        <v>22</v>
      </c>
      <c r="C142" s="21">
        <v>45067</v>
      </c>
      <c r="D142" s="22">
        <v>61.562999999999192</v>
      </c>
      <c r="E142" s="23">
        <v>60.100000000005821</v>
      </c>
      <c r="F142" s="24">
        <v>59.220999999990454</v>
      </c>
      <c r="G142" s="25">
        <v>6.31</v>
      </c>
      <c r="H142" s="26">
        <f t="shared" si="4"/>
        <v>74.955254456882855</v>
      </c>
      <c r="I142" s="27">
        <v>100</v>
      </c>
      <c r="J142" s="28">
        <v>100</v>
      </c>
      <c r="K142" s="29">
        <f t="shared" si="5"/>
        <v>25.041666666669094</v>
      </c>
      <c r="L142" s="20">
        <v>7.7699999999999818</v>
      </c>
      <c r="M142" s="20">
        <v>8.1799999999998363</v>
      </c>
      <c r="N142" s="20">
        <v>7.3500000000003638</v>
      </c>
      <c r="O142" s="20">
        <v>7.8799999999996544</v>
      </c>
      <c r="P142" s="20">
        <v>7.9099999999998545</v>
      </c>
      <c r="Q142" s="20">
        <v>7.2129999999997381</v>
      </c>
      <c r="R142" s="20">
        <v>7.3499999999999091</v>
      </c>
      <c r="S142" s="20">
        <v>7.9099999999998545</v>
      </c>
    </row>
    <row r="143" spans="1:19" x14ac:dyDescent="0.25">
      <c r="A143" s="59">
        <f>YEAR(Table1[[#This Row],[Date]])</f>
        <v>2023</v>
      </c>
      <c r="B143" s="74" t="s">
        <v>22</v>
      </c>
      <c r="C143" s="21">
        <v>45068</v>
      </c>
      <c r="D143" s="22">
        <v>60.484000000001288</v>
      </c>
      <c r="E143" s="23">
        <v>59.100000000005821</v>
      </c>
      <c r="F143" s="24">
        <v>58.302600000009988</v>
      </c>
      <c r="G143" s="25">
        <v>6.25</v>
      </c>
      <c r="H143" s="26">
        <f t="shared" si="4"/>
        <v>74.415676398842606</v>
      </c>
      <c r="I143" s="27">
        <v>100</v>
      </c>
      <c r="J143" s="28">
        <v>100</v>
      </c>
      <c r="K143" s="29">
        <f t="shared" si="5"/>
        <v>24.625000000002427</v>
      </c>
      <c r="L143" s="20">
        <v>7.6600000000003092</v>
      </c>
      <c r="M143" s="20">
        <v>7.9700000000002547</v>
      </c>
      <c r="N143" s="20">
        <v>7.319999999999709</v>
      </c>
      <c r="O143" s="20">
        <v>7.7400000000002365</v>
      </c>
      <c r="P143" s="20">
        <v>7.680000000000291</v>
      </c>
      <c r="Q143" s="20">
        <v>7.0640000000003056</v>
      </c>
      <c r="R143" s="20">
        <v>7.3400000000001455</v>
      </c>
      <c r="S143" s="20">
        <v>7.7100000000000364</v>
      </c>
    </row>
    <row r="144" spans="1:19" x14ac:dyDescent="0.25">
      <c r="A144" s="59">
        <f>YEAR(Table1[[#This Row],[Date]])</f>
        <v>2023</v>
      </c>
      <c r="B144" s="74" t="s">
        <v>22</v>
      </c>
      <c r="C144" s="21">
        <v>45069</v>
      </c>
      <c r="D144" s="22">
        <v>48.355999999998858</v>
      </c>
      <c r="E144" s="23">
        <v>47.299999999988358</v>
      </c>
      <c r="F144" s="24">
        <v>46.591000000000349</v>
      </c>
      <c r="G144" s="25">
        <v>5.12</v>
      </c>
      <c r="H144" s="26">
        <f t="shared" si="4"/>
        <v>72.702299913415629</v>
      </c>
      <c r="I144" s="27">
        <v>100</v>
      </c>
      <c r="J144" s="28">
        <v>100</v>
      </c>
      <c r="K144" s="29">
        <f t="shared" si="5"/>
        <v>19.708333333328483</v>
      </c>
      <c r="L144" s="20">
        <v>6.069999999999709</v>
      </c>
      <c r="M144" s="20">
        <v>6.319999999999709</v>
      </c>
      <c r="N144" s="20">
        <v>5.9200000000000728</v>
      </c>
      <c r="O144" s="20">
        <v>6.1799999999998363</v>
      </c>
      <c r="P144" s="20">
        <v>6.0799999999999272</v>
      </c>
      <c r="Q144" s="20">
        <v>5.5959999999995489</v>
      </c>
      <c r="R144" s="20">
        <v>6.0199999999999818</v>
      </c>
      <c r="S144" s="20">
        <v>6.1700000000000728</v>
      </c>
    </row>
    <row r="145" spans="1:19" x14ac:dyDescent="0.25">
      <c r="A145" s="59">
        <f>YEAR(Table1[[#This Row],[Date]])</f>
        <v>2023</v>
      </c>
      <c r="B145" s="74" t="s">
        <v>22</v>
      </c>
      <c r="C145" s="21">
        <v>45070</v>
      </c>
      <c r="D145" s="22">
        <v>59.097999999998592</v>
      </c>
      <c r="E145" s="23">
        <v>57.700000000011642</v>
      </c>
      <c r="F145" s="24">
        <v>56.927599999995437</v>
      </c>
      <c r="G145" s="25">
        <v>6.1</v>
      </c>
      <c r="H145" s="26">
        <f t="shared" si="4"/>
        <v>74.439414444357681</v>
      </c>
      <c r="I145" s="27">
        <v>100</v>
      </c>
      <c r="J145" s="28">
        <v>100</v>
      </c>
      <c r="K145" s="29">
        <f t="shared" si="5"/>
        <v>24.041666666671517</v>
      </c>
      <c r="L145" s="20">
        <v>7.5100000000002183</v>
      </c>
      <c r="M145" s="20">
        <v>7.7800000000002001</v>
      </c>
      <c r="N145" s="20">
        <v>7.2699999999986176</v>
      </c>
      <c r="O145" s="20">
        <v>7.5700000000001637</v>
      </c>
      <c r="P145" s="20">
        <v>7.4299999999998363</v>
      </c>
      <c r="Q145" s="20">
        <v>6.7479999999995925</v>
      </c>
      <c r="R145" s="20">
        <v>7.2800000000002001</v>
      </c>
      <c r="S145" s="20">
        <v>7.5099999999997635</v>
      </c>
    </row>
    <row r="146" spans="1:19" x14ac:dyDescent="0.25">
      <c r="A146" s="59">
        <f>YEAR(Table1[[#This Row],[Date]])</f>
        <v>2023</v>
      </c>
      <c r="B146" s="74" t="s">
        <v>22</v>
      </c>
      <c r="C146" s="21">
        <v>45071</v>
      </c>
      <c r="D146" s="22">
        <v>57.743000000001302</v>
      </c>
      <c r="E146" s="23">
        <v>56.5</v>
      </c>
      <c r="F146" s="24">
        <v>55.66479999999865</v>
      </c>
      <c r="G146" s="25">
        <v>5.7</v>
      </c>
      <c r="H146" s="26">
        <f t="shared" si="4"/>
        <v>78.006458658647873</v>
      </c>
      <c r="I146" s="27">
        <v>100</v>
      </c>
      <c r="J146" s="28">
        <v>100</v>
      </c>
      <c r="K146" s="29">
        <f t="shared" si="5"/>
        <v>23.541666666666668</v>
      </c>
      <c r="L146" s="20">
        <v>7.3699999999998909</v>
      </c>
      <c r="M146" s="20">
        <v>7.6300000000001091</v>
      </c>
      <c r="N146" s="20">
        <v>6.9800000000013824</v>
      </c>
      <c r="O146" s="20">
        <v>7.4299999999998363</v>
      </c>
      <c r="P146" s="20">
        <v>7.3000000000001819</v>
      </c>
      <c r="Q146" s="20">
        <v>6.7229999999999563</v>
      </c>
      <c r="R146" s="20">
        <v>6.9299999999998363</v>
      </c>
      <c r="S146" s="20">
        <v>7.3800000000001091</v>
      </c>
    </row>
    <row r="147" spans="1:19" x14ac:dyDescent="0.25">
      <c r="A147" s="59">
        <f>YEAR(Table1[[#This Row],[Date]])</f>
        <v>2023</v>
      </c>
      <c r="B147" s="74" t="s">
        <v>22</v>
      </c>
      <c r="C147" s="21">
        <v>45072</v>
      </c>
      <c r="D147" s="22">
        <v>61.18100000000004</v>
      </c>
      <c r="E147" s="23">
        <v>59.799999999988358</v>
      </c>
      <c r="F147" s="24">
        <v>58.814299999998184</v>
      </c>
      <c r="G147" s="25">
        <v>6.23</v>
      </c>
      <c r="H147" s="26">
        <f t="shared" si="4"/>
        <v>75.538804523875442</v>
      </c>
      <c r="I147" s="27">
        <v>100</v>
      </c>
      <c r="J147" s="28">
        <v>100</v>
      </c>
      <c r="K147" s="29">
        <f t="shared" si="5"/>
        <v>24.916666666661815</v>
      </c>
      <c r="L147" s="20">
        <v>7.7899999999999636</v>
      </c>
      <c r="M147" s="20">
        <v>8.1299999999996544</v>
      </c>
      <c r="N147" s="20">
        <v>7.2899999999990541</v>
      </c>
      <c r="O147" s="20">
        <v>7.8800000000001091</v>
      </c>
      <c r="P147" s="20">
        <v>7.7899999999999636</v>
      </c>
      <c r="Q147" s="20">
        <v>7.2010000000009313</v>
      </c>
      <c r="R147" s="20">
        <v>7.2600000000002183</v>
      </c>
      <c r="S147" s="20">
        <v>7.8400000000001455</v>
      </c>
    </row>
    <row r="148" spans="1:19" x14ac:dyDescent="0.25">
      <c r="A148" s="59">
        <f>YEAR(Table1[[#This Row],[Date]])</f>
        <v>2023</v>
      </c>
      <c r="B148" s="74" t="s">
        <v>22</v>
      </c>
      <c r="C148" s="21">
        <v>45073</v>
      </c>
      <c r="D148" s="22">
        <v>64.315999999999804</v>
      </c>
      <c r="E148" s="23">
        <v>62.80000000000291</v>
      </c>
      <c r="F148" s="24">
        <v>61.92500000000291</v>
      </c>
      <c r="G148" s="25">
        <v>6.62</v>
      </c>
      <c r="H148" s="26">
        <f t="shared" si="4"/>
        <v>74.654952654735936</v>
      </c>
      <c r="I148" s="27">
        <v>100</v>
      </c>
      <c r="J148" s="28">
        <v>100</v>
      </c>
      <c r="K148" s="29">
        <f t="shared" si="5"/>
        <v>26.166666666667883</v>
      </c>
      <c r="L148" s="20">
        <v>8.180000000000291</v>
      </c>
      <c r="M148" s="20">
        <v>8.5600000000004002</v>
      </c>
      <c r="N148" s="20">
        <v>7.7000000000007276</v>
      </c>
      <c r="O148" s="20">
        <v>8.2699999999999818</v>
      </c>
      <c r="P148" s="20">
        <v>8.2100000000000364</v>
      </c>
      <c r="Q148" s="20">
        <v>7.4659999999985303</v>
      </c>
      <c r="R148" s="20">
        <v>7.7100000000000364</v>
      </c>
      <c r="S148" s="20">
        <v>8.2199999999997999</v>
      </c>
    </row>
    <row r="149" spans="1:19" x14ac:dyDescent="0.25">
      <c r="A149" s="59">
        <f>YEAR(Table1[[#This Row],[Date]])</f>
        <v>2023</v>
      </c>
      <c r="B149" s="74" t="s">
        <v>22</v>
      </c>
      <c r="C149" s="21">
        <v>45074</v>
      </c>
      <c r="D149" s="22">
        <v>58.404999999999291</v>
      </c>
      <c r="E149" s="23">
        <v>57.100000000005821</v>
      </c>
      <c r="F149" s="24">
        <v>56.247000000003027</v>
      </c>
      <c r="G149" s="25">
        <v>6.0427</v>
      </c>
      <c r="H149" s="26">
        <f t="shared" si="4"/>
        <v>74.363880588551041</v>
      </c>
      <c r="I149" s="27">
        <v>100</v>
      </c>
      <c r="J149" s="28">
        <v>100</v>
      </c>
      <c r="K149" s="29">
        <f t="shared" si="5"/>
        <v>23.791666666669091</v>
      </c>
      <c r="L149" s="20">
        <v>7.3799999999996544</v>
      </c>
      <c r="M149" s="20">
        <v>7.7799999999997453</v>
      </c>
      <c r="N149" s="20">
        <v>6.8899999999994179</v>
      </c>
      <c r="O149" s="20">
        <v>7.4699999999997999</v>
      </c>
      <c r="P149" s="20">
        <v>7.5</v>
      </c>
      <c r="Q149" s="20">
        <v>6.9150000000008731</v>
      </c>
      <c r="R149" s="20">
        <v>6.9299999999998363</v>
      </c>
      <c r="S149" s="20">
        <v>7.5399999999999636</v>
      </c>
    </row>
    <row r="150" spans="1:19" x14ac:dyDescent="0.25">
      <c r="A150" s="59">
        <f>YEAR(Table1[[#This Row],[Date]])</f>
        <v>2023</v>
      </c>
      <c r="B150" s="74" t="s">
        <v>22</v>
      </c>
      <c r="C150" s="21">
        <v>45075</v>
      </c>
      <c r="D150" s="22">
        <v>55.654000000000906</v>
      </c>
      <c r="E150" s="23">
        <v>54.399999999994179</v>
      </c>
      <c r="F150" s="24">
        <v>53.542499999995925</v>
      </c>
      <c r="G150" s="25">
        <v>5.36</v>
      </c>
      <c r="H150" s="26">
        <f t="shared" si="4"/>
        <v>79.871360127033896</v>
      </c>
      <c r="I150" s="27">
        <v>100</v>
      </c>
      <c r="J150" s="28">
        <v>100</v>
      </c>
      <c r="K150" s="29">
        <f t="shared" si="5"/>
        <v>22.666666666664241</v>
      </c>
      <c r="L150" s="20">
        <v>7.0500000000001819</v>
      </c>
      <c r="M150" s="20">
        <v>7.4130000000000109</v>
      </c>
      <c r="N150" s="20">
        <v>6.5400000000008731</v>
      </c>
      <c r="O150" s="20">
        <v>7.1400000000003274</v>
      </c>
      <c r="P150" s="20">
        <v>7.1399999999998727</v>
      </c>
      <c r="Q150" s="20">
        <v>6.6409999999996217</v>
      </c>
      <c r="R150" s="20">
        <v>6.5500000000001819</v>
      </c>
      <c r="S150" s="20">
        <v>7.1799999999998363</v>
      </c>
    </row>
    <row r="151" spans="1:19" x14ac:dyDescent="0.25">
      <c r="A151" s="59">
        <f>YEAR(Table1[[#This Row],[Date]])</f>
        <v>2023</v>
      </c>
      <c r="B151" s="74" t="s">
        <v>22</v>
      </c>
      <c r="C151" s="21">
        <v>45076</v>
      </c>
      <c r="D151" s="22">
        <v>62.842999999999847</v>
      </c>
      <c r="E151" s="23">
        <v>62.100000000005821</v>
      </c>
      <c r="F151" s="24">
        <v>61.180600000006962</v>
      </c>
      <c r="G151" s="25">
        <v>6.4</v>
      </c>
      <c r="H151" s="26">
        <f t="shared" si="4"/>
        <v>76.360470606759336</v>
      </c>
      <c r="I151" s="27">
        <v>100</v>
      </c>
      <c r="J151" s="28">
        <v>100</v>
      </c>
      <c r="K151" s="29">
        <f t="shared" si="5"/>
        <v>25.875000000002423</v>
      </c>
      <c r="L151" s="20">
        <v>8.0999999999999091</v>
      </c>
      <c r="M151" s="20">
        <v>7.4859999999998763</v>
      </c>
      <c r="N151" s="20">
        <v>7.6599999999998545</v>
      </c>
      <c r="O151" s="20">
        <v>8.1900000000000546</v>
      </c>
      <c r="P151" s="20">
        <v>8.1500000000000909</v>
      </c>
      <c r="Q151" s="20">
        <v>7.3670000000001892</v>
      </c>
      <c r="R151" s="20">
        <v>7.6799999999998363</v>
      </c>
      <c r="S151" s="20">
        <v>8.2100000000000364</v>
      </c>
    </row>
    <row r="152" spans="1:19" ht="15.75" thickBot="1" x14ac:dyDescent="0.3">
      <c r="A152" s="59">
        <f>YEAR(Table1[[#This Row],[Date]])</f>
        <v>2023</v>
      </c>
      <c r="B152" s="74" t="s">
        <v>22</v>
      </c>
      <c r="C152" s="30">
        <v>45077</v>
      </c>
      <c r="D152" s="31">
        <v>62.108999999999924</v>
      </c>
      <c r="E152" s="32">
        <v>61.399999999994179</v>
      </c>
      <c r="F152" s="33">
        <v>60.477399999988847</v>
      </c>
      <c r="G152" s="38">
        <v>6.46</v>
      </c>
      <c r="H152" s="26">
        <f t="shared" si="4"/>
        <v>74.798488729419972</v>
      </c>
      <c r="I152" s="27">
        <v>100</v>
      </c>
      <c r="J152" s="28">
        <v>100</v>
      </c>
      <c r="K152" s="29">
        <f t="shared" si="5"/>
        <v>25.583333333330909</v>
      </c>
      <c r="L152" s="20">
        <v>7.9700000000002547</v>
      </c>
      <c r="M152" s="20">
        <v>7.6380000000003747</v>
      </c>
      <c r="N152" s="20">
        <v>7.5299999999988358</v>
      </c>
      <c r="O152" s="20">
        <v>8.0499999999997272</v>
      </c>
      <c r="P152" s="20">
        <v>8.0300000000002001</v>
      </c>
      <c r="Q152" s="20">
        <v>7.261000000000422</v>
      </c>
      <c r="R152" s="20">
        <v>7.5399999999999636</v>
      </c>
      <c r="S152" s="20">
        <v>8.0900000000001455</v>
      </c>
    </row>
    <row r="153" spans="1:19" x14ac:dyDescent="0.25">
      <c r="A153" s="59">
        <f>YEAR(Table1[[#This Row],[Date]])</f>
        <v>2023</v>
      </c>
      <c r="B153" s="74" t="s">
        <v>23</v>
      </c>
      <c r="C153" s="11">
        <v>45078</v>
      </c>
      <c r="D153" s="12">
        <v>58.347999999999502</v>
      </c>
      <c r="E153" s="13">
        <v>57.400000000008731</v>
      </c>
      <c r="F153" s="14">
        <v>56.636899999997695</v>
      </c>
      <c r="G153" s="15">
        <v>5.96</v>
      </c>
      <c r="H153" s="26">
        <f t="shared" si="4"/>
        <v>75.79186655562242</v>
      </c>
      <c r="I153" s="27">
        <v>100</v>
      </c>
      <c r="J153" s="28">
        <v>100</v>
      </c>
      <c r="K153" s="29">
        <f t="shared" si="5"/>
        <v>23.916666666670306</v>
      </c>
      <c r="L153" s="20">
        <v>7.4299999999998363</v>
      </c>
      <c r="M153" s="20">
        <v>7.3800000000001091</v>
      </c>
      <c r="N153" s="20">
        <v>7</v>
      </c>
      <c r="O153" s="20">
        <v>7.5300000000002001</v>
      </c>
      <c r="P153" s="20">
        <v>7.5099999999997635</v>
      </c>
      <c r="Q153" s="20">
        <v>6.8279999999995198</v>
      </c>
      <c r="R153" s="20">
        <v>7.0599999999999454</v>
      </c>
      <c r="S153" s="20">
        <v>7.6100000000001273</v>
      </c>
    </row>
    <row r="154" spans="1:19" x14ac:dyDescent="0.25">
      <c r="A154" s="59">
        <f>YEAR(Table1[[#This Row],[Date]])</f>
        <v>2023</v>
      </c>
      <c r="B154" s="74" t="s">
        <v>23</v>
      </c>
      <c r="C154" s="21">
        <v>45079</v>
      </c>
      <c r="D154" s="22">
        <v>63.868000000001302</v>
      </c>
      <c r="E154" s="23">
        <v>62.799999999988358</v>
      </c>
      <c r="F154" s="24">
        <v>61.867400000002817</v>
      </c>
      <c r="G154" s="25">
        <v>6.55</v>
      </c>
      <c r="H154" s="26">
        <f t="shared" si="4"/>
        <v>75.452791843395033</v>
      </c>
      <c r="I154" s="27">
        <v>100</v>
      </c>
      <c r="J154" s="28">
        <v>100</v>
      </c>
      <c r="K154" s="29">
        <f t="shared" si="5"/>
        <v>26.166666666661815</v>
      </c>
      <c r="L154" s="20">
        <v>8.1700000000000728</v>
      </c>
      <c r="M154" s="20">
        <v>8.069999999999709</v>
      </c>
      <c r="N154" s="20">
        <v>7.7100000000009459</v>
      </c>
      <c r="O154" s="20">
        <v>8.2799999999997453</v>
      </c>
      <c r="P154" s="20">
        <v>8.2200000000002547</v>
      </c>
      <c r="Q154" s="20">
        <v>7.3780000000006112</v>
      </c>
      <c r="R154" s="20">
        <v>7.75</v>
      </c>
      <c r="S154" s="20">
        <v>8.2899999999999636</v>
      </c>
    </row>
    <row r="155" spans="1:19" x14ac:dyDescent="0.25">
      <c r="A155" s="59">
        <f>YEAR(Table1[[#This Row],[Date]])</f>
        <v>2023</v>
      </c>
      <c r="B155" s="74" t="s">
        <v>23</v>
      </c>
      <c r="C155" s="21">
        <v>45080</v>
      </c>
      <c r="D155" s="22">
        <v>57.667999999998756</v>
      </c>
      <c r="E155" s="23">
        <v>56.600000000005821</v>
      </c>
      <c r="F155" s="24">
        <v>55.693500000008498</v>
      </c>
      <c r="G155" s="25">
        <v>6.09</v>
      </c>
      <c r="H155" s="26">
        <f t="shared" si="4"/>
        <v>73.140194116150269</v>
      </c>
      <c r="I155" s="27">
        <v>100</v>
      </c>
      <c r="J155" s="28">
        <v>100</v>
      </c>
      <c r="K155" s="29">
        <f t="shared" si="5"/>
        <v>23.583333333335759</v>
      </c>
      <c r="L155" s="20">
        <v>7.3699999999998909</v>
      </c>
      <c r="M155" s="20">
        <v>7.2699999999999818</v>
      </c>
      <c r="N155" s="20">
        <v>6.8899999999994179</v>
      </c>
      <c r="O155" s="20">
        <v>7.4700000000002547</v>
      </c>
      <c r="P155" s="20">
        <v>7.4499999999998181</v>
      </c>
      <c r="Q155" s="20">
        <v>6.8179999999993015</v>
      </c>
      <c r="R155" s="20">
        <v>6.9200000000000728</v>
      </c>
      <c r="S155" s="20">
        <v>7.4800000000000182</v>
      </c>
    </row>
    <row r="156" spans="1:19" x14ac:dyDescent="0.25">
      <c r="A156" s="59">
        <f>YEAR(Table1[[#This Row],[Date]])</f>
        <v>2023</v>
      </c>
      <c r="B156" s="74" t="s">
        <v>23</v>
      </c>
      <c r="C156" s="21">
        <v>45081</v>
      </c>
      <c r="D156" s="22">
        <v>40.425999999999021</v>
      </c>
      <c r="E156" s="23">
        <v>40</v>
      </c>
      <c r="F156" s="24">
        <v>39.483800000001793</v>
      </c>
      <c r="G156" s="25">
        <v>4.59</v>
      </c>
      <c r="H156" s="26">
        <f t="shared" si="4"/>
        <v>68.581073029755785</v>
      </c>
      <c r="I156" s="27">
        <v>100</v>
      </c>
      <c r="J156" s="28">
        <v>100</v>
      </c>
      <c r="K156" s="29">
        <f t="shared" si="5"/>
        <v>16.666666666666664</v>
      </c>
      <c r="L156" s="20">
        <v>5.1900000000000546</v>
      </c>
      <c r="M156" s="20">
        <v>5.0900000000001455</v>
      </c>
      <c r="N156" s="20">
        <v>4.7299999999995634</v>
      </c>
      <c r="O156" s="20">
        <v>5.2300000000000182</v>
      </c>
      <c r="P156" s="20">
        <v>5.2300000000000182</v>
      </c>
      <c r="Q156" s="20">
        <v>4.9259999999994761</v>
      </c>
      <c r="R156" s="20">
        <v>4.7399999999997817</v>
      </c>
      <c r="S156" s="20">
        <v>5.2899999999999636</v>
      </c>
    </row>
    <row r="157" spans="1:19" x14ac:dyDescent="0.25">
      <c r="A157" s="59">
        <f>YEAR(Table1[[#This Row],[Date]])</f>
        <v>2023</v>
      </c>
      <c r="B157" s="74" t="s">
        <v>23</v>
      </c>
      <c r="C157" s="21">
        <v>45082</v>
      </c>
      <c r="D157" s="22">
        <v>53.235000000000582</v>
      </c>
      <c r="E157" s="23">
        <v>52.30000000000291</v>
      </c>
      <c r="F157" s="24">
        <v>51.577899999989313</v>
      </c>
      <c r="G157" s="25">
        <v>5.39</v>
      </c>
      <c r="H157" s="26">
        <f t="shared" si="4"/>
        <v>76.360698739819114</v>
      </c>
      <c r="I157" s="27">
        <v>100</v>
      </c>
      <c r="J157" s="28">
        <v>100</v>
      </c>
      <c r="K157" s="29">
        <f t="shared" si="5"/>
        <v>21.791666666667879</v>
      </c>
      <c r="L157" s="20">
        <v>6.7799999999997453</v>
      </c>
      <c r="M157" s="20">
        <v>6.8800000000001091</v>
      </c>
      <c r="N157" s="20">
        <v>6.25</v>
      </c>
      <c r="O157" s="20">
        <v>6.8599999999996726</v>
      </c>
      <c r="P157" s="20">
        <v>6.8600000000001273</v>
      </c>
      <c r="Q157" s="20">
        <v>6.3350000000009459</v>
      </c>
      <c r="R157" s="20">
        <v>6.3400000000001455</v>
      </c>
      <c r="S157" s="20">
        <v>6.9299999999998363</v>
      </c>
    </row>
    <row r="158" spans="1:19" x14ac:dyDescent="0.25">
      <c r="A158" s="59">
        <f>YEAR(Table1[[#This Row],[Date]])</f>
        <v>2023</v>
      </c>
      <c r="B158" s="74" t="s">
        <v>23</v>
      </c>
      <c r="C158" s="21">
        <v>45083</v>
      </c>
      <c r="D158" s="22">
        <v>62.619000000000142</v>
      </c>
      <c r="E158" s="23">
        <v>61.899999999994179</v>
      </c>
      <c r="F158" s="24">
        <v>61.044000000008964</v>
      </c>
      <c r="G158" s="25">
        <v>6.0423</v>
      </c>
      <c r="H158" s="26">
        <f t="shared" si="4"/>
        <v>80.620471717249259</v>
      </c>
      <c r="I158" s="27">
        <v>100</v>
      </c>
      <c r="J158" s="28">
        <v>100</v>
      </c>
      <c r="K158" s="29">
        <f t="shared" si="5"/>
        <v>25.791666666664241</v>
      </c>
      <c r="L158" s="20">
        <v>8.0300000000002001</v>
      </c>
      <c r="M158" s="20">
        <v>7.7329999999997199</v>
      </c>
      <c r="N158" s="20">
        <v>7.5799999999999272</v>
      </c>
      <c r="O158" s="20">
        <v>8.1400000000003274</v>
      </c>
      <c r="P158" s="20">
        <v>8.0899999999996908</v>
      </c>
      <c r="Q158" s="20">
        <v>7.2160000000003492</v>
      </c>
      <c r="R158" s="20">
        <v>7.6799999999998363</v>
      </c>
      <c r="S158" s="20">
        <v>8.1500000000000909</v>
      </c>
    </row>
    <row r="159" spans="1:19" x14ac:dyDescent="0.25">
      <c r="A159" s="59">
        <f>YEAR(Table1[[#This Row],[Date]])</f>
        <v>2023</v>
      </c>
      <c r="B159" s="74" t="s">
        <v>23</v>
      </c>
      <c r="C159" s="21">
        <v>45084</v>
      </c>
      <c r="D159" s="22">
        <v>59.128000000000156</v>
      </c>
      <c r="E159" s="23">
        <v>57.80000000000291</v>
      </c>
      <c r="F159" s="24">
        <v>57.026499999992666</v>
      </c>
      <c r="G159" s="25">
        <v>6.06</v>
      </c>
      <c r="H159" s="26">
        <f t="shared" si="4"/>
        <v>75.060626390021383</v>
      </c>
      <c r="I159" s="27">
        <v>100</v>
      </c>
      <c r="J159" s="28">
        <v>100</v>
      </c>
      <c r="K159" s="29">
        <f t="shared" si="5"/>
        <v>24.083333333334547</v>
      </c>
      <c r="L159" s="20">
        <v>7.4699999999997999</v>
      </c>
      <c r="M159" s="20">
        <v>7.8000000000001819</v>
      </c>
      <c r="N159" s="20">
        <v>7.0300000000006548</v>
      </c>
      <c r="O159" s="20">
        <v>7.6199999999998909</v>
      </c>
      <c r="P159" s="20">
        <v>7.5700000000001637</v>
      </c>
      <c r="Q159" s="20">
        <v>6.8279999999995198</v>
      </c>
      <c r="R159" s="20">
        <v>7.1500000000000909</v>
      </c>
      <c r="S159" s="20">
        <v>7.6599999999998545</v>
      </c>
    </row>
    <row r="160" spans="1:19" x14ac:dyDescent="0.25">
      <c r="A160" s="59">
        <f>YEAR(Table1[[#This Row],[Date]])</f>
        <v>2023</v>
      </c>
      <c r="B160" s="74" t="s">
        <v>23</v>
      </c>
      <c r="C160" s="21">
        <v>45085</v>
      </c>
      <c r="D160" s="22">
        <v>59.718000000001211</v>
      </c>
      <c r="E160" s="23">
        <v>58.30000000000291</v>
      </c>
      <c r="F160" s="24">
        <v>57.452499999999418</v>
      </c>
      <c r="G160" s="25">
        <v>6.09</v>
      </c>
      <c r="H160" s="26">
        <f t="shared" si="4"/>
        <v>75.336984398786839</v>
      </c>
      <c r="I160" s="27">
        <v>100</v>
      </c>
      <c r="J160" s="28">
        <v>100</v>
      </c>
      <c r="K160" s="29">
        <f t="shared" si="5"/>
        <v>24.291666666667879</v>
      </c>
      <c r="L160" s="20">
        <v>7.5600000000004002</v>
      </c>
      <c r="M160" s="20">
        <v>8</v>
      </c>
      <c r="N160" s="20">
        <v>7.0400000000008731</v>
      </c>
      <c r="O160" s="20">
        <v>7.6500000000000909</v>
      </c>
      <c r="P160" s="20">
        <v>7.6199999999998909</v>
      </c>
      <c r="Q160" s="20">
        <v>7.0079999999998108</v>
      </c>
      <c r="R160" s="20">
        <v>7.1100000000001273</v>
      </c>
      <c r="S160" s="20">
        <v>7.7300000000000182</v>
      </c>
    </row>
    <row r="161" spans="1:19" x14ac:dyDescent="0.25">
      <c r="A161" s="59">
        <f>YEAR(Table1[[#This Row],[Date]])</f>
        <v>2023</v>
      </c>
      <c r="B161" s="74" t="s">
        <v>23</v>
      </c>
      <c r="C161" s="21">
        <v>45086</v>
      </c>
      <c r="D161" s="22">
        <v>59.292999999999665</v>
      </c>
      <c r="E161" s="23">
        <v>57.899999999994179</v>
      </c>
      <c r="F161" s="24">
        <v>57.099499999996624</v>
      </c>
      <c r="G161" s="25">
        <v>6.04</v>
      </c>
      <c r="H161" s="26">
        <f t="shared" si="4"/>
        <v>75.43946419478101</v>
      </c>
      <c r="I161" s="27">
        <v>100</v>
      </c>
      <c r="J161" s="28">
        <v>100</v>
      </c>
      <c r="K161" s="29">
        <f t="shared" si="5"/>
        <v>24.124999999997573</v>
      </c>
      <c r="L161" s="20">
        <v>7.5599999999999454</v>
      </c>
      <c r="M161" s="20">
        <v>7.9000000000000909</v>
      </c>
      <c r="N161" s="20">
        <v>7.0499999999992724</v>
      </c>
      <c r="O161" s="20">
        <v>7.6500000000000909</v>
      </c>
      <c r="P161" s="20">
        <v>7.5599999999999454</v>
      </c>
      <c r="Q161" s="20">
        <v>6.8230000000003201</v>
      </c>
      <c r="R161" s="20">
        <v>7.0999999999999091</v>
      </c>
      <c r="S161" s="20">
        <v>7.6500000000000909</v>
      </c>
    </row>
    <row r="162" spans="1:19" x14ac:dyDescent="0.25">
      <c r="A162" s="59">
        <f>YEAR(Table1[[#This Row],[Date]])</f>
        <v>2023</v>
      </c>
      <c r="B162" s="74" t="s">
        <v>23</v>
      </c>
      <c r="C162" s="21">
        <v>45087</v>
      </c>
      <c r="D162" s="22">
        <v>61.660999999999603</v>
      </c>
      <c r="E162" s="23">
        <v>60.69999999999709</v>
      </c>
      <c r="F162" s="24">
        <v>59.823600000003353</v>
      </c>
      <c r="G162" s="25">
        <v>6.2</v>
      </c>
      <c r="H162" s="26">
        <f t="shared" si="4"/>
        <v>77.04668750015496</v>
      </c>
      <c r="I162" s="27">
        <v>100</v>
      </c>
      <c r="J162" s="28">
        <v>98.034076015727393</v>
      </c>
      <c r="K162" s="29">
        <f t="shared" si="5"/>
        <v>25.291666666665453</v>
      </c>
      <c r="L162" s="20">
        <v>7.8799999999996544</v>
      </c>
      <c r="M162" s="20">
        <v>7.7799999999997453</v>
      </c>
      <c r="N162" s="20">
        <v>7.3500000000003638</v>
      </c>
      <c r="O162" s="20">
        <v>7.9899999999997817</v>
      </c>
      <c r="P162" s="20">
        <v>7.9600000000000364</v>
      </c>
      <c r="Q162" s="20">
        <v>7.2409999999999854</v>
      </c>
      <c r="R162" s="20">
        <v>7.3800000000001091</v>
      </c>
      <c r="S162" s="20">
        <v>8.0799999999999272</v>
      </c>
    </row>
    <row r="163" spans="1:19" x14ac:dyDescent="0.25">
      <c r="A163" s="59">
        <f>YEAR(Table1[[#This Row],[Date]])</f>
        <v>2023</v>
      </c>
      <c r="B163" s="74" t="s">
        <v>23</v>
      </c>
      <c r="C163" s="21">
        <v>45088</v>
      </c>
      <c r="D163" s="22">
        <v>62.695999999999913</v>
      </c>
      <c r="E163" s="23">
        <v>61.600000000005821</v>
      </c>
      <c r="F163" s="24">
        <v>60.718399999997928</v>
      </c>
      <c r="G163" s="25">
        <v>6.59</v>
      </c>
      <c r="H163" s="26">
        <f t="shared" si="4"/>
        <v>73.561786467098258</v>
      </c>
      <c r="I163" s="27">
        <v>100</v>
      </c>
      <c r="J163" s="28">
        <v>100</v>
      </c>
      <c r="K163" s="29">
        <f t="shared" si="5"/>
        <v>25.666666666669091</v>
      </c>
      <c r="L163" s="20">
        <v>8.0500000000001819</v>
      </c>
      <c r="M163" s="20">
        <v>8</v>
      </c>
      <c r="N163" s="20">
        <v>7.5399999999990541</v>
      </c>
      <c r="O163" s="20">
        <v>8.1399999999998727</v>
      </c>
      <c r="P163" s="20">
        <v>8.0700000000001637</v>
      </c>
      <c r="Q163" s="20">
        <v>7.2360000000007858</v>
      </c>
      <c r="R163" s="20">
        <v>7.4899999999997817</v>
      </c>
      <c r="S163" s="20">
        <v>8.1700000000000728</v>
      </c>
    </row>
    <row r="164" spans="1:19" x14ac:dyDescent="0.25">
      <c r="A164" s="59">
        <f>YEAR(Table1[[#This Row],[Date]])</f>
        <v>2023</v>
      </c>
      <c r="B164" s="74" t="s">
        <v>23</v>
      </c>
      <c r="C164" s="21">
        <v>45089</v>
      </c>
      <c r="D164" s="22">
        <v>65.039000000001124</v>
      </c>
      <c r="E164" s="23">
        <v>63.69999999999709</v>
      </c>
      <c r="F164" s="24">
        <v>62.792400000005728</v>
      </c>
      <c r="G164" s="25">
        <v>6.71</v>
      </c>
      <c r="H164" s="26">
        <f t="shared" si="4"/>
        <v>74.709164961468588</v>
      </c>
      <c r="I164" s="27">
        <v>100</v>
      </c>
      <c r="J164" s="28">
        <v>100</v>
      </c>
      <c r="K164" s="29">
        <f t="shared" si="5"/>
        <v>26.541666666665453</v>
      </c>
      <c r="L164" s="20">
        <v>8.3099999999999454</v>
      </c>
      <c r="M164" s="20">
        <v>8.3000000000001819</v>
      </c>
      <c r="N164" s="20">
        <v>7.7800000000006548</v>
      </c>
      <c r="O164" s="20">
        <v>8.4200000000000728</v>
      </c>
      <c r="P164" s="20">
        <v>8.3600000000001273</v>
      </c>
      <c r="Q164" s="20">
        <v>7.488999999999578</v>
      </c>
      <c r="R164" s="20">
        <v>7.8900000000003274</v>
      </c>
      <c r="S164" s="20">
        <v>8.4900000000002365</v>
      </c>
    </row>
    <row r="165" spans="1:19" x14ac:dyDescent="0.25">
      <c r="A165" s="59">
        <f>YEAR(Table1[[#This Row],[Date]])</f>
        <v>2023</v>
      </c>
      <c r="B165" s="74" t="s">
        <v>23</v>
      </c>
      <c r="C165" s="21">
        <v>45090</v>
      </c>
      <c r="D165" s="35">
        <v>64.375</v>
      </c>
      <c r="E165" s="36">
        <v>62.900000000008731</v>
      </c>
      <c r="F165" s="37">
        <v>62.061900000000605</v>
      </c>
      <c r="G165" s="25">
        <v>6.53</v>
      </c>
      <c r="H165" s="26">
        <f t="shared" si="4"/>
        <v>75.80440342839421</v>
      </c>
      <c r="I165" s="27">
        <v>100</v>
      </c>
      <c r="J165" s="28">
        <v>100</v>
      </c>
      <c r="K165" s="29">
        <f t="shared" si="5"/>
        <v>26.20833333333697</v>
      </c>
      <c r="L165" s="20">
        <v>8.2000000000002728</v>
      </c>
      <c r="M165" s="20">
        <v>8.5</v>
      </c>
      <c r="N165" s="20">
        <v>7.6900000000005093</v>
      </c>
      <c r="O165" s="20">
        <v>8.2800000000002001</v>
      </c>
      <c r="P165" s="20">
        <v>8.2099999999995816</v>
      </c>
      <c r="Q165" s="20">
        <v>7.3649999999997817</v>
      </c>
      <c r="R165" s="20">
        <v>7.7899999999999636</v>
      </c>
      <c r="S165" s="20">
        <v>8.3399999999996908</v>
      </c>
    </row>
    <row r="166" spans="1:19" x14ac:dyDescent="0.25">
      <c r="A166" s="59">
        <f>YEAR(Table1[[#This Row],[Date]])</f>
        <v>2023</v>
      </c>
      <c r="B166" s="74" t="s">
        <v>23</v>
      </c>
      <c r="C166" s="21">
        <v>45091</v>
      </c>
      <c r="D166" s="22">
        <v>52.549999999997908</v>
      </c>
      <c r="E166" s="23">
        <v>51.799999999988358</v>
      </c>
      <c r="F166" s="24">
        <v>50.809200000003329</v>
      </c>
      <c r="G166" s="25">
        <v>5.1100000000000003</v>
      </c>
      <c r="H166" s="26">
        <f t="shared" si="4"/>
        <v>79.774819401649353</v>
      </c>
      <c r="I166" s="27">
        <v>100</v>
      </c>
      <c r="J166" s="28">
        <v>100</v>
      </c>
      <c r="K166" s="29">
        <f t="shared" si="5"/>
        <v>21.583333333328483</v>
      </c>
      <c r="L166" s="20">
        <v>6.6399999999998727</v>
      </c>
      <c r="M166" s="20">
        <v>6.6799999999998363</v>
      </c>
      <c r="N166" s="20">
        <v>6.1999999999989086</v>
      </c>
      <c r="O166" s="20">
        <v>6.7899999999999636</v>
      </c>
      <c r="P166" s="20">
        <v>6.7600000000002183</v>
      </c>
      <c r="Q166" s="20">
        <v>6.2099999999991269</v>
      </c>
      <c r="R166" s="20">
        <v>6.3899999999998727</v>
      </c>
      <c r="S166" s="20">
        <v>6.8800000000001091</v>
      </c>
    </row>
    <row r="167" spans="1:19" x14ac:dyDescent="0.25">
      <c r="A167" s="59">
        <f>YEAR(Table1[[#This Row],[Date]])</f>
        <v>2023</v>
      </c>
      <c r="B167" s="74" t="s">
        <v>23</v>
      </c>
      <c r="C167" s="21">
        <v>45092</v>
      </c>
      <c r="D167" s="22">
        <v>59.359000000000833</v>
      </c>
      <c r="E167" s="23">
        <v>58</v>
      </c>
      <c r="F167" s="24">
        <v>57.475899999990361</v>
      </c>
      <c r="G167" s="25">
        <v>5.96</v>
      </c>
      <c r="H167" s="26">
        <f t="shared" si="4"/>
        <v>76.58411603180194</v>
      </c>
      <c r="I167" s="27">
        <v>100</v>
      </c>
      <c r="J167" s="28">
        <v>100</v>
      </c>
      <c r="K167" s="29">
        <f t="shared" si="5"/>
        <v>24.166666666666668</v>
      </c>
      <c r="L167" s="20">
        <v>7.5</v>
      </c>
      <c r="M167" s="20">
        <v>7.9000000000000909</v>
      </c>
      <c r="N167" s="20">
        <v>7.0300000000006548</v>
      </c>
      <c r="O167" s="20">
        <v>7.6399999999998727</v>
      </c>
      <c r="P167" s="20">
        <v>7.5799999999999272</v>
      </c>
      <c r="Q167" s="20">
        <v>6.8690000000005966</v>
      </c>
      <c r="R167" s="20">
        <v>7.1399999999998727</v>
      </c>
      <c r="S167" s="20">
        <v>7.6999999999998181</v>
      </c>
    </row>
    <row r="168" spans="1:19" x14ac:dyDescent="0.25">
      <c r="A168" s="59">
        <f>YEAR(Table1[[#This Row],[Date]])</f>
        <v>2023</v>
      </c>
      <c r="B168" s="74" t="s">
        <v>23</v>
      </c>
      <c r="C168" s="21">
        <v>45093</v>
      </c>
      <c r="D168" s="22">
        <v>60.455000000001291</v>
      </c>
      <c r="E168" s="23">
        <v>59.100000000005821</v>
      </c>
      <c r="F168" s="24">
        <v>58.285499999998137</v>
      </c>
      <c r="G168" s="25">
        <v>6</v>
      </c>
      <c r="H168" s="26">
        <f t="shared" si="4"/>
        <v>77.516329582127725</v>
      </c>
      <c r="I168" s="27">
        <v>100</v>
      </c>
      <c r="J168" s="28">
        <v>100</v>
      </c>
      <c r="K168" s="29">
        <f t="shared" si="5"/>
        <v>24.625000000002427</v>
      </c>
      <c r="L168" s="20">
        <v>7.6399999999998727</v>
      </c>
      <c r="M168" s="20">
        <v>8</v>
      </c>
      <c r="N168" s="20">
        <v>7.2299999999995634</v>
      </c>
      <c r="O168" s="20">
        <v>7.7800000000002001</v>
      </c>
      <c r="P168" s="20">
        <v>7.7100000000000364</v>
      </c>
      <c r="Q168" s="20">
        <v>6.9150000000008731</v>
      </c>
      <c r="R168" s="20">
        <v>7.3700000000003456</v>
      </c>
      <c r="S168" s="20">
        <v>7.8100000000004002</v>
      </c>
    </row>
    <row r="169" spans="1:19" x14ac:dyDescent="0.25">
      <c r="A169" s="59">
        <f>YEAR(Table1[[#This Row],[Date]])</f>
        <v>2023</v>
      </c>
      <c r="B169" s="74" t="s">
        <v>23</v>
      </c>
      <c r="C169" s="21">
        <v>45094</v>
      </c>
      <c r="D169" s="22">
        <v>56.015999999998257</v>
      </c>
      <c r="E169" s="23">
        <v>54.899999999994179</v>
      </c>
      <c r="F169" s="24">
        <v>54.119600000005448</v>
      </c>
      <c r="G169" s="25">
        <v>5.7199</v>
      </c>
      <c r="H169" s="26">
        <f t="shared" si="4"/>
        <v>75.533720754905488</v>
      </c>
      <c r="I169" s="27">
        <v>100</v>
      </c>
      <c r="J169" s="28">
        <v>100</v>
      </c>
      <c r="K169" s="29">
        <f t="shared" si="5"/>
        <v>22.874999999997573</v>
      </c>
      <c r="L169" s="20">
        <v>7.1100000000001273</v>
      </c>
      <c r="M169" s="20">
        <v>7.3999999999996362</v>
      </c>
      <c r="N169" s="20">
        <v>6.7600000000002183</v>
      </c>
      <c r="O169" s="20">
        <v>7.169999999999618</v>
      </c>
      <c r="P169" s="20">
        <v>7.0999999999999091</v>
      </c>
      <c r="Q169" s="20">
        <v>6.4059999999990396</v>
      </c>
      <c r="R169" s="20">
        <v>6.8399999999996908</v>
      </c>
      <c r="S169" s="20">
        <v>7.2300000000000182</v>
      </c>
    </row>
    <row r="170" spans="1:19" x14ac:dyDescent="0.25">
      <c r="A170" s="59">
        <f>YEAR(Table1[[#This Row],[Date]])</f>
        <v>2023</v>
      </c>
      <c r="B170" s="74" t="s">
        <v>23</v>
      </c>
      <c r="C170" s="21">
        <v>45095</v>
      </c>
      <c r="D170" s="22">
        <v>56.120000000000346</v>
      </c>
      <c r="E170" s="23">
        <v>55</v>
      </c>
      <c r="F170" s="24">
        <v>54.194499999997788</v>
      </c>
      <c r="G170" s="25">
        <v>5.74</v>
      </c>
      <c r="H170" s="26">
        <f t="shared" si="4"/>
        <v>75.406323546872159</v>
      </c>
      <c r="I170" s="27">
        <v>100</v>
      </c>
      <c r="J170" s="28">
        <v>100</v>
      </c>
      <c r="K170" s="29">
        <f t="shared" si="5"/>
        <v>22.916666666666664</v>
      </c>
      <c r="L170" s="20">
        <v>7.069999999999709</v>
      </c>
      <c r="M170" s="20">
        <v>7.3999999999996362</v>
      </c>
      <c r="N170" s="20">
        <v>6.7800000000006548</v>
      </c>
      <c r="O170" s="20">
        <v>7.2000000000002728</v>
      </c>
      <c r="P170" s="20">
        <v>7.1300000000001091</v>
      </c>
      <c r="Q170" s="20">
        <v>6.3999999999996362</v>
      </c>
      <c r="R170" s="20">
        <v>6.8900000000003274</v>
      </c>
      <c r="S170" s="20">
        <v>7.25</v>
      </c>
    </row>
    <row r="171" spans="1:19" x14ac:dyDescent="0.25">
      <c r="A171" s="59">
        <f>YEAR(Table1[[#This Row],[Date]])</f>
        <v>2023</v>
      </c>
      <c r="B171" s="74" t="s">
        <v>23</v>
      </c>
      <c r="C171" s="21">
        <v>45096</v>
      </c>
      <c r="D171" s="22">
        <v>58.020000000000437</v>
      </c>
      <c r="E171" s="23">
        <v>56.80000000000291</v>
      </c>
      <c r="F171" s="24">
        <v>56.076800000009825</v>
      </c>
      <c r="G171" s="25">
        <v>5.98</v>
      </c>
      <c r="H171" s="26">
        <f t="shared" si="4"/>
        <v>74.748782239693156</v>
      </c>
      <c r="I171" s="27">
        <v>100</v>
      </c>
      <c r="J171" s="28">
        <v>100</v>
      </c>
      <c r="K171" s="29">
        <f t="shared" si="5"/>
        <v>23.666666666667879</v>
      </c>
      <c r="L171" s="20">
        <v>7.3500000000003638</v>
      </c>
      <c r="M171" s="20">
        <v>7.6600000000003092</v>
      </c>
      <c r="N171" s="20">
        <v>7</v>
      </c>
      <c r="O171" s="20">
        <v>7.4400000000000546</v>
      </c>
      <c r="P171" s="20">
        <v>7.3600000000001273</v>
      </c>
      <c r="Q171" s="20">
        <v>6.6000000000003638</v>
      </c>
      <c r="R171" s="20">
        <v>7.1299999999996544</v>
      </c>
      <c r="S171" s="20">
        <v>7.4799999999995634</v>
      </c>
    </row>
    <row r="172" spans="1:19" x14ac:dyDescent="0.25">
      <c r="A172" s="59">
        <f>YEAR(Table1[[#This Row],[Date]])</f>
        <v>2023</v>
      </c>
      <c r="B172" s="74" t="s">
        <v>23</v>
      </c>
      <c r="C172" s="21">
        <v>45097</v>
      </c>
      <c r="D172" s="22">
        <v>57.440000000000509</v>
      </c>
      <c r="E172" s="23">
        <v>56.19999999999709</v>
      </c>
      <c r="F172" s="24">
        <v>55.454299999997602</v>
      </c>
      <c r="G172" s="25">
        <v>5.95</v>
      </c>
      <c r="H172" s="26">
        <f t="shared" si="4"/>
        <v>74.332085868104315</v>
      </c>
      <c r="I172" s="27">
        <v>100</v>
      </c>
      <c r="J172" s="28">
        <v>100</v>
      </c>
      <c r="K172" s="29">
        <f t="shared" si="5"/>
        <v>23.416666666665453</v>
      </c>
      <c r="L172" s="20">
        <v>7.2999999999997272</v>
      </c>
      <c r="M172" s="20">
        <v>7.3399999999996908</v>
      </c>
      <c r="N172" s="20">
        <v>6.8500000000003638</v>
      </c>
      <c r="O172" s="20">
        <v>7.4000000000000909</v>
      </c>
      <c r="P172" s="20">
        <v>7.3499999999999091</v>
      </c>
      <c r="Q172" s="20">
        <v>6.6900000000005093</v>
      </c>
      <c r="R172" s="20">
        <v>7</v>
      </c>
      <c r="S172" s="20">
        <v>7.5100000000002183</v>
      </c>
    </row>
    <row r="173" spans="1:19" x14ac:dyDescent="0.25">
      <c r="A173" s="59">
        <f>YEAR(Table1[[#This Row],[Date]])</f>
        <v>2023</v>
      </c>
      <c r="B173" s="74" t="s">
        <v>23</v>
      </c>
      <c r="C173" s="21">
        <v>45098</v>
      </c>
      <c r="D173" s="22">
        <v>49.989999999998872</v>
      </c>
      <c r="E173" s="23">
        <v>49.100000000005821</v>
      </c>
      <c r="F173" s="24">
        <v>48.44539999999688</v>
      </c>
      <c r="G173" s="25">
        <v>5.1547000000000001</v>
      </c>
      <c r="H173" s="26">
        <f t="shared" si="4"/>
        <v>74.960947521896827</v>
      </c>
      <c r="I173" s="27">
        <v>100</v>
      </c>
      <c r="J173" s="28">
        <v>100</v>
      </c>
      <c r="K173" s="29">
        <f t="shared" si="5"/>
        <v>20.458333333335759</v>
      </c>
      <c r="L173" s="20">
        <v>6.3099999999999454</v>
      </c>
      <c r="M173" s="20">
        <v>6.6400000000003274</v>
      </c>
      <c r="N173" s="20">
        <v>5.8699999999989814</v>
      </c>
      <c r="O173" s="20">
        <v>6.3999999999996362</v>
      </c>
      <c r="P173" s="20">
        <v>6.4099999999998545</v>
      </c>
      <c r="Q173" s="20">
        <v>5.8299999999999272</v>
      </c>
      <c r="R173" s="20">
        <v>6.0100000000002183</v>
      </c>
      <c r="S173" s="20">
        <v>6.5199999999999818</v>
      </c>
    </row>
    <row r="174" spans="1:19" x14ac:dyDescent="0.25">
      <c r="A174" s="59">
        <f>YEAR(Table1[[#This Row],[Date]])</f>
        <v>2023</v>
      </c>
      <c r="B174" s="74" t="s">
        <v>23</v>
      </c>
      <c r="C174" s="21">
        <v>45099</v>
      </c>
      <c r="D174" s="22">
        <v>56.574000000000524</v>
      </c>
      <c r="E174" s="23">
        <v>55.399999999994179</v>
      </c>
      <c r="F174" s="24">
        <v>54.609800000005635</v>
      </c>
      <c r="G174" s="25">
        <v>5.8</v>
      </c>
      <c r="H174" s="26">
        <f t="shared" si="4"/>
        <v>75.168994553632089</v>
      </c>
      <c r="I174" s="27">
        <v>100</v>
      </c>
      <c r="J174" s="28">
        <v>100</v>
      </c>
      <c r="K174" s="29">
        <f t="shared" si="5"/>
        <v>23.083333333330909</v>
      </c>
      <c r="L174" s="20">
        <v>7.2100000000000364</v>
      </c>
      <c r="M174" s="20">
        <v>7.5299999999997453</v>
      </c>
      <c r="N174" s="20">
        <v>6.7800000000006548</v>
      </c>
      <c r="O174" s="20">
        <v>7.2600000000002183</v>
      </c>
      <c r="P174" s="20">
        <v>7.2200000000002547</v>
      </c>
      <c r="Q174" s="20">
        <v>6.5339999999996508</v>
      </c>
      <c r="R174" s="20">
        <v>6.7899999999999636</v>
      </c>
      <c r="S174" s="20">
        <v>7.25</v>
      </c>
    </row>
    <row r="175" spans="1:19" x14ac:dyDescent="0.25">
      <c r="A175" s="59">
        <f>YEAR(Table1[[#This Row],[Date]])</f>
        <v>2023</v>
      </c>
      <c r="B175" s="74" t="s">
        <v>23</v>
      </c>
      <c r="C175" s="21">
        <v>45100</v>
      </c>
      <c r="D175" s="22">
        <v>50.929999999999382</v>
      </c>
      <c r="E175" s="23">
        <v>49.900000000008731</v>
      </c>
      <c r="F175" s="24">
        <v>49.267199999987497</v>
      </c>
      <c r="G175" s="25">
        <v>5.49</v>
      </c>
      <c r="H175" s="26">
        <f t="shared" si="4"/>
        <v>71.52949703010492</v>
      </c>
      <c r="I175" s="27">
        <v>100</v>
      </c>
      <c r="J175" s="28">
        <v>100</v>
      </c>
      <c r="K175" s="29">
        <f t="shared" si="5"/>
        <v>20.791666666670306</v>
      </c>
      <c r="L175" s="20">
        <v>6.4000000000000909</v>
      </c>
      <c r="M175" s="20">
        <v>6.7800000000002001</v>
      </c>
      <c r="N175" s="20">
        <v>5.9699999999993452</v>
      </c>
      <c r="O175" s="20">
        <v>6.5399999999999636</v>
      </c>
      <c r="P175" s="20">
        <v>6.5199999999999818</v>
      </c>
      <c r="Q175" s="20">
        <v>5.9899999999997817</v>
      </c>
      <c r="R175" s="20">
        <v>6.1300000000001091</v>
      </c>
      <c r="S175" s="20">
        <v>6.5999999999999091</v>
      </c>
    </row>
    <row r="176" spans="1:19" x14ac:dyDescent="0.25">
      <c r="A176" s="59">
        <f>YEAR(Table1[[#This Row],[Date]])</f>
        <v>2023</v>
      </c>
      <c r="B176" s="74" t="s">
        <v>23</v>
      </c>
      <c r="C176" s="21">
        <v>45101</v>
      </c>
      <c r="D176" s="22">
        <v>28.184999999999945</v>
      </c>
      <c r="E176" s="23">
        <v>27.69999999999709</v>
      </c>
      <c r="F176" s="24">
        <v>27.476000000009662</v>
      </c>
      <c r="G176" s="25">
        <v>3.02</v>
      </c>
      <c r="H176" s="26">
        <f t="shared" si="4"/>
        <v>72.182147087924861</v>
      </c>
      <c r="I176" s="27">
        <v>100</v>
      </c>
      <c r="J176" s="28">
        <v>100</v>
      </c>
      <c r="K176" s="29">
        <f t="shared" si="5"/>
        <v>11.541666666665455</v>
      </c>
      <c r="L176" s="20">
        <v>3.5599999999999454</v>
      </c>
      <c r="M176" s="20">
        <v>3.6700000000000728</v>
      </c>
      <c r="N176" s="20">
        <v>3.4099999999998545</v>
      </c>
      <c r="O176" s="20">
        <v>3.5799999999999272</v>
      </c>
      <c r="P176" s="20">
        <v>3.569999999999709</v>
      </c>
      <c r="Q176" s="20">
        <v>3.3250000000007276</v>
      </c>
      <c r="R176" s="20">
        <v>3.4699999999997999</v>
      </c>
      <c r="S176" s="20">
        <v>3.5999999999999091</v>
      </c>
    </row>
    <row r="177" spans="1:19" x14ac:dyDescent="0.25">
      <c r="A177" s="59">
        <f>YEAR(Table1[[#This Row],[Date]])</f>
        <v>2023</v>
      </c>
      <c r="B177" s="74" t="s">
        <v>23</v>
      </c>
      <c r="C177" s="21">
        <v>45102</v>
      </c>
      <c r="D177" s="22">
        <v>31.106000000001586</v>
      </c>
      <c r="E177" s="23">
        <v>30.69999999999709</v>
      </c>
      <c r="F177" s="24">
        <v>30.387099999992643</v>
      </c>
      <c r="G177" s="25">
        <v>2.73</v>
      </c>
      <c r="H177" s="26">
        <f t="shared" si="4"/>
        <v>88.497845639570144</v>
      </c>
      <c r="I177" s="27">
        <v>100</v>
      </c>
      <c r="J177" s="28">
        <v>100</v>
      </c>
      <c r="K177" s="29">
        <f t="shared" si="5"/>
        <v>12.791666666665455</v>
      </c>
      <c r="L177" s="20">
        <v>3.8600000000001273</v>
      </c>
      <c r="M177" s="20">
        <v>4.0999999999999091</v>
      </c>
      <c r="N177" s="20">
        <v>3.7100000000009459</v>
      </c>
      <c r="O177" s="20">
        <v>3.9900000000002365</v>
      </c>
      <c r="P177" s="20">
        <v>3.9500000000002728</v>
      </c>
      <c r="Q177" s="20">
        <v>3.6059999999997672</v>
      </c>
      <c r="R177" s="20">
        <v>3.8600000000001273</v>
      </c>
      <c r="S177" s="20">
        <v>4.0300000000002001</v>
      </c>
    </row>
    <row r="178" spans="1:19" x14ac:dyDescent="0.25">
      <c r="A178" s="59">
        <f>YEAR(Table1[[#This Row],[Date]])</f>
        <v>2023</v>
      </c>
      <c r="B178" s="74" t="s">
        <v>23</v>
      </c>
      <c r="C178" s="21">
        <v>45103</v>
      </c>
      <c r="D178" s="22">
        <v>26.104999999999109</v>
      </c>
      <c r="E178" s="23">
        <v>25.80000000000291</v>
      </c>
      <c r="F178" s="24">
        <v>25.629899999999907</v>
      </c>
      <c r="G178" s="25">
        <v>2.4700000000000002</v>
      </c>
      <c r="H178" s="26">
        <f t="shared" si="4"/>
        <v>82.201496258407431</v>
      </c>
      <c r="I178" s="27">
        <v>100</v>
      </c>
      <c r="J178" s="28">
        <v>100</v>
      </c>
      <c r="K178" s="29">
        <f t="shared" si="5"/>
        <v>10.750000000001213</v>
      </c>
      <c r="L178" s="20">
        <v>3.2199999999997999</v>
      </c>
      <c r="M178" s="20">
        <v>3.4000000000000909</v>
      </c>
      <c r="N178" s="20">
        <v>3.2199999999993452</v>
      </c>
      <c r="O178" s="20">
        <v>3.3399999999996908</v>
      </c>
      <c r="P178" s="20">
        <v>3.2799999999997453</v>
      </c>
      <c r="Q178" s="20">
        <v>2.9050000000006548</v>
      </c>
      <c r="R178" s="20">
        <v>3.3699999999998909</v>
      </c>
      <c r="S178" s="20">
        <v>3.3699999999998909</v>
      </c>
    </row>
    <row r="179" spans="1:19" x14ac:dyDescent="0.25">
      <c r="A179" s="59">
        <f>YEAR(Table1[[#This Row],[Date]])</f>
        <v>2023</v>
      </c>
      <c r="B179" s="74" t="s">
        <v>23</v>
      </c>
      <c r="C179" s="21">
        <v>45104</v>
      </c>
      <c r="D179" s="22">
        <v>38.509999999998854</v>
      </c>
      <c r="E179" s="23">
        <v>37.899999999994179</v>
      </c>
      <c r="F179" s="24">
        <v>37.385000000009313</v>
      </c>
      <c r="G179" s="25">
        <v>4.28</v>
      </c>
      <c r="H179" s="26">
        <f t="shared" si="4"/>
        <v>69.687103068501827</v>
      </c>
      <c r="I179" s="27">
        <v>100</v>
      </c>
      <c r="J179" s="28">
        <v>90.551181102362193</v>
      </c>
      <c r="K179" s="29">
        <f t="shared" si="5"/>
        <v>15.791666666664241</v>
      </c>
      <c r="L179" s="20">
        <v>4.8400000000001455</v>
      </c>
      <c r="M179" s="20">
        <v>5.0999999999999091</v>
      </c>
      <c r="N179" s="20">
        <v>4.6299999999991996</v>
      </c>
      <c r="O179" s="20">
        <v>4.9500000000002728</v>
      </c>
      <c r="P179" s="20">
        <v>4.8500000000003638</v>
      </c>
      <c r="Q179" s="20">
        <v>4.4399999999986903</v>
      </c>
      <c r="R179" s="20">
        <v>4.7400000000002365</v>
      </c>
      <c r="S179" s="20">
        <v>4.9600000000000364</v>
      </c>
    </row>
    <row r="180" spans="1:19" x14ac:dyDescent="0.25">
      <c r="A180" s="59">
        <f>YEAR(Table1[[#This Row],[Date]])</f>
        <v>2023</v>
      </c>
      <c r="B180" s="74" t="s">
        <v>23</v>
      </c>
      <c r="C180" s="21">
        <v>45105</v>
      </c>
      <c r="D180" s="22">
        <v>35.173000000001139</v>
      </c>
      <c r="E180" s="23">
        <v>34.600000000005821</v>
      </c>
      <c r="F180" s="24">
        <v>34.282299999991665</v>
      </c>
      <c r="G180" s="25">
        <v>3.6560000000000001</v>
      </c>
      <c r="H180" s="26">
        <f t="shared" si="4"/>
        <v>74.477807249380916</v>
      </c>
      <c r="I180" s="27">
        <v>100</v>
      </c>
      <c r="J180" s="28">
        <v>100</v>
      </c>
      <c r="K180" s="29">
        <f t="shared" si="5"/>
        <v>14.416666666669093</v>
      </c>
      <c r="L180" s="20">
        <v>4.3899999999998727</v>
      </c>
      <c r="M180" s="20">
        <v>4.6100000000001273</v>
      </c>
      <c r="N180" s="20">
        <v>4.2900000000008731</v>
      </c>
      <c r="O180" s="20">
        <v>4.5</v>
      </c>
      <c r="P180" s="20">
        <v>4.4099999999998545</v>
      </c>
      <c r="Q180" s="20">
        <v>4.0030000000006112</v>
      </c>
      <c r="R180" s="20">
        <v>4.4299999999998363</v>
      </c>
      <c r="S180" s="20">
        <v>4.5399999999999636</v>
      </c>
    </row>
    <row r="181" spans="1:19" x14ac:dyDescent="0.25">
      <c r="A181" s="59">
        <f>YEAR(Table1[[#This Row],[Date]])</f>
        <v>2023</v>
      </c>
      <c r="B181" s="74" t="s">
        <v>23</v>
      </c>
      <c r="C181" s="21">
        <v>45106</v>
      </c>
      <c r="D181" s="22">
        <v>31.901999999999589</v>
      </c>
      <c r="E181" s="23">
        <v>31.399999999994179</v>
      </c>
      <c r="F181" s="24">
        <v>31.204700000002049</v>
      </c>
      <c r="G181" s="25">
        <v>3.1</v>
      </c>
      <c r="H181" s="26">
        <f t="shared" si="4"/>
        <v>79.712223641006048</v>
      </c>
      <c r="I181" s="27">
        <v>100</v>
      </c>
      <c r="J181" s="28">
        <v>100</v>
      </c>
      <c r="K181" s="29">
        <f t="shared" si="5"/>
        <v>13.083333333330907</v>
      </c>
      <c r="L181" s="20">
        <v>3.9400000000000546</v>
      </c>
      <c r="M181" s="20">
        <v>4.169999999999618</v>
      </c>
      <c r="N181" s="20">
        <v>3.9400000000005093</v>
      </c>
      <c r="O181" s="20">
        <v>4.0799999999999272</v>
      </c>
      <c r="P181" s="20">
        <v>3.9800000000000182</v>
      </c>
      <c r="Q181" s="20">
        <v>3.5419999999994616</v>
      </c>
      <c r="R181" s="20">
        <v>4.1199999999998909</v>
      </c>
      <c r="S181" s="20">
        <v>4.1300000000001091</v>
      </c>
    </row>
    <row r="182" spans="1:19" x14ac:dyDescent="0.25">
      <c r="A182" s="59">
        <f>YEAR(Table1[[#This Row],[Date]])</f>
        <v>2023</v>
      </c>
      <c r="B182" s="74" t="s">
        <v>23</v>
      </c>
      <c r="C182" s="21">
        <v>45107</v>
      </c>
      <c r="D182" s="22">
        <v>30.473999999999251</v>
      </c>
      <c r="E182" s="23">
        <v>30.200000000011642</v>
      </c>
      <c r="F182" s="24">
        <v>29.838799999997718</v>
      </c>
      <c r="G182" s="25">
        <v>2.94</v>
      </c>
      <c r="H182" s="26">
        <f t="shared" si="4"/>
        <v>80.838190316686649</v>
      </c>
      <c r="I182" s="27">
        <v>100</v>
      </c>
      <c r="J182" s="28">
        <v>100</v>
      </c>
      <c r="K182" s="29">
        <f t="shared" si="5"/>
        <v>12.583333333338183</v>
      </c>
      <c r="L182" s="20">
        <v>3.7800000000002001</v>
      </c>
      <c r="M182" s="20">
        <v>4.0100000000002183</v>
      </c>
      <c r="N182" s="20">
        <v>3.6899999999986903</v>
      </c>
      <c r="O182" s="20">
        <v>3.9000000000000909</v>
      </c>
      <c r="P182" s="20">
        <v>3.7999999999997272</v>
      </c>
      <c r="Q182" s="20">
        <v>3.4740000000001601</v>
      </c>
      <c r="R182" s="20">
        <v>3.8800000000001091</v>
      </c>
      <c r="S182" s="20">
        <v>3.9400000000000546</v>
      </c>
    </row>
    <row r="183" spans="1:19" x14ac:dyDescent="0.25">
      <c r="A183" s="59">
        <f>YEAR(Table1[[#This Row],[Date]])</f>
        <v>2023</v>
      </c>
      <c r="B183" s="74" t="s">
        <v>24</v>
      </c>
      <c r="C183" s="11">
        <v>45108</v>
      </c>
      <c r="D183" s="12">
        <v>38.527000000001408</v>
      </c>
      <c r="E183" s="13">
        <v>37.799999999988358</v>
      </c>
      <c r="F183" s="14">
        <v>37.526700000002165</v>
      </c>
      <c r="G183" s="15">
        <v>3.99</v>
      </c>
      <c r="H183" s="26">
        <f t="shared" si="4"/>
        <v>74.554845443640488</v>
      </c>
      <c r="I183" s="27">
        <v>100</v>
      </c>
      <c r="J183" s="28">
        <v>100</v>
      </c>
      <c r="K183" s="29">
        <f t="shared" si="5"/>
        <v>15.749999999995149</v>
      </c>
      <c r="L183" s="20">
        <v>4.8099999999999454</v>
      </c>
      <c r="M183" s="20">
        <v>5.0499999999997272</v>
      </c>
      <c r="N183" s="20">
        <v>4.7200000000011642</v>
      </c>
      <c r="O183" s="20">
        <v>4.9399999999995998</v>
      </c>
      <c r="P183" s="20">
        <v>4.8200000000001637</v>
      </c>
      <c r="Q183" s="20">
        <v>4.3070000000006985</v>
      </c>
      <c r="R183" s="20">
        <v>4.8800000000001091</v>
      </c>
      <c r="S183" s="20">
        <v>5</v>
      </c>
    </row>
    <row r="184" spans="1:19" x14ac:dyDescent="0.25">
      <c r="A184" s="59">
        <f>YEAR(Table1[[#This Row],[Date]])</f>
        <v>2023</v>
      </c>
      <c r="B184" s="74" t="s">
        <v>24</v>
      </c>
      <c r="C184" s="21">
        <v>45109</v>
      </c>
      <c r="D184" s="22">
        <v>32.166999999999462</v>
      </c>
      <c r="E184" s="23">
        <v>31.700000000011642</v>
      </c>
      <c r="F184" s="24">
        <v>31.328800000002957</v>
      </c>
      <c r="G184" s="25">
        <v>3.14</v>
      </c>
      <c r="H184" s="26">
        <f t="shared" si="4"/>
        <v>79.448661377804285</v>
      </c>
      <c r="I184" s="27">
        <v>100</v>
      </c>
      <c r="J184" s="28">
        <v>100</v>
      </c>
      <c r="K184" s="29">
        <f t="shared" si="5"/>
        <v>13.208333333338185</v>
      </c>
      <c r="L184" s="20">
        <v>3.9899999999997817</v>
      </c>
      <c r="M184" s="20">
        <v>4.1100000000001273</v>
      </c>
      <c r="N184" s="20">
        <v>3.7700000000004366</v>
      </c>
      <c r="O184" s="20">
        <v>4.1500000000000909</v>
      </c>
      <c r="P184" s="20">
        <v>4.0900000000001455</v>
      </c>
      <c r="Q184" s="20">
        <v>3.8169999999990978</v>
      </c>
      <c r="R184" s="20">
        <v>3.9800000000000182</v>
      </c>
      <c r="S184" s="20">
        <v>4.2599999999997635</v>
      </c>
    </row>
    <row r="185" spans="1:19" x14ac:dyDescent="0.25">
      <c r="A185" s="59">
        <f>YEAR(Table1[[#This Row],[Date]])</f>
        <v>2023</v>
      </c>
      <c r="B185" s="74" t="s">
        <v>24</v>
      </c>
      <c r="C185" s="21">
        <v>45110</v>
      </c>
      <c r="D185" s="22">
        <v>47.764999999999418</v>
      </c>
      <c r="E185" s="23">
        <v>46.899999999994179</v>
      </c>
      <c r="F185" s="24">
        <v>46.347200000003795</v>
      </c>
      <c r="G185" s="25">
        <v>4.95</v>
      </c>
      <c r="H185" s="26">
        <f t="shared" si="4"/>
        <v>74.563212990842032</v>
      </c>
      <c r="I185" s="27">
        <v>100</v>
      </c>
      <c r="J185" s="28">
        <v>100</v>
      </c>
      <c r="K185" s="29">
        <f t="shared" si="5"/>
        <v>19.541666666664241</v>
      </c>
      <c r="L185" s="20">
        <v>6.0500000000001819</v>
      </c>
      <c r="M185" s="20">
        <v>6.3600000000001273</v>
      </c>
      <c r="N185" s="20">
        <v>5.8899999999994179</v>
      </c>
      <c r="O185" s="20">
        <v>6.1900000000000546</v>
      </c>
      <c r="P185" s="20">
        <v>5.9200000000000728</v>
      </c>
      <c r="Q185" s="20">
        <v>5.2749999999996362</v>
      </c>
      <c r="R185" s="20">
        <v>5.9499999999998181</v>
      </c>
      <c r="S185" s="20">
        <v>6.1300000000001091</v>
      </c>
    </row>
    <row r="186" spans="1:19" x14ac:dyDescent="0.25">
      <c r="A186" s="59">
        <f>YEAR(Table1[[#This Row],[Date]])</f>
        <v>2023</v>
      </c>
      <c r="B186" s="74" t="s">
        <v>24</v>
      </c>
      <c r="C186" s="21">
        <v>45111</v>
      </c>
      <c r="D186" s="22">
        <v>41.475000000000819</v>
      </c>
      <c r="E186" s="23">
        <v>40.80000000000291</v>
      </c>
      <c r="F186" s="24">
        <v>40.226599999994505</v>
      </c>
      <c r="G186" s="25">
        <v>4.12</v>
      </c>
      <c r="H186" s="26">
        <f t="shared" si="4"/>
        <v>77.932734881245992</v>
      </c>
      <c r="I186" s="27">
        <v>100</v>
      </c>
      <c r="J186" s="28">
        <v>95.689655172413794</v>
      </c>
      <c r="K186" s="29">
        <f t="shared" si="5"/>
        <v>17.000000000001211</v>
      </c>
      <c r="L186" s="20">
        <v>5.3099999999999454</v>
      </c>
      <c r="M186" s="20">
        <v>5.3400000000001455</v>
      </c>
      <c r="N186" s="20">
        <v>5.319999999999709</v>
      </c>
      <c r="O186" s="20">
        <v>5.3099999999999454</v>
      </c>
      <c r="P186" s="20">
        <v>5.1799999999998363</v>
      </c>
      <c r="Q186" s="20">
        <v>4.5050000000010186</v>
      </c>
      <c r="R186" s="20">
        <v>5.2600000000002183</v>
      </c>
      <c r="S186" s="20">
        <v>5.25</v>
      </c>
    </row>
    <row r="187" spans="1:19" x14ac:dyDescent="0.25">
      <c r="A187" s="59">
        <f>YEAR(Table1[[#This Row],[Date]])</f>
        <v>2023</v>
      </c>
      <c r="B187" s="74" t="s">
        <v>24</v>
      </c>
      <c r="C187" s="21">
        <v>45112</v>
      </c>
      <c r="D187" s="22">
        <v>26.973000000000411</v>
      </c>
      <c r="E187" s="23">
        <v>26.599999999991269</v>
      </c>
      <c r="F187" s="24">
        <v>26.418799999999464</v>
      </c>
      <c r="G187" s="25">
        <v>2.73</v>
      </c>
      <c r="H187" s="26">
        <f t="shared" si="4"/>
        <v>76.678915114397924</v>
      </c>
      <c r="I187" s="27">
        <v>100</v>
      </c>
      <c r="J187" s="28">
        <v>100</v>
      </c>
      <c r="K187" s="29">
        <f t="shared" si="5"/>
        <v>11.083333333329696</v>
      </c>
      <c r="L187" s="20">
        <v>3.2899999999999636</v>
      </c>
      <c r="M187" s="20">
        <v>3.5</v>
      </c>
      <c r="N187" s="20">
        <v>3.2800000000006548</v>
      </c>
      <c r="O187" s="20">
        <v>3.4600000000000364</v>
      </c>
      <c r="P187" s="20">
        <v>3.4000000000000909</v>
      </c>
      <c r="Q187" s="20">
        <v>3.0429999999996653</v>
      </c>
      <c r="R187" s="20">
        <v>3.4699999999997999</v>
      </c>
      <c r="S187" s="20">
        <v>3.5300000000002001</v>
      </c>
    </row>
    <row r="188" spans="1:19" x14ac:dyDescent="0.25">
      <c r="A188" s="59">
        <f>YEAR(Table1[[#This Row],[Date]])</f>
        <v>2023</v>
      </c>
      <c r="B188" s="74" t="s">
        <v>24</v>
      </c>
      <c r="C188" s="21">
        <v>45113</v>
      </c>
      <c r="D188" s="22">
        <v>32.259999999999764</v>
      </c>
      <c r="E188" s="23">
        <v>31.700000000011642</v>
      </c>
      <c r="F188" s="24">
        <v>31.456999999994878</v>
      </c>
      <c r="G188" s="25">
        <v>3.21</v>
      </c>
      <c r="H188" s="26">
        <f t="shared" si="4"/>
        <v>77.716136051808576</v>
      </c>
      <c r="I188" s="27">
        <v>100</v>
      </c>
      <c r="J188" s="28">
        <v>100</v>
      </c>
      <c r="K188" s="29">
        <f t="shared" si="5"/>
        <v>13.208333333338185</v>
      </c>
      <c r="L188" s="20">
        <v>4.0300000000002001</v>
      </c>
      <c r="M188" s="20">
        <v>4.169999999999618</v>
      </c>
      <c r="N188" s="20">
        <v>3.9799999999995634</v>
      </c>
      <c r="O188" s="20">
        <v>4.1199999999998909</v>
      </c>
      <c r="P188" s="20">
        <v>4.0799999999999272</v>
      </c>
      <c r="Q188" s="20">
        <v>3.6100000000005821</v>
      </c>
      <c r="R188" s="20">
        <v>4.0900000000001455</v>
      </c>
      <c r="S188" s="20">
        <v>4.1799999999998363</v>
      </c>
    </row>
    <row r="189" spans="1:19" x14ac:dyDescent="0.25">
      <c r="A189" s="59">
        <f>YEAR(Table1[[#This Row],[Date]])</f>
        <v>2023</v>
      </c>
      <c r="B189" s="74" t="s">
        <v>24</v>
      </c>
      <c r="C189" s="21">
        <v>45114</v>
      </c>
      <c r="D189" s="22">
        <v>36.079999999998563</v>
      </c>
      <c r="E189" s="23">
        <v>35.5</v>
      </c>
      <c r="F189" s="24">
        <v>35.040099999998347</v>
      </c>
      <c r="G189" s="25">
        <v>3.35</v>
      </c>
      <c r="H189" s="26">
        <f t="shared" si="4"/>
        <v>83.395096603235487</v>
      </c>
      <c r="I189" s="27">
        <v>100</v>
      </c>
      <c r="J189" s="28">
        <v>100</v>
      </c>
      <c r="K189" s="29">
        <f t="shared" si="5"/>
        <v>14.791666666666666</v>
      </c>
      <c r="L189" s="20">
        <v>4.5099999999997635</v>
      </c>
      <c r="M189" s="20">
        <v>4.7400000000002365</v>
      </c>
      <c r="N189" s="20">
        <v>4.3699999999989814</v>
      </c>
      <c r="O189" s="20">
        <v>4.6400000000003274</v>
      </c>
      <c r="P189" s="20">
        <v>4.5599999999999454</v>
      </c>
      <c r="Q189" s="20">
        <v>4.069999999999709</v>
      </c>
      <c r="R189" s="20">
        <v>4.5299999999997453</v>
      </c>
      <c r="S189" s="20">
        <v>4.6599999999998545</v>
      </c>
    </row>
    <row r="190" spans="1:19" x14ac:dyDescent="0.25">
      <c r="A190" s="59">
        <f>YEAR(Table1[[#This Row],[Date]])</f>
        <v>2023</v>
      </c>
      <c r="B190" s="74" t="s">
        <v>24</v>
      </c>
      <c r="C190" s="21">
        <v>45115</v>
      </c>
      <c r="D190" s="22">
        <v>35.639000000000124</v>
      </c>
      <c r="E190" s="23">
        <v>35.19999999999709</v>
      </c>
      <c r="F190" s="24">
        <v>34.912500000005821</v>
      </c>
      <c r="G190" s="25">
        <v>3.58</v>
      </c>
      <c r="H190" s="26">
        <f t="shared" si="4"/>
        <v>77.3778408328957</v>
      </c>
      <c r="I190" s="27">
        <v>100</v>
      </c>
      <c r="J190" s="28">
        <v>100</v>
      </c>
      <c r="K190" s="29">
        <f t="shared" si="5"/>
        <v>14.666666666665455</v>
      </c>
      <c r="L190" s="20">
        <v>4.4100000000003092</v>
      </c>
      <c r="M190" s="20">
        <v>4.7199999999997999</v>
      </c>
      <c r="N190" s="20">
        <v>4.2700000000004366</v>
      </c>
      <c r="O190" s="20">
        <v>4.5999999999999091</v>
      </c>
      <c r="P190" s="20">
        <v>4.5700000000001637</v>
      </c>
      <c r="Q190" s="20">
        <v>3.9589999999989232</v>
      </c>
      <c r="R190" s="20">
        <v>4.4500000000002728</v>
      </c>
      <c r="S190" s="20">
        <v>4.6600000000003092</v>
      </c>
    </row>
    <row r="191" spans="1:19" x14ac:dyDescent="0.25">
      <c r="A191" s="59">
        <f>YEAR(Table1[[#This Row],[Date]])</f>
        <v>2023</v>
      </c>
      <c r="B191" s="74" t="s">
        <v>24</v>
      </c>
      <c r="C191" s="21">
        <v>45116</v>
      </c>
      <c r="D191" s="22">
        <v>33.927000000001044</v>
      </c>
      <c r="E191" s="23">
        <v>33.5</v>
      </c>
      <c r="F191" s="24">
        <v>33.194600000002538</v>
      </c>
      <c r="G191" s="25">
        <v>3.29</v>
      </c>
      <c r="H191" s="26">
        <f t="shared" si="4"/>
        <v>80.131980960641329</v>
      </c>
      <c r="I191" s="27">
        <v>100</v>
      </c>
      <c r="J191" s="28">
        <v>100</v>
      </c>
      <c r="K191" s="29">
        <f t="shared" si="5"/>
        <v>13.958333333333334</v>
      </c>
      <c r="L191" s="20">
        <v>4.1999999999998181</v>
      </c>
      <c r="M191" s="20">
        <v>4.4100000000003092</v>
      </c>
      <c r="N191" s="20">
        <v>4.069999999999709</v>
      </c>
      <c r="O191" s="20">
        <v>4.3800000000001091</v>
      </c>
      <c r="P191" s="20">
        <v>4.3299999999999272</v>
      </c>
      <c r="Q191" s="20">
        <v>3.8370000000013533</v>
      </c>
      <c r="R191" s="20">
        <v>4.2599999999997635</v>
      </c>
      <c r="S191" s="20">
        <v>4.4400000000000546</v>
      </c>
    </row>
    <row r="192" spans="1:19" x14ac:dyDescent="0.25">
      <c r="A192" s="59">
        <f>YEAR(Table1[[#This Row],[Date]])</f>
        <v>2023</v>
      </c>
      <c r="B192" s="74" t="s">
        <v>24</v>
      </c>
      <c r="C192" s="21">
        <v>45117</v>
      </c>
      <c r="D192" s="22">
        <v>45.251999999998588</v>
      </c>
      <c r="E192" s="23">
        <v>44.5</v>
      </c>
      <c r="F192" s="24">
        <v>44.037899999995716</v>
      </c>
      <c r="G192" s="25">
        <v>4.5</v>
      </c>
      <c r="H192" s="26">
        <f t="shared" si="4"/>
        <v>77.822372620515381</v>
      </c>
      <c r="I192" s="27">
        <v>100</v>
      </c>
      <c r="J192" s="28">
        <v>100</v>
      </c>
      <c r="K192" s="29">
        <f t="shared" si="5"/>
        <v>18.541666666666668</v>
      </c>
      <c r="L192" s="20">
        <v>5.5700000000001637</v>
      </c>
      <c r="M192" s="20">
        <v>5.9099999999998545</v>
      </c>
      <c r="N192" s="20">
        <v>5.4899999999997817</v>
      </c>
      <c r="O192" s="20">
        <v>5.819999999999709</v>
      </c>
      <c r="P192" s="20">
        <v>5.7799999999997453</v>
      </c>
      <c r="Q192" s="20">
        <v>4.9719999999997526</v>
      </c>
      <c r="R192" s="20">
        <v>5.8099999999999454</v>
      </c>
      <c r="S192" s="20">
        <v>5.8999999999996362</v>
      </c>
    </row>
    <row r="193" spans="1:19" x14ac:dyDescent="0.25">
      <c r="A193" s="59">
        <f>YEAR(Table1[[#This Row],[Date]])</f>
        <v>2023</v>
      </c>
      <c r="B193" s="74" t="s">
        <v>24</v>
      </c>
      <c r="C193" s="21">
        <v>45118</v>
      </c>
      <c r="D193" s="22">
        <v>35.876000000001113</v>
      </c>
      <c r="E193" s="23">
        <v>35.30000000000291</v>
      </c>
      <c r="F193" s="24">
        <v>35.012300000002142</v>
      </c>
      <c r="G193" s="25">
        <v>3.41</v>
      </c>
      <c r="H193" s="26">
        <f t="shared" si="4"/>
        <v>81.466169499949828</v>
      </c>
      <c r="I193" s="27">
        <v>100</v>
      </c>
      <c r="J193" s="28">
        <v>100</v>
      </c>
      <c r="K193" s="29">
        <f t="shared" si="5"/>
        <v>14.708333333334547</v>
      </c>
      <c r="L193" s="20">
        <v>4.4299999999998363</v>
      </c>
      <c r="M193" s="20">
        <v>4.6900000000000546</v>
      </c>
      <c r="N193" s="20">
        <v>4.3600000000005821</v>
      </c>
      <c r="O193" s="20">
        <v>4.5900000000001455</v>
      </c>
      <c r="P193" s="20">
        <v>4.5199999999999818</v>
      </c>
      <c r="Q193" s="20">
        <v>4.0460000000002765</v>
      </c>
      <c r="R193" s="20">
        <v>4.6199999999998909</v>
      </c>
      <c r="S193" s="20">
        <v>4.6200000000003456</v>
      </c>
    </row>
    <row r="194" spans="1:19" x14ac:dyDescent="0.25">
      <c r="A194" s="59">
        <f>YEAR(Table1[[#This Row],[Date]])</f>
        <v>2023</v>
      </c>
      <c r="B194" s="74" t="s">
        <v>24</v>
      </c>
      <c r="C194" s="21">
        <v>45119</v>
      </c>
      <c r="D194" s="22">
        <v>33.744000000000142</v>
      </c>
      <c r="E194" s="23">
        <v>33.299999999988358</v>
      </c>
      <c r="F194" s="24">
        <v>32.983500000002095</v>
      </c>
      <c r="G194" s="25">
        <v>3.3</v>
      </c>
      <c r="H194" s="26">
        <f t="shared" si="4"/>
        <v>79.412206586177405</v>
      </c>
      <c r="I194" s="27">
        <v>100</v>
      </c>
      <c r="J194" s="28">
        <v>100</v>
      </c>
      <c r="K194" s="29">
        <f t="shared" si="5"/>
        <v>13.874999999995149</v>
      </c>
      <c r="L194" s="20">
        <v>4.1500000000000909</v>
      </c>
      <c r="M194" s="20">
        <v>4.4099999999998545</v>
      </c>
      <c r="N194" s="20">
        <v>4.0599999999994907</v>
      </c>
      <c r="O194" s="20">
        <v>4.3200000000001637</v>
      </c>
      <c r="P194" s="20">
        <v>4.3000000000001819</v>
      </c>
      <c r="Q194" s="20">
        <v>3.8140000000003056</v>
      </c>
      <c r="R194" s="20">
        <v>4.3100000000004002</v>
      </c>
      <c r="S194" s="20">
        <v>4.3799999999996544</v>
      </c>
    </row>
    <row r="195" spans="1:19" x14ac:dyDescent="0.25">
      <c r="A195" s="59">
        <f>YEAR(Table1[[#This Row],[Date]])</f>
        <v>2023</v>
      </c>
      <c r="B195" s="74" t="s">
        <v>24</v>
      </c>
      <c r="C195" s="21">
        <v>45120</v>
      </c>
      <c r="D195" s="35">
        <v>40.255999999998494</v>
      </c>
      <c r="E195" s="36">
        <v>39.600000000005821</v>
      </c>
      <c r="F195" s="37">
        <v>39.141199999998207</v>
      </c>
      <c r="G195" s="25">
        <v>3.9998999999999998</v>
      </c>
      <c r="H195" s="26">
        <f t="shared" ref="H195:H258" si="6">(E195/(G195*12.707))*100</f>
        <v>77.911761282671833</v>
      </c>
      <c r="I195" s="27">
        <v>100</v>
      </c>
      <c r="J195" s="28">
        <v>100</v>
      </c>
      <c r="K195" s="29">
        <f t="shared" ref="K195:K258" si="7">(E195/240)*100</f>
        <v>16.500000000002427</v>
      </c>
      <c r="L195" s="20">
        <v>4.9899999999997817</v>
      </c>
      <c r="M195" s="20">
        <v>5.2800000000002001</v>
      </c>
      <c r="N195" s="20">
        <v>4.930000000000291</v>
      </c>
      <c r="O195" s="20">
        <v>5.1599999999998545</v>
      </c>
      <c r="P195" s="20">
        <v>5.1199999999998909</v>
      </c>
      <c r="Q195" s="20">
        <v>4.5459999999984575</v>
      </c>
      <c r="R195" s="20">
        <v>5.0399999999999636</v>
      </c>
      <c r="S195" s="20">
        <v>5.1900000000000546</v>
      </c>
    </row>
    <row r="196" spans="1:19" x14ac:dyDescent="0.25">
      <c r="A196" s="59">
        <f>YEAR(Table1[[#This Row],[Date]])</f>
        <v>2023</v>
      </c>
      <c r="B196" s="74" t="s">
        <v>24</v>
      </c>
      <c r="C196" s="21">
        <v>45121</v>
      </c>
      <c r="D196" s="22">
        <v>41.578000000000884</v>
      </c>
      <c r="E196" s="23">
        <v>41</v>
      </c>
      <c r="F196" s="24">
        <v>40.51589999999851</v>
      </c>
      <c r="G196" s="25">
        <v>4.47</v>
      </c>
      <c r="H196" s="26">
        <f t="shared" si="6"/>
        <v>72.182730052962768</v>
      </c>
      <c r="I196" s="27">
        <v>100</v>
      </c>
      <c r="J196" s="28">
        <v>100</v>
      </c>
      <c r="K196" s="29">
        <f t="shared" si="7"/>
        <v>17.083333333333332</v>
      </c>
      <c r="L196" s="20">
        <v>5.25</v>
      </c>
      <c r="M196" s="20">
        <v>5.4099999999998545</v>
      </c>
      <c r="N196" s="20">
        <v>5.0799999999999272</v>
      </c>
      <c r="O196" s="20">
        <v>5.3099999999999454</v>
      </c>
      <c r="P196" s="20">
        <v>5.2200000000002547</v>
      </c>
      <c r="Q196" s="20">
        <v>4.658000000001266</v>
      </c>
      <c r="R196" s="20">
        <v>5.3399999999996908</v>
      </c>
      <c r="S196" s="20">
        <v>5.3099999999999454</v>
      </c>
    </row>
    <row r="197" spans="1:19" x14ac:dyDescent="0.25">
      <c r="A197" s="59">
        <f>YEAR(Table1[[#This Row],[Date]])</f>
        <v>2023</v>
      </c>
      <c r="B197" s="74" t="s">
        <v>24</v>
      </c>
      <c r="C197" s="21">
        <v>45122</v>
      </c>
      <c r="D197" s="22">
        <v>31.230000000000928</v>
      </c>
      <c r="E197" s="23">
        <v>30.80000000000291</v>
      </c>
      <c r="F197" s="24">
        <v>30.586900000009337</v>
      </c>
      <c r="G197" s="25">
        <v>3.02</v>
      </c>
      <c r="H197" s="26">
        <f t="shared" si="6"/>
        <v>80.260293512943306</v>
      </c>
      <c r="I197" s="27">
        <v>100</v>
      </c>
      <c r="J197" s="28">
        <v>100</v>
      </c>
      <c r="K197" s="29">
        <f t="shared" si="7"/>
        <v>12.833333333334545</v>
      </c>
      <c r="L197" s="20">
        <v>3.8499999999999091</v>
      </c>
      <c r="M197" s="20">
        <v>4.0900000000001455</v>
      </c>
      <c r="N197" s="20">
        <v>3.7900000000008731</v>
      </c>
      <c r="O197" s="20">
        <v>3.9900000000002365</v>
      </c>
      <c r="P197" s="20">
        <v>3.9400000000000546</v>
      </c>
      <c r="Q197" s="20">
        <v>3.4899999999997817</v>
      </c>
      <c r="R197" s="20">
        <v>4.0399999999999636</v>
      </c>
      <c r="S197" s="20">
        <v>4.0399999999999636</v>
      </c>
    </row>
    <row r="198" spans="1:19" x14ac:dyDescent="0.25">
      <c r="A198" s="59">
        <f>YEAR(Table1[[#This Row],[Date]])</f>
        <v>2023</v>
      </c>
      <c r="B198" s="74" t="s">
        <v>24</v>
      </c>
      <c r="C198" s="21">
        <v>45123</v>
      </c>
      <c r="D198" s="22">
        <v>29.694999999999709</v>
      </c>
      <c r="E198" s="23">
        <v>29.30000000000291</v>
      </c>
      <c r="F198" s="24">
        <v>29.068799999993644</v>
      </c>
      <c r="G198" s="25">
        <v>3.02</v>
      </c>
      <c r="H198" s="26">
        <f t="shared" si="6"/>
        <v>76.35151298471591</v>
      </c>
      <c r="I198" s="27">
        <v>100</v>
      </c>
      <c r="J198" s="28">
        <v>100</v>
      </c>
      <c r="K198" s="29">
        <f t="shared" si="7"/>
        <v>12.208333333334547</v>
      </c>
      <c r="L198" s="20">
        <v>3.6700000000000728</v>
      </c>
      <c r="M198" s="20">
        <v>3.9000000000000909</v>
      </c>
      <c r="N198" s="20">
        <v>3.5799999999999272</v>
      </c>
      <c r="O198" s="20">
        <v>3.8099999999999454</v>
      </c>
      <c r="P198" s="20">
        <v>3.7599999999997635</v>
      </c>
      <c r="Q198" s="20">
        <v>3.3449999999993452</v>
      </c>
      <c r="R198" s="20">
        <v>3.8000000000001819</v>
      </c>
      <c r="S198" s="20">
        <v>3.830000000000382</v>
      </c>
    </row>
    <row r="199" spans="1:19" x14ac:dyDescent="0.25">
      <c r="A199" s="59">
        <f>YEAR(Table1[[#This Row],[Date]])</f>
        <v>2023</v>
      </c>
      <c r="B199" s="74" t="s">
        <v>24</v>
      </c>
      <c r="C199" s="21">
        <v>45124</v>
      </c>
      <c r="D199" s="22">
        <v>23.634999999998854</v>
      </c>
      <c r="E199" s="23">
        <v>23.399999999994179</v>
      </c>
      <c r="F199" s="24">
        <v>23.233599999992293</v>
      </c>
      <c r="G199" s="25">
        <v>2.2200000000000002</v>
      </c>
      <c r="H199" s="26">
        <f t="shared" si="6"/>
        <v>82.950661371983287</v>
      </c>
      <c r="I199" s="27">
        <v>100</v>
      </c>
      <c r="J199" s="28">
        <v>100</v>
      </c>
      <c r="K199" s="29">
        <f t="shared" si="7"/>
        <v>9.7499999999975753</v>
      </c>
      <c r="L199" s="20">
        <v>2.9200000000000728</v>
      </c>
      <c r="M199" s="20">
        <v>3.0899999999996908</v>
      </c>
      <c r="N199" s="20">
        <v>2.8699999999989814</v>
      </c>
      <c r="O199" s="20">
        <v>3.0299999999997453</v>
      </c>
      <c r="P199" s="20">
        <v>2.9900000000002365</v>
      </c>
      <c r="Q199" s="20">
        <v>2.6350000000002183</v>
      </c>
      <c r="R199" s="20">
        <v>3.0500000000001819</v>
      </c>
      <c r="S199" s="20">
        <v>3.0499999999997272</v>
      </c>
    </row>
    <row r="200" spans="1:19" x14ac:dyDescent="0.25">
      <c r="A200" s="59">
        <f>YEAR(Table1[[#This Row],[Date]])</f>
        <v>2023</v>
      </c>
      <c r="B200" s="74" t="s">
        <v>24</v>
      </c>
      <c r="C200" s="21">
        <v>45125</v>
      </c>
      <c r="D200" s="22">
        <v>12.174999999999272</v>
      </c>
      <c r="E200" s="23">
        <v>12.100000000005821</v>
      </c>
      <c r="F200" s="24">
        <v>12.078800000002957</v>
      </c>
      <c r="G200" s="25">
        <v>1.1599999999999999</v>
      </c>
      <c r="H200" s="26">
        <f t="shared" si="6"/>
        <v>82.088883943996521</v>
      </c>
      <c r="I200" s="27">
        <v>100</v>
      </c>
      <c r="J200" s="28">
        <v>100</v>
      </c>
      <c r="K200" s="29">
        <f t="shared" si="7"/>
        <v>5.0416666666690917</v>
      </c>
      <c r="L200" s="20">
        <v>1.5199999999999818</v>
      </c>
      <c r="M200" s="20">
        <v>1.5199999999999818</v>
      </c>
      <c r="N200" s="20">
        <v>1.5</v>
      </c>
      <c r="O200" s="20">
        <v>1.5700000000001637</v>
      </c>
      <c r="P200" s="20">
        <v>1.5499999999997272</v>
      </c>
      <c r="Q200" s="20">
        <v>1.3549999999995634</v>
      </c>
      <c r="R200" s="20">
        <v>1.5799999999999272</v>
      </c>
      <c r="S200" s="20">
        <v>1.5799999999999272</v>
      </c>
    </row>
    <row r="201" spans="1:19" x14ac:dyDescent="0.25">
      <c r="A201" s="59">
        <f>YEAR(Table1[[#This Row],[Date]])</f>
        <v>2023</v>
      </c>
      <c r="B201" s="74" t="s">
        <v>24</v>
      </c>
      <c r="C201" s="21">
        <v>45126</v>
      </c>
      <c r="D201" s="22">
        <v>16.910000000001673</v>
      </c>
      <c r="E201" s="23">
        <v>16.799999999988358</v>
      </c>
      <c r="F201" s="24">
        <v>16.714600000006612</v>
      </c>
      <c r="G201" s="25">
        <v>1.7</v>
      </c>
      <c r="H201" s="26">
        <f t="shared" si="6"/>
        <v>77.770936815689168</v>
      </c>
      <c r="I201" s="27">
        <v>100</v>
      </c>
      <c r="J201" s="28">
        <v>100</v>
      </c>
      <c r="K201" s="29">
        <f t="shared" si="7"/>
        <v>6.9999999999951488</v>
      </c>
      <c r="L201" s="20">
        <v>2.0900000000001455</v>
      </c>
      <c r="M201" s="20">
        <v>2.1500000000000909</v>
      </c>
      <c r="N201" s="20">
        <v>2.0799999999999272</v>
      </c>
      <c r="O201" s="20">
        <v>2.1900000000000546</v>
      </c>
      <c r="P201" s="20">
        <v>2.1300000000001091</v>
      </c>
      <c r="Q201" s="20">
        <v>1.8900000000012369</v>
      </c>
      <c r="R201" s="20">
        <v>2.2100000000000364</v>
      </c>
      <c r="S201" s="20">
        <v>2.1700000000000728</v>
      </c>
    </row>
    <row r="202" spans="1:19" x14ac:dyDescent="0.25">
      <c r="A202" s="59">
        <f>YEAR(Table1[[#This Row],[Date]])</f>
        <v>2023</v>
      </c>
      <c r="B202" s="74" t="s">
        <v>24</v>
      </c>
      <c r="C202" s="21">
        <v>45127</v>
      </c>
      <c r="D202" s="22">
        <v>22.319999999999254</v>
      </c>
      <c r="E202" s="23">
        <v>22.200000000011642</v>
      </c>
      <c r="F202" s="24">
        <v>21.955999999991036</v>
      </c>
      <c r="G202" s="25">
        <v>1.94</v>
      </c>
      <c r="H202" s="26">
        <f t="shared" si="6"/>
        <v>90.055079633888141</v>
      </c>
      <c r="I202" s="27">
        <v>100</v>
      </c>
      <c r="J202" s="28">
        <v>100</v>
      </c>
      <c r="K202" s="29">
        <f t="shared" si="7"/>
        <v>9.2500000000048495</v>
      </c>
      <c r="L202" s="20">
        <v>2.7300000000000182</v>
      </c>
      <c r="M202" s="20">
        <v>2.9299999999998363</v>
      </c>
      <c r="N202" s="20">
        <v>2.7200000000011642</v>
      </c>
      <c r="O202" s="20">
        <v>2.8599999999996726</v>
      </c>
      <c r="P202" s="20">
        <v>2.8499999999999091</v>
      </c>
      <c r="Q202" s="20">
        <v>2.5199999999986176</v>
      </c>
      <c r="R202" s="20">
        <v>2.9200000000000728</v>
      </c>
      <c r="S202" s="20">
        <v>2.7899999999999636</v>
      </c>
    </row>
    <row r="203" spans="1:19" x14ac:dyDescent="0.25">
      <c r="A203" s="59">
        <f>YEAR(Table1[[#This Row],[Date]])</f>
        <v>2023</v>
      </c>
      <c r="B203" s="74" t="s">
        <v>24</v>
      </c>
      <c r="C203" s="21">
        <v>45128</v>
      </c>
      <c r="D203" s="22">
        <v>16.920999999999367</v>
      </c>
      <c r="E203" s="23">
        <v>16.69999999999709</v>
      </c>
      <c r="F203" s="24">
        <v>16.695300000006682</v>
      </c>
      <c r="G203" s="25">
        <v>1.72</v>
      </c>
      <c r="H203" s="26">
        <f t="shared" si="6"/>
        <v>76.409084170769688</v>
      </c>
      <c r="I203" s="27">
        <v>100</v>
      </c>
      <c r="J203" s="28">
        <v>100</v>
      </c>
      <c r="K203" s="29">
        <f t="shared" si="7"/>
        <v>6.9583333333321198</v>
      </c>
      <c r="L203" s="20">
        <v>2.0999999999999091</v>
      </c>
      <c r="M203" s="20">
        <v>2.1300000000001091</v>
      </c>
      <c r="N203" s="20">
        <v>2.069999999999709</v>
      </c>
      <c r="O203" s="20">
        <v>2.1900000000000546</v>
      </c>
      <c r="P203" s="20">
        <v>2.1500000000000909</v>
      </c>
      <c r="Q203" s="20">
        <v>1.8909999999996217</v>
      </c>
      <c r="R203" s="20">
        <v>2.1999999999998181</v>
      </c>
      <c r="S203" s="20">
        <v>2.1900000000000546</v>
      </c>
    </row>
    <row r="204" spans="1:19" x14ac:dyDescent="0.25">
      <c r="A204" s="59">
        <f>YEAR(Table1[[#This Row],[Date]])</f>
        <v>2023</v>
      </c>
      <c r="B204" s="74" t="s">
        <v>24</v>
      </c>
      <c r="C204" s="21">
        <v>45129</v>
      </c>
      <c r="D204" s="22">
        <v>19.566000000000713</v>
      </c>
      <c r="E204" s="23">
        <v>19.399999999994179</v>
      </c>
      <c r="F204" s="24">
        <v>19.275099999998929</v>
      </c>
      <c r="G204" s="25">
        <v>1.89</v>
      </c>
      <c r="H204" s="26">
        <f t="shared" si="6"/>
        <v>80.778706732880963</v>
      </c>
      <c r="I204" s="27">
        <v>100</v>
      </c>
      <c r="J204" s="28">
        <v>100</v>
      </c>
      <c r="K204" s="29">
        <f t="shared" si="7"/>
        <v>8.0833333333309074</v>
      </c>
      <c r="L204" s="20">
        <v>2.4499999999998181</v>
      </c>
      <c r="M204" s="20">
        <v>2.25</v>
      </c>
      <c r="N204" s="20">
        <v>2.4400000000005093</v>
      </c>
      <c r="O204" s="20">
        <v>2.5500000000001819</v>
      </c>
      <c r="P204" s="20">
        <v>2.5</v>
      </c>
      <c r="Q204" s="20">
        <v>2.206000000000131</v>
      </c>
      <c r="R204" s="20">
        <v>2.6100000000001273</v>
      </c>
      <c r="S204" s="20">
        <v>2.5599999999999454</v>
      </c>
    </row>
    <row r="205" spans="1:19" x14ac:dyDescent="0.25">
      <c r="A205" s="59">
        <f>YEAR(Table1[[#This Row],[Date]])</f>
        <v>2023</v>
      </c>
      <c r="B205" s="74" t="s">
        <v>24</v>
      </c>
      <c r="C205" s="21">
        <v>45130</v>
      </c>
      <c r="D205" s="22">
        <v>27.237999999999829</v>
      </c>
      <c r="E205" s="23">
        <v>26.900000000008731</v>
      </c>
      <c r="F205" s="24">
        <v>26.711999999999534</v>
      </c>
      <c r="G205" s="25">
        <v>2.7621000000000002</v>
      </c>
      <c r="H205" s="26">
        <f t="shared" si="6"/>
        <v>76.642533471450378</v>
      </c>
      <c r="I205" s="27">
        <v>100</v>
      </c>
      <c r="J205" s="28">
        <v>100</v>
      </c>
      <c r="K205" s="29">
        <f t="shared" si="7"/>
        <v>11.208333333336972</v>
      </c>
      <c r="L205" s="20">
        <v>3.4600000000000364</v>
      </c>
      <c r="M205" s="20">
        <v>3.5900000000001455</v>
      </c>
      <c r="N205" s="20">
        <v>3.3799999999991996</v>
      </c>
      <c r="O205" s="20">
        <v>3.0099999999997635</v>
      </c>
      <c r="P205" s="20">
        <v>3.5099999999997635</v>
      </c>
      <c r="Q205" s="20">
        <v>3.1480000000010477</v>
      </c>
      <c r="R205" s="20">
        <v>3.5499999999997272</v>
      </c>
      <c r="S205" s="20">
        <v>3.5900000000001455</v>
      </c>
    </row>
    <row r="206" spans="1:19" x14ac:dyDescent="0.25">
      <c r="A206" s="59">
        <f>YEAR(Table1[[#This Row],[Date]])</f>
        <v>2023</v>
      </c>
      <c r="B206" s="74" t="s">
        <v>24</v>
      </c>
      <c r="C206" s="21">
        <v>45131</v>
      </c>
      <c r="D206" s="22">
        <v>30.677999999999884</v>
      </c>
      <c r="E206" s="23">
        <v>30.299999999988358</v>
      </c>
      <c r="F206" s="24">
        <v>29.999400000000605</v>
      </c>
      <c r="G206" s="25">
        <v>3</v>
      </c>
      <c r="H206" s="26">
        <f t="shared" si="6"/>
        <v>79.483749114630669</v>
      </c>
      <c r="I206" s="27">
        <v>100</v>
      </c>
      <c r="J206" s="28">
        <v>100</v>
      </c>
      <c r="K206" s="29">
        <f t="shared" si="7"/>
        <v>12.624999999995149</v>
      </c>
      <c r="L206" s="20">
        <v>3.8000000000001819</v>
      </c>
      <c r="M206" s="20">
        <v>3.9899999999997817</v>
      </c>
      <c r="N206" s="20">
        <v>3.7800000000006548</v>
      </c>
      <c r="O206" s="20">
        <v>3.9400000000000546</v>
      </c>
      <c r="P206" s="20">
        <v>3.8600000000001273</v>
      </c>
      <c r="Q206" s="20">
        <v>3.3979999999992287</v>
      </c>
      <c r="R206" s="20">
        <v>3.9800000000000182</v>
      </c>
      <c r="S206" s="20">
        <v>3.9299999999998363</v>
      </c>
    </row>
    <row r="207" spans="1:19" x14ac:dyDescent="0.25">
      <c r="A207" s="59">
        <f>YEAR(Table1[[#This Row],[Date]])</f>
        <v>2023</v>
      </c>
      <c r="B207" s="74" t="s">
        <v>24</v>
      </c>
      <c r="C207" s="21">
        <v>45132</v>
      </c>
      <c r="D207" s="22">
        <v>12.831000000001495</v>
      </c>
      <c r="E207" s="23">
        <v>12.80000000000291</v>
      </c>
      <c r="F207" s="24">
        <v>12.69440000000759</v>
      </c>
      <c r="G207" s="25">
        <v>1.2</v>
      </c>
      <c r="H207" s="26">
        <f t="shared" si="6"/>
        <v>83.943233388440163</v>
      </c>
      <c r="I207" s="27">
        <v>100</v>
      </c>
      <c r="J207" s="28">
        <v>100</v>
      </c>
      <c r="K207" s="29">
        <f t="shared" si="7"/>
        <v>5.3333333333345463</v>
      </c>
      <c r="L207" s="20">
        <v>1.5999999999999091</v>
      </c>
      <c r="M207" s="20">
        <v>1.5399999999999636</v>
      </c>
      <c r="N207" s="20">
        <v>1.6000000000003638</v>
      </c>
      <c r="O207" s="20">
        <v>1.680000000000291</v>
      </c>
      <c r="P207" s="20">
        <v>1.6399999999998727</v>
      </c>
      <c r="Q207" s="20">
        <v>1.441000000000713</v>
      </c>
      <c r="R207" s="20">
        <v>1.7000000000002728</v>
      </c>
      <c r="S207" s="20">
        <v>1.6300000000001091</v>
      </c>
    </row>
    <row r="208" spans="1:19" x14ac:dyDescent="0.25">
      <c r="A208" s="59">
        <f>YEAR(Table1[[#This Row],[Date]])</f>
        <v>2023</v>
      </c>
      <c r="B208" s="74" t="s">
        <v>24</v>
      </c>
      <c r="C208" s="21">
        <v>45133</v>
      </c>
      <c r="D208" s="22">
        <v>27.615999999998621</v>
      </c>
      <c r="E208" s="23">
        <v>27.30000000000291</v>
      </c>
      <c r="F208" s="24">
        <v>27.039499999998952</v>
      </c>
      <c r="G208" s="25">
        <v>2.72</v>
      </c>
      <c r="H208" s="26">
        <f t="shared" si="6"/>
        <v>78.986107703497439</v>
      </c>
      <c r="I208" s="27">
        <v>100</v>
      </c>
      <c r="J208" s="28">
        <v>100</v>
      </c>
      <c r="K208" s="29">
        <f t="shared" si="7"/>
        <v>11.375000000001213</v>
      </c>
      <c r="L208" s="20">
        <v>3.5</v>
      </c>
      <c r="M208" s="20">
        <v>3.0100000000002183</v>
      </c>
      <c r="N208" s="20">
        <v>3.4699999999993452</v>
      </c>
      <c r="O208" s="20">
        <v>3.6299999999996544</v>
      </c>
      <c r="P208" s="20">
        <v>3.5400000000004184</v>
      </c>
      <c r="Q208" s="20">
        <v>3.1659999999992579</v>
      </c>
      <c r="R208" s="20">
        <v>3.6499999999996362</v>
      </c>
      <c r="S208" s="20">
        <v>3.6500000000000909</v>
      </c>
    </row>
    <row r="209" spans="1:19" x14ac:dyDescent="0.25">
      <c r="A209" s="59">
        <f>YEAR(Table1[[#This Row],[Date]])</f>
        <v>2023</v>
      </c>
      <c r="B209" s="74" t="s">
        <v>24</v>
      </c>
      <c r="C209" s="21">
        <v>45134</v>
      </c>
      <c r="D209" s="22">
        <v>6.0830000000005384</v>
      </c>
      <c r="E209" s="23">
        <v>6</v>
      </c>
      <c r="F209" s="24">
        <v>6.0606999999872642</v>
      </c>
      <c r="G209" s="25">
        <v>0.66</v>
      </c>
      <c r="H209" s="26">
        <f t="shared" si="6"/>
        <v>71.542528456040685</v>
      </c>
      <c r="I209" s="27">
        <v>96.696035242290748</v>
      </c>
      <c r="J209" s="28">
        <v>100</v>
      </c>
      <c r="K209" s="29">
        <f t="shared" si="7"/>
        <v>2.5</v>
      </c>
      <c r="L209" s="20">
        <v>0.71000000000003638</v>
      </c>
      <c r="M209" s="20">
        <v>0.34999999999990905</v>
      </c>
      <c r="N209" s="20">
        <v>0.82999999999992724</v>
      </c>
      <c r="O209" s="20">
        <v>0.86000000000012733</v>
      </c>
      <c r="P209" s="20">
        <v>0.83999999999969077</v>
      </c>
      <c r="Q209" s="20">
        <v>0.75300000000061118</v>
      </c>
      <c r="R209" s="20">
        <v>0.88000000000010914</v>
      </c>
      <c r="S209" s="20">
        <v>0.86000000000012733</v>
      </c>
    </row>
    <row r="210" spans="1:19" x14ac:dyDescent="0.25">
      <c r="A210" s="59">
        <f>YEAR(Table1[[#This Row],[Date]])</f>
        <v>2023</v>
      </c>
      <c r="B210" s="74" t="s">
        <v>24</v>
      </c>
      <c r="C210" s="21">
        <v>45135</v>
      </c>
      <c r="D210" s="22">
        <v>14.618999999999232</v>
      </c>
      <c r="E210" s="23">
        <v>14.600000000005821</v>
      </c>
      <c r="F210" s="24">
        <v>14.452000000004773</v>
      </c>
      <c r="G210" s="25">
        <v>1.42</v>
      </c>
      <c r="H210" s="26">
        <f t="shared" si="6"/>
        <v>80.913592042568425</v>
      </c>
      <c r="I210" s="27">
        <v>100</v>
      </c>
      <c r="J210" s="28">
        <v>100</v>
      </c>
      <c r="K210" s="29">
        <f t="shared" si="7"/>
        <v>6.0833333333357587</v>
      </c>
      <c r="L210" s="20">
        <v>1.75</v>
      </c>
      <c r="M210" s="20">
        <v>1.9200000000000728</v>
      </c>
      <c r="N210" s="20">
        <v>1.7999999999992724</v>
      </c>
      <c r="O210" s="20">
        <v>1.8800000000001091</v>
      </c>
      <c r="P210" s="20">
        <v>1.8299999999999272</v>
      </c>
      <c r="Q210" s="20">
        <v>1.6790000000000873</v>
      </c>
      <c r="R210" s="20">
        <v>1.8699999999998909</v>
      </c>
      <c r="S210" s="20">
        <v>1.8899999999998727</v>
      </c>
    </row>
    <row r="211" spans="1:19" x14ac:dyDescent="0.25">
      <c r="A211" s="59">
        <f>YEAR(Table1[[#This Row],[Date]])</f>
        <v>2023</v>
      </c>
      <c r="B211" s="74" t="s">
        <v>24</v>
      </c>
      <c r="C211" s="21">
        <v>45136</v>
      </c>
      <c r="D211" s="22">
        <v>21.493000000001757</v>
      </c>
      <c r="E211" s="23">
        <v>21.299999999988358</v>
      </c>
      <c r="F211" s="24">
        <v>21.171000000002095</v>
      </c>
      <c r="G211" s="25">
        <v>2.06</v>
      </c>
      <c r="H211" s="26">
        <f t="shared" si="6"/>
        <v>81.370943773015398</v>
      </c>
      <c r="I211" s="27">
        <v>100</v>
      </c>
      <c r="J211" s="28">
        <v>100</v>
      </c>
      <c r="K211" s="29">
        <f t="shared" si="7"/>
        <v>8.8749999999951488</v>
      </c>
      <c r="L211" s="20">
        <v>2.6700000000000728</v>
      </c>
      <c r="M211" s="20">
        <v>2.7899999999999636</v>
      </c>
      <c r="N211" s="20">
        <v>2.6500000000014552</v>
      </c>
      <c r="O211" s="20">
        <v>2.7599999999997635</v>
      </c>
      <c r="P211" s="20">
        <v>2.6900000000000546</v>
      </c>
      <c r="Q211" s="20">
        <v>2.4230000000006839</v>
      </c>
      <c r="R211" s="20">
        <v>2.75</v>
      </c>
      <c r="S211" s="20">
        <v>2.7599999999997635</v>
      </c>
    </row>
    <row r="212" spans="1:19" x14ac:dyDescent="0.25">
      <c r="A212" s="59">
        <f>YEAR(Table1[[#This Row],[Date]])</f>
        <v>2023</v>
      </c>
      <c r="B212" s="74" t="s">
        <v>24</v>
      </c>
      <c r="C212" s="21">
        <v>45137</v>
      </c>
      <c r="D212" s="22">
        <v>41.319999999999254</v>
      </c>
      <c r="E212" s="23">
        <v>40.700000000011642</v>
      </c>
      <c r="F212" s="24">
        <v>40.229999999995925</v>
      </c>
      <c r="G212" s="25">
        <v>4.04</v>
      </c>
      <c r="H212" s="26">
        <f t="shared" si="6"/>
        <v>79.281163341036091</v>
      </c>
      <c r="I212" s="27">
        <v>100</v>
      </c>
      <c r="J212" s="28">
        <v>100</v>
      </c>
      <c r="K212" s="29">
        <f t="shared" si="7"/>
        <v>16.958333333338185</v>
      </c>
      <c r="L212" s="20">
        <v>5.0799999999999272</v>
      </c>
      <c r="M212" s="20">
        <v>5.3499999999999091</v>
      </c>
      <c r="N212" s="20">
        <v>5.1199999999989814</v>
      </c>
      <c r="O212" s="20">
        <v>5.2900000000004184</v>
      </c>
      <c r="P212" s="20">
        <v>5.1300000000001091</v>
      </c>
      <c r="Q212" s="20">
        <v>4.7099999999991269</v>
      </c>
      <c r="R212" s="20">
        <v>5.3500000000003638</v>
      </c>
      <c r="S212" s="20">
        <v>5.2900000000004184</v>
      </c>
    </row>
    <row r="213" spans="1:19" ht="15.75" thickBot="1" x14ac:dyDescent="0.3">
      <c r="A213" s="59">
        <f>YEAR(Table1[[#This Row],[Date]])</f>
        <v>2023</v>
      </c>
      <c r="B213" s="74" t="s">
        <v>24</v>
      </c>
      <c r="C213" s="30">
        <v>45138</v>
      </c>
      <c r="D213" s="31">
        <v>36.260000000000673</v>
      </c>
      <c r="E213" s="32">
        <v>35.69999999999709</v>
      </c>
      <c r="F213" s="33">
        <v>35.341000000000349</v>
      </c>
      <c r="G213" s="38">
        <v>3.5304000000000002</v>
      </c>
      <c r="H213" s="26">
        <f t="shared" si="6"/>
        <v>79.579512023240667</v>
      </c>
      <c r="I213" s="27">
        <v>100</v>
      </c>
      <c r="J213" s="28">
        <v>100</v>
      </c>
      <c r="K213" s="29">
        <f t="shared" si="7"/>
        <v>14.874999999998787</v>
      </c>
      <c r="L213" s="20">
        <v>4.5</v>
      </c>
      <c r="M213" s="20">
        <v>4.7300000000000182</v>
      </c>
      <c r="N213" s="20">
        <v>4.4500000000007276</v>
      </c>
      <c r="O213" s="20">
        <v>4.6399999999998727</v>
      </c>
      <c r="P213" s="20">
        <v>4.5</v>
      </c>
      <c r="Q213" s="20">
        <v>4.1900000000005093</v>
      </c>
      <c r="R213" s="20">
        <v>4.6199999999998909</v>
      </c>
      <c r="S213" s="20">
        <v>4.6299999999996544</v>
      </c>
    </row>
    <row r="214" spans="1:19" x14ac:dyDescent="0.25">
      <c r="A214" s="59">
        <f>YEAR(Table1[[#This Row],[Date]])</f>
        <v>2023</v>
      </c>
      <c r="B214" s="75" t="s">
        <v>25</v>
      </c>
      <c r="C214" s="11">
        <v>45139</v>
      </c>
      <c r="D214" s="12">
        <v>23.434999999999036</v>
      </c>
      <c r="E214" s="13">
        <v>23.099999999991269</v>
      </c>
      <c r="F214" s="14">
        <v>23.018200000005891</v>
      </c>
      <c r="G214" s="15">
        <v>2.14</v>
      </c>
      <c r="H214" s="26">
        <f t="shared" si="6"/>
        <v>84.948394769500311</v>
      </c>
      <c r="I214" s="27">
        <v>100</v>
      </c>
      <c r="J214" s="28">
        <v>100</v>
      </c>
      <c r="K214" s="29">
        <f t="shared" si="7"/>
        <v>9.624999999996362</v>
      </c>
      <c r="L214" s="20">
        <v>2.8899999999998727</v>
      </c>
      <c r="M214" s="20">
        <v>3.0500000000001819</v>
      </c>
      <c r="N214" s="20">
        <v>2.9399999999986903</v>
      </c>
      <c r="O214" s="20">
        <v>3.0199999999999818</v>
      </c>
      <c r="P214" s="20">
        <v>2.9000000000000909</v>
      </c>
      <c r="Q214" s="20">
        <v>2.6350000000002183</v>
      </c>
      <c r="R214" s="20">
        <v>3.0799999999999272</v>
      </c>
      <c r="S214" s="20">
        <v>2.9200000000000728</v>
      </c>
    </row>
    <row r="215" spans="1:19" x14ac:dyDescent="0.25">
      <c r="A215" s="59">
        <f>YEAR(Table1[[#This Row],[Date]])</f>
        <v>2023</v>
      </c>
      <c r="B215" s="75" t="s">
        <v>25</v>
      </c>
      <c r="C215" s="21">
        <v>45140</v>
      </c>
      <c r="D215" s="22">
        <v>29.380000000000109</v>
      </c>
      <c r="E215" s="23">
        <v>29</v>
      </c>
      <c r="F215" s="24">
        <v>28.732499999998254</v>
      </c>
      <c r="G215" s="25">
        <v>2.78</v>
      </c>
      <c r="H215" s="26">
        <f t="shared" si="6"/>
        <v>82.093764667183393</v>
      </c>
      <c r="I215" s="27">
        <v>100</v>
      </c>
      <c r="J215" s="28">
        <v>100</v>
      </c>
      <c r="K215" s="29">
        <f t="shared" si="7"/>
        <v>12.083333333333334</v>
      </c>
      <c r="L215" s="20">
        <v>3.6100000000001273</v>
      </c>
      <c r="M215" s="20">
        <v>3.8499999999999091</v>
      </c>
      <c r="N215" s="20">
        <v>3.5800000000017462</v>
      </c>
      <c r="O215" s="20">
        <v>3.7599999999997635</v>
      </c>
      <c r="P215" s="20">
        <v>3.6599999999998545</v>
      </c>
      <c r="Q215" s="20">
        <v>3.429999999998472</v>
      </c>
      <c r="R215" s="20">
        <v>3.7300000000000182</v>
      </c>
      <c r="S215" s="20">
        <v>3.7600000000002183</v>
      </c>
    </row>
    <row r="216" spans="1:19" x14ac:dyDescent="0.25">
      <c r="A216" s="59">
        <f>YEAR(Table1[[#This Row],[Date]])</f>
        <v>2023</v>
      </c>
      <c r="B216" s="75" t="s">
        <v>25</v>
      </c>
      <c r="C216" s="21">
        <v>45141</v>
      </c>
      <c r="D216" s="22">
        <v>27.894000000000688</v>
      </c>
      <c r="E216" s="23">
        <v>27.600000000005821</v>
      </c>
      <c r="F216" s="24">
        <v>27.322299999999814</v>
      </c>
      <c r="G216" s="25">
        <v>2.68</v>
      </c>
      <c r="H216" s="26">
        <f t="shared" si="6"/>
        <v>81.04593895245722</v>
      </c>
      <c r="I216" s="27">
        <v>100</v>
      </c>
      <c r="J216" s="28">
        <v>100</v>
      </c>
      <c r="K216" s="29">
        <f t="shared" si="7"/>
        <v>11.500000000002425</v>
      </c>
      <c r="L216" s="20">
        <v>3.4400000000000546</v>
      </c>
      <c r="M216" s="20">
        <v>3.6500000000000909</v>
      </c>
      <c r="N216" s="20">
        <v>3.3699999999989814</v>
      </c>
      <c r="O216" s="20">
        <v>3.580000000000382</v>
      </c>
      <c r="P216" s="20">
        <v>3.4900000000002365</v>
      </c>
      <c r="Q216" s="20">
        <v>3.2540000000008149</v>
      </c>
      <c r="R216" s="20">
        <v>3.5300000000002001</v>
      </c>
      <c r="S216" s="20">
        <v>3.5799999999999272</v>
      </c>
    </row>
    <row r="217" spans="1:19" x14ac:dyDescent="0.25">
      <c r="A217" s="59">
        <f>YEAR(Table1[[#This Row],[Date]])</f>
        <v>2023</v>
      </c>
      <c r="B217" s="75" t="s">
        <v>25</v>
      </c>
      <c r="C217" s="21">
        <v>45142</v>
      </c>
      <c r="D217" s="22">
        <v>37.159999999999854</v>
      </c>
      <c r="E217" s="23">
        <v>36.600000000005821</v>
      </c>
      <c r="F217" s="24">
        <v>36.225000000005821</v>
      </c>
      <c r="G217" s="25">
        <v>3.7684000000000002</v>
      </c>
      <c r="H217" s="26">
        <f t="shared" si="6"/>
        <v>76.433027163800446</v>
      </c>
      <c r="I217" s="27">
        <v>100</v>
      </c>
      <c r="J217" s="28">
        <v>100</v>
      </c>
      <c r="K217" s="29">
        <f t="shared" si="7"/>
        <v>15.250000000002425</v>
      </c>
      <c r="L217" s="20">
        <v>4.6399999999998727</v>
      </c>
      <c r="M217" s="20">
        <v>4.8800000000001091</v>
      </c>
      <c r="N217" s="20">
        <v>4.5900000000001455</v>
      </c>
      <c r="O217" s="20">
        <v>4.75</v>
      </c>
      <c r="P217" s="20">
        <v>4.6299999999996544</v>
      </c>
      <c r="Q217" s="20">
        <v>4.2700000000004366</v>
      </c>
      <c r="R217" s="20">
        <v>4.6999999999998181</v>
      </c>
      <c r="S217" s="20">
        <v>4.6999999999998181</v>
      </c>
    </row>
    <row r="218" spans="1:19" x14ac:dyDescent="0.25">
      <c r="A218" s="59">
        <f>YEAR(Table1[[#This Row],[Date]])</f>
        <v>2023</v>
      </c>
      <c r="B218" s="75" t="s">
        <v>25</v>
      </c>
      <c r="C218" s="21">
        <v>45143</v>
      </c>
      <c r="D218" s="22">
        <v>37.419999999999618</v>
      </c>
      <c r="E218" s="23">
        <v>36.899999999994179</v>
      </c>
      <c r="F218" s="24">
        <v>36.476999999998952</v>
      </c>
      <c r="G218" s="25">
        <v>3.8275999999999999</v>
      </c>
      <c r="H218" s="26">
        <f t="shared" si="6"/>
        <v>75.867677657807334</v>
      </c>
      <c r="I218" s="27">
        <v>100</v>
      </c>
      <c r="J218" s="28">
        <v>100</v>
      </c>
      <c r="K218" s="29">
        <f t="shared" si="7"/>
        <v>15.374999999997573</v>
      </c>
      <c r="L218" s="20">
        <v>4.6500000000000909</v>
      </c>
      <c r="M218" s="20">
        <v>4.9399999999995998</v>
      </c>
      <c r="N218" s="20">
        <v>4.5400000000008731</v>
      </c>
      <c r="O218" s="20">
        <v>4.7899999999999636</v>
      </c>
      <c r="P218" s="20">
        <v>4.6700000000000728</v>
      </c>
      <c r="Q218" s="20">
        <v>4.3699999999989814</v>
      </c>
      <c r="R218" s="20">
        <v>4.6999999999998181</v>
      </c>
      <c r="S218" s="20">
        <v>4.7600000000002183</v>
      </c>
    </row>
    <row r="219" spans="1:19" x14ac:dyDescent="0.25">
      <c r="A219" s="59">
        <f>YEAR(Table1[[#This Row],[Date]])</f>
        <v>2023</v>
      </c>
      <c r="B219" s="75" t="s">
        <v>25</v>
      </c>
      <c r="C219" s="21">
        <v>45144</v>
      </c>
      <c r="D219" s="22">
        <v>45.125999999999749</v>
      </c>
      <c r="E219" s="23">
        <v>43.899999999994179</v>
      </c>
      <c r="F219" s="24">
        <v>43.260099999999511</v>
      </c>
      <c r="G219" s="25">
        <v>4.5999999999999996</v>
      </c>
      <c r="H219" s="26">
        <f t="shared" si="6"/>
        <v>75.104102155255376</v>
      </c>
      <c r="I219" s="27">
        <v>100</v>
      </c>
      <c r="J219" s="28">
        <v>100</v>
      </c>
      <c r="K219" s="29">
        <f t="shared" si="7"/>
        <v>18.291666666664241</v>
      </c>
      <c r="L219" s="20">
        <v>6.0900000000001455</v>
      </c>
      <c r="M219" s="20">
        <v>5.8400000000001455</v>
      </c>
      <c r="N219" s="20">
        <v>5.4599999999991269</v>
      </c>
      <c r="O219" s="20">
        <v>5.6799999999998363</v>
      </c>
      <c r="P219" s="20">
        <v>5.5500000000001819</v>
      </c>
      <c r="Q219" s="20">
        <v>5.2160000000003492</v>
      </c>
      <c r="R219" s="20">
        <v>5.6100000000001273</v>
      </c>
      <c r="S219" s="20">
        <v>5.6799999999998363</v>
      </c>
    </row>
    <row r="220" spans="1:19" x14ac:dyDescent="0.25">
      <c r="A220" s="59">
        <f>YEAR(Table1[[#This Row],[Date]])</f>
        <v>2023</v>
      </c>
      <c r="B220" s="75" t="s">
        <v>25</v>
      </c>
      <c r="C220" s="21">
        <v>45145</v>
      </c>
      <c r="D220" s="22">
        <v>4.3260000000000218</v>
      </c>
      <c r="E220" s="23">
        <v>4.2000000000116415</v>
      </c>
      <c r="F220" s="24">
        <v>4.1999999999970896</v>
      </c>
      <c r="G220" s="25">
        <v>0.43</v>
      </c>
      <c r="H220" s="26">
        <f t="shared" si="6"/>
        <v>76.866623597168399</v>
      </c>
      <c r="I220" s="27">
        <v>30.890804597701148</v>
      </c>
      <c r="J220" s="28">
        <v>30.890804597701148</v>
      </c>
      <c r="K220" s="29">
        <f t="shared" si="7"/>
        <v>1.7500000000048508</v>
      </c>
      <c r="L220" s="20">
        <v>0.53999999999996362</v>
      </c>
      <c r="M220" s="20">
        <v>0.57000000000016371</v>
      </c>
      <c r="N220" s="20">
        <v>0.51000000000021828</v>
      </c>
      <c r="O220" s="20">
        <v>0.55999999999994543</v>
      </c>
      <c r="P220" s="20">
        <v>0.53999999999996362</v>
      </c>
      <c r="Q220" s="20">
        <v>0.50599999999940337</v>
      </c>
      <c r="R220" s="20">
        <v>0.5500000000001819</v>
      </c>
      <c r="S220" s="20">
        <v>0.5500000000001819</v>
      </c>
    </row>
    <row r="221" spans="1:19" x14ac:dyDescent="0.25">
      <c r="A221" s="59">
        <f>YEAR(Table1[[#This Row],[Date]])</f>
        <v>2023</v>
      </c>
      <c r="B221" s="75" t="s">
        <v>25</v>
      </c>
      <c r="C221" s="21">
        <v>45146</v>
      </c>
      <c r="D221" s="22">
        <v>2.3099999999999454</v>
      </c>
      <c r="E221" s="23">
        <v>2.2999999999883585</v>
      </c>
      <c r="F221" s="24">
        <v>2.2976000000053318</v>
      </c>
      <c r="G221" s="25">
        <v>0.28999999999999998</v>
      </c>
      <c r="H221" s="26">
        <f t="shared" si="6"/>
        <v>62.414688618229938</v>
      </c>
      <c r="I221" s="27">
        <v>19.640387275242048</v>
      </c>
      <c r="J221" s="28">
        <v>19.640387275242048</v>
      </c>
      <c r="K221" s="29">
        <f t="shared" si="7"/>
        <v>0.95833333332848258</v>
      </c>
      <c r="L221" s="20">
        <v>0.29999999999972715</v>
      </c>
      <c r="M221" s="20">
        <v>0.31999999999970896</v>
      </c>
      <c r="N221" s="20">
        <v>0.32999999999992724</v>
      </c>
      <c r="O221" s="20">
        <v>0.30999999999994543</v>
      </c>
      <c r="P221" s="20">
        <v>0.26999999999998181</v>
      </c>
      <c r="Q221" s="20">
        <v>0.21000000000094587</v>
      </c>
      <c r="R221" s="20">
        <v>0.27999999999974534</v>
      </c>
      <c r="S221" s="20">
        <v>0.28999999999996362</v>
      </c>
    </row>
    <row r="222" spans="1:19" x14ac:dyDescent="0.25">
      <c r="A222" s="59">
        <f>YEAR(Table1[[#This Row],[Date]])</f>
        <v>2023</v>
      </c>
      <c r="B222" s="75" t="s">
        <v>25</v>
      </c>
      <c r="C222" s="21">
        <v>45147</v>
      </c>
      <c r="D222" s="22">
        <v>44.338000000000193</v>
      </c>
      <c r="E222" s="23">
        <v>43.600000000005821</v>
      </c>
      <c r="F222" s="24">
        <v>43.115099999995437</v>
      </c>
      <c r="G222" s="25">
        <v>4.4000000000000004</v>
      </c>
      <c r="H222" s="26">
        <f t="shared" si="6"/>
        <v>77.981356017094754</v>
      </c>
      <c r="I222" s="27">
        <v>100</v>
      </c>
      <c r="J222" s="28">
        <v>100</v>
      </c>
      <c r="K222" s="29">
        <f t="shared" si="7"/>
        <v>18.166666666669094</v>
      </c>
      <c r="L222" s="20">
        <v>5.4900000000002365</v>
      </c>
      <c r="M222" s="20">
        <v>5.7699999999999818</v>
      </c>
      <c r="N222" s="20">
        <v>5.4899999999997817</v>
      </c>
      <c r="O222" s="20">
        <v>5.6900000000000546</v>
      </c>
      <c r="P222" s="20">
        <v>5.4899999999997817</v>
      </c>
      <c r="Q222" s="20">
        <v>5.0979999999999563</v>
      </c>
      <c r="R222" s="20">
        <v>5.680000000000291</v>
      </c>
      <c r="S222" s="20">
        <v>5.6300000000001091</v>
      </c>
    </row>
    <row r="223" spans="1:19" x14ac:dyDescent="0.25">
      <c r="A223" s="59">
        <f>YEAR(Table1[[#This Row],[Date]])</f>
        <v>2023</v>
      </c>
      <c r="B223" s="75" t="s">
        <v>25</v>
      </c>
      <c r="C223" s="21">
        <v>45148</v>
      </c>
      <c r="D223" s="22">
        <v>54.220000000000709</v>
      </c>
      <c r="E223" s="23">
        <v>53.19999999999709</v>
      </c>
      <c r="F223" s="24">
        <v>51.484899999995832</v>
      </c>
      <c r="G223" s="25">
        <v>5.57</v>
      </c>
      <c r="H223" s="26">
        <f t="shared" si="6"/>
        <v>75.164609788999499</v>
      </c>
      <c r="I223" s="27">
        <v>100</v>
      </c>
      <c r="J223" s="28">
        <v>100</v>
      </c>
      <c r="K223" s="29">
        <f t="shared" si="7"/>
        <v>22.166666666665456</v>
      </c>
      <c r="L223" s="20">
        <v>6.7300000000000182</v>
      </c>
      <c r="M223" s="20">
        <v>7.1000000000003638</v>
      </c>
      <c r="N223" s="20">
        <v>6.5900000000001455</v>
      </c>
      <c r="O223" s="20">
        <v>6.9200000000000728</v>
      </c>
      <c r="P223" s="20">
        <v>6.7600000000002183</v>
      </c>
      <c r="Q223" s="20">
        <v>6.4200000000000728</v>
      </c>
      <c r="R223" s="20">
        <v>6.7899999999999636</v>
      </c>
      <c r="S223" s="20">
        <v>6.9099999999998545</v>
      </c>
    </row>
    <row r="224" spans="1:19" x14ac:dyDescent="0.25">
      <c r="A224" s="59">
        <f>YEAR(Table1[[#This Row],[Date]])</f>
        <v>2023</v>
      </c>
      <c r="B224" s="75" t="s">
        <v>25</v>
      </c>
      <c r="C224" s="21">
        <v>45149</v>
      </c>
      <c r="D224" s="22">
        <v>53.210999999999785</v>
      </c>
      <c r="E224" s="23">
        <v>52.19999999999709</v>
      </c>
      <c r="F224" s="24">
        <v>52.55449999999837</v>
      </c>
      <c r="G224" s="25">
        <v>5.28</v>
      </c>
      <c r="H224" s="26">
        <f t="shared" si="6"/>
        <v>77.802499695939915</v>
      </c>
      <c r="I224" s="27">
        <v>100</v>
      </c>
      <c r="J224" s="28">
        <v>100</v>
      </c>
      <c r="K224" s="29">
        <f t="shared" si="7"/>
        <v>21.749999999998789</v>
      </c>
      <c r="L224" s="20">
        <v>6.5499999999997272</v>
      </c>
      <c r="M224" s="20">
        <v>6.9499999999998181</v>
      </c>
      <c r="N224" s="20">
        <v>6.5</v>
      </c>
      <c r="O224" s="20">
        <v>6.8299999999999272</v>
      </c>
      <c r="P224" s="20">
        <v>6.5999999999999091</v>
      </c>
      <c r="Q224" s="20">
        <v>6.191000000000713</v>
      </c>
      <c r="R224" s="20">
        <v>6.7699999999999818</v>
      </c>
      <c r="S224" s="20">
        <v>6.819999999999709</v>
      </c>
    </row>
    <row r="225" spans="1:19" x14ac:dyDescent="0.25">
      <c r="A225" s="59">
        <f>YEAR(Table1[[#This Row],[Date]])</f>
        <v>2023</v>
      </c>
      <c r="B225" s="75" t="s">
        <v>25</v>
      </c>
      <c r="C225" s="21">
        <v>45150</v>
      </c>
      <c r="D225" s="22">
        <v>54.449999999999818</v>
      </c>
      <c r="E225" s="23">
        <v>53.5</v>
      </c>
      <c r="F225" s="24">
        <v>52.695300000006682</v>
      </c>
      <c r="G225" s="25">
        <v>5.38</v>
      </c>
      <c r="H225" s="26">
        <f t="shared" si="6"/>
        <v>78.257951666133735</v>
      </c>
      <c r="I225" s="27">
        <v>100</v>
      </c>
      <c r="J225" s="28">
        <v>100</v>
      </c>
      <c r="K225" s="29">
        <f t="shared" si="7"/>
        <v>22.291666666666668</v>
      </c>
      <c r="L225" s="20">
        <v>6.75</v>
      </c>
      <c r="M225" s="20">
        <v>7.0599999999999454</v>
      </c>
      <c r="N225" s="20">
        <v>6.6700000000000728</v>
      </c>
      <c r="O225" s="20">
        <v>6.9299999999998363</v>
      </c>
      <c r="P225" s="20">
        <v>6.7899999999999636</v>
      </c>
      <c r="Q225" s="20">
        <v>6.3999999999996362</v>
      </c>
      <c r="R225" s="20">
        <v>6.9000000000000909</v>
      </c>
      <c r="S225" s="20">
        <v>6.9500000000002728</v>
      </c>
    </row>
    <row r="226" spans="1:19" x14ac:dyDescent="0.25">
      <c r="A226" s="59">
        <f>YEAR(Table1[[#This Row],[Date]])</f>
        <v>2023</v>
      </c>
      <c r="B226" s="75" t="s">
        <v>25</v>
      </c>
      <c r="C226" s="21">
        <v>45151</v>
      </c>
      <c r="D226" s="35">
        <v>39.355000000000018</v>
      </c>
      <c r="E226" s="36">
        <v>38.700000000011642</v>
      </c>
      <c r="F226" s="37">
        <v>38.326699999990524</v>
      </c>
      <c r="G226" s="25">
        <v>3.77</v>
      </c>
      <c r="H226" s="26">
        <f t="shared" si="6"/>
        <v>80.784229081553534</v>
      </c>
      <c r="I226" s="27">
        <v>100</v>
      </c>
      <c r="J226" s="28">
        <v>100</v>
      </c>
      <c r="K226" s="29">
        <f t="shared" si="7"/>
        <v>16.125000000004849</v>
      </c>
      <c r="L226" s="20">
        <v>4.8600000000001273</v>
      </c>
      <c r="M226" s="20">
        <v>5.1600000000003092</v>
      </c>
      <c r="N226" s="20">
        <v>4.8099999999994907</v>
      </c>
      <c r="O226" s="20">
        <v>5</v>
      </c>
      <c r="P226" s="20">
        <v>4.9100000000003092</v>
      </c>
      <c r="Q226" s="20">
        <v>4.6350000000002183</v>
      </c>
      <c r="R226" s="20">
        <v>4.9499999999998181</v>
      </c>
      <c r="S226" s="20">
        <v>5.0299999999997453</v>
      </c>
    </row>
    <row r="227" spans="1:19" x14ac:dyDescent="0.25">
      <c r="A227" s="59">
        <f>YEAR(Table1[[#This Row],[Date]])</f>
        <v>2023</v>
      </c>
      <c r="B227" s="75" t="s">
        <v>25</v>
      </c>
      <c r="C227" s="21">
        <v>45152</v>
      </c>
      <c r="D227" s="22">
        <v>39.109000000000833</v>
      </c>
      <c r="E227" s="23">
        <v>38.5</v>
      </c>
      <c r="F227" s="24">
        <v>38.139400000000023</v>
      </c>
      <c r="G227" s="25">
        <v>3.96</v>
      </c>
      <c r="H227" s="26">
        <f t="shared" si="6"/>
        <v>76.510759598821281</v>
      </c>
      <c r="I227" s="27">
        <v>100</v>
      </c>
      <c r="J227" s="28">
        <v>100</v>
      </c>
      <c r="K227" s="29">
        <f t="shared" si="7"/>
        <v>16.041666666666668</v>
      </c>
      <c r="L227" s="20">
        <v>4.9600000000000364</v>
      </c>
      <c r="M227" s="20">
        <v>5.2699999999999818</v>
      </c>
      <c r="N227" s="20">
        <v>4.9400000000005093</v>
      </c>
      <c r="O227" s="20">
        <v>5.1300000000001091</v>
      </c>
      <c r="P227" s="20">
        <v>4.7300000000000182</v>
      </c>
      <c r="Q227" s="20">
        <v>4.418999999999869</v>
      </c>
      <c r="R227" s="20">
        <v>4.8200000000001637</v>
      </c>
      <c r="S227" s="20">
        <v>4.8400000000001455</v>
      </c>
    </row>
    <row r="228" spans="1:19" x14ac:dyDescent="0.25">
      <c r="A228" s="59">
        <f>YEAR(Table1[[#This Row],[Date]])</f>
        <v>2023</v>
      </c>
      <c r="B228" s="75" t="s">
        <v>25</v>
      </c>
      <c r="C228" s="21">
        <v>45153</v>
      </c>
      <c r="D228" s="22">
        <v>33.227999999997792</v>
      </c>
      <c r="E228" s="23">
        <v>32.799999999988358</v>
      </c>
      <c r="F228" s="24">
        <v>32.46140000000014</v>
      </c>
      <c r="G228" s="25">
        <v>3.26</v>
      </c>
      <c r="H228" s="26">
        <f t="shared" si="6"/>
        <v>79.179583640890556</v>
      </c>
      <c r="I228" s="27">
        <v>100</v>
      </c>
      <c r="J228" s="28">
        <v>100</v>
      </c>
      <c r="K228" s="29">
        <f t="shared" si="7"/>
        <v>13.666666666661817</v>
      </c>
      <c r="L228" s="20">
        <v>4.0900000000001455</v>
      </c>
      <c r="M228" s="20">
        <v>4.319999999999709</v>
      </c>
      <c r="N228" s="20">
        <v>4.0900000000001455</v>
      </c>
      <c r="O228" s="20">
        <v>4.25</v>
      </c>
      <c r="P228" s="20">
        <v>4.1499999999996362</v>
      </c>
      <c r="Q228" s="20">
        <v>3.8679999999985739</v>
      </c>
      <c r="R228" s="20">
        <v>4.2799999999997453</v>
      </c>
      <c r="S228" s="20">
        <v>4.1799999999998363</v>
      </c>
    </row>
    <row r="229" spans="1:19" x14ac:dyDescent="0.25">
      <c r="A229" s="59">
        <f>YEAR(Table1[[#This Row],[Date]])</f>
        <v>2023</v>
      </c>
      <c r="B229" s="75" t="s">
        <v>25</v>
      </c>
      <c r="C229" s="21">
        <v>45154</v>
      </c>
      <c r="D229" s="22">
        <v>48.800000000001546</v>
      </c>
      <c r="E229" s="23">
        <v>47.900000000008731</v>
      </c>
      <c r="F229" s="24">
        <v>47.274700000009034</v>
      </c>
      <c r="G229" s="25">
        <v>5.04</v>
      </c>
      <c r="H229" s="26">
        <f t="shared" si="6"/>
        <v>74.793171118045052</v>
      </c>
      <c r="I229" s="27">
        <v>100</v>
      </c>
      <c r="J229" s="28">
        <v>100</v>
      </c>
      <c r="K229" s="29">
        <f t="shared" si="7"/>
        <v>19.958333333336974</v>
      </c>
      <c r="L229" s="20">
        <v>6.069999999999709</v>
      </c>
      <c r="M229" s="20">
        <v>6.3800000000001091</v>
      </c>
      <c r="N229" s="20">
        <v>5.9400000000005093</v>
      </c>
      <c r="O229" s="20">
        <v>6.2100000000000364</v>
      </c>
      <c r="P229" s="20">
        <v>6.0799999999999272</v>
      </c>
      <c r="Q229" s="20">
        <v>5.8800000000010186</v>
      </c>
      <c r="R229" s="20">
        <v>6.1399999999998727</v>
      </c>
      <c r="S229" s="20">
        <v>6.1000000000003638</v>
      </c>
    </row>
    <row r="230" spans="1:19" x14ac:dyDescent="0.25">
      <c r="A230" s="59">
        <f>YEAR(Table1[[#This Row],[Date]])</f>
        <v>2023</v>
      </c>
      <c r="B230" s="75" t="s">
        <v>25</v>
      </c>
      <c r="C230" s="21">
        <v>45155</v>
      </c>
      <c r="D230" s="22">
        <v>53.329999999998563</v>
      </c>
      <c r="E230" s="23">
        <v>52.30000000000291</v>
      </c>
      <c r="F230" s="24">
        <v>51.598499999992782</v>
      </c>
      <c r="G230" s="25">
        <v>5.43</v>
      </c>
      <c r="H230" s="26">
        <f t="shared" si="6"/>
        <v>75.798188988512891</v>
      </c>
      <c r="I230" s="27">
        <v>100</v>
      </c>
      <c r="J230" s="28">
        <v>100</v>
      </c>
      <c r="K230" s="29">
        <f t="shared" si="7"/>
        <v>21.791666666667879</v>
      </c>
      <c r="L230" s="20">
        <v>6.5700000000001637</v>
      </c>
      <c r="M230" s="20">
        <v>6.9299999999998363</v>
      </c>
      <c r="N230" s="20">
        <v>6.4699999999993452</v>
      </c>
      <c r="O230" s="20">
        <v>6.8099999999999454</v>
      </c>
      <c r="P230" s="20">
        <v>6.6700000000000728</v>
      </c>
      <c r="Q230" s="20">
        <v>6.3699999999989814</v>
      </c>
      <c r="R230" s="20">
        <v>6.7200000000002547</v>
      </c>
      <c r="S230" s="20">
        <v>6.7899999999999636</v>
      </c>
    </row>
    <row r="231" spans="1:19" x14ac:dyDescent="0.25">
      <c r="A231" s="59">
        <f>YEAR(Table1[[#This Row],[Date]])</f>
        <v>2023</v>
      </c>
      <c r="B231" s="75" t="s">
        <v>25</v>
      </c>
      <c r="C231" s="21">
        <v>45156</v>
      </c>
      <c r="D231" s="22">
        <v>25.927000000001044</v>
      </c>
      <c r="E231" s="23">
        <v>25.599999999991269</v>
      </c>
      <c r="F231" s="24">
        <v>25.426800000001094</v>
      </c>
      <c r="G231" s="25">
        <v>2.5693999999999999</v>
      </c>
      <c r="H231" s="26">
        <f t="shared" si="6"/>
        <v>78.408873718433057</v>
      </c>
      <c r="I231" s="27">
        <v>100</v>
      </c>
      <c r="J231" s="28">
        <v>100</v>
      </c>
      <c r="K231" s="29">
        <f t="shared" si="7"/>
        <v>10.666666666663028</v>
      </c>
      <c r="L231" s="20">
        <v>3.1799999999998363</v>
      </c>
      <c r="M231" s="20">
        <v>3.4100000000003092</v>
      </c>
      <c r="N231" s="20">
        <v>3.1499999999996362</v>
      </c>
      <c r="O231" s="20">
        <v>3.3299999999999272</v>
      </c>
      <c r="P231" s="20">
        <v>3.25</v>
      </c>
      <c r="Q231" s="20">
        <v>3.0170000000016444</v>
      </c>
      <c r="R231" s="20">
        <v>3.2999999999997272</v>
      </c>
      <c r="S231" s="20">
        <v>3.2899999999999636</v>
      </c>
    </row>
    <row r="232" spans="1:19" x14ac:dyDescent="0.25">
      <c r="A232" s="59">
        <f>YEAR(Table1[[#This Row],[Date]])</f>
        <v>2023</v>
      </c>
      <c r="B232" s="75" t="s">
        <v>25</v>
      </c>
      <c r="C232" s="21">
        <v>45157</v>
      </c>
      <c r="D232" s="22">
        <v>17.310000000000855</v>
      </c>
      <c r="E232" s="23">
        <v>17.19999999999709</v>
      </c>
      <c r="F232" s="24">
        <v>17.078999999997905</v>
      </c>
      <c r="G232" s="25">
        <v>1.64</v>
      </c>
      <c r="H232" s="26">
        <f t="shared" si="6"/>
        <v>82.53564868219884</v>
      </c>
      <c r="I232" s="27">
        <v>100</v>
      </c>
      <c r="J232" s="28">
        <v>100</v>
      </c>
      <c r="K232" s="29">
        <f t="shared" si="7"/>
        <v>7.1666666666654537</v>
      </c>
      <c r="L232" s="20">
        <v>2.1300000000001091</v>
      </c>
      <c r="M232" s="20">
        <v>2.2699999999999818</v>
      </c>
      <c r="N232" s="20">
        <v>2.1200000000008004</v>
      </c>
      <c r="O232" s="20">
        <v>2.2400000000002365</v>
      </c>
      <c r="P232" s="20">
        <v>2.1700000000000728</v>
      </c>
      <c r="Q232" s="20">
        <v>1.9799999999995634</v>
      </c>
      <c r="R232" s="20">
        <v>2.2000000000002728</v>
      </c>
      <c r="S232" s="20">
        <v>2.1999999999998181</v>
      </c>
    </row>
    <row r="233" spans="1:19" x14ac:dyDescent="0.25">
      <c r="A233" s="59">
        <f>YEAR(Table1[[#This Row],[Date]])</f>
        <v>2023</v>
      </c>
      <c r="B233" s="75" t="s">
        <v>25</v>
      </c>
      <c r="C233" s="21">
        <v>45158</v>
      </c>
      <c r="D233" s="22">
        <v>20.189999999999145</v>
      </c>
      <c r="E233" s="23">
        <v>20</v>
      </c>
      <c r="F233" s="24">
        <v>19.870999999999185</v>
      </c>
      <c r="G233" s="25">
        <v>1.9554</v>
      </c>
      <c r="H233" s="26">
        <f t="shared" si="6"/>
        <v>80.491747265669176</v>
      </c>
      <c r="I233" s="27">
        <v>100</v>
      </c>
      <c r="J233" s="28">
        <v>100</v>
      </c>
      <c r="K233" s="29">
        <f t="shared" si="7"/>
        <v>8.3333333333333321</v>
      </c>
      <c r="L233" s="20">
        <v>2.4600000000000364</v>
      </c>
      <c r="M233" s="20">
        <v>2.6399999999998727</v>
      </c>
      <c r="N233" s="20">
        <v>2.4799999999995634</v>
      </c>
      <c r="O233" s="20">
        <v>2.5900000000001455</v>
      </c>
      <c r="P233" s="20">
        <v>2.5199999999999818</v>
      </c>
      <c r="Q233" s="20">
        <v>2.3099999999994907</v>
      </c>
      <c r="R233" s="20">
        <v>2.6100000000001273</v>
      </c>
      <c r="S233" s="20">
        <v>2.5799999999999272</v>
      </c>
    </row>
    <row r="234" spans="1:19" x14ac:dyDescent="0.25">
      <c r="A234" s="59">
        <f>YEAR(Table1[[#This Row],[Date]])</f>
        <v>2023</v>
      </c>
      <c r="B234" s="75" t="s">
        <v>25</v>
      </c>
      <c r="C234" s="21">
        <v>45159</v>
      </c>
      <c r="D234" s="22">
        <v>42.529999999998836</v>
      </c>
      <c r="E234" s="23">
        <v>41.900000000008731</v>
      </c>
      <c r="F234" s="24">
        <v>41.398000000001048</v>
      </c>
      <c r="G234" s="25">
        <v>4.1077000000000004</v>
      </c>
      <c r="H234" s="26">
        <f t="shared" si="6"/>
        <v>80.273514047754276</v>
      </c>
      <c r="I234" s="27">
        <v>100</v>
      </c>
      <c r="J234" s="28">
        <v>100</v>
      </c>
      <c r="K234" s="29">
        <f t="shared" si="7"/>
        <v>17.45833333333697</v>
      </c>
      <c r="L234" s="20">
        <v>5.1999999999998181</v>
      </c>
      <c r="M234" s="20">
        <v>5.5099999999997635</v>
      </c>
      <c r="N234" s="20">
        <v>5.2600000000002183</v>
      </c>
      <c r="O234" s="20">
        <v>5.4399999999995998</v>
      </c>
      <c r="P234" s="20">
        <v>5.2899999999999636</v>
      </c>
      <c r="Q234" s="20">
        <v>4.9699999999993452</v>
      </c>
      <c r="R234" s="20">
        <v>5.5099999999997635</v>
      </c>
      <c r="S234" s="20">
        <v>5.3500000000003638</v>
      </c>
    </row>
    <row r="235" spans="1:19" x14ac:dyDescent="0.25">
      <c r="A235" s="59">
        <f>YEAR(Table1[[#This Row],[Date]])</f>
        <v>2023</v>
      </c>
      <c r="B235" s="75" t="s">
        <v>25</v>
      </c>
      <c r="C235" s="21">
        <v>45160</v>
      </c>
      <c r="D235" s="22">
        <v>56.299999999999272</v>
      </c>
      <c r="E235" s="23">
        <v>55.099999999991269</v>
      </c>
      <c r="F235" s="24">
        <v>54.284700000003795</v>
      </c>
      <c r="G235" s="25">
        <v>5.95</v>
      </c>
      <c r="H235" s="26">
        <f t="shared" si="6"/>
        <v>72.877187390251081</v>
      </c>
      <c r="I235" s="27">
        <v>100</v>
      </c>
      <c r="J235" s="28">
        <v>100</v>
      </c>
      <c r="K235" s="29">
        <f t="shared" si="7"/>
        <v>22.958333333329694</v>
      </c>
      <c r="L235" s="20">
        <v>6.930000000000291</v>
      </c>
      <c r="M235" s="20">
        <v>7.3000000000001819</v>
      </c>
      <c r="N235" s="20">
        <v>6.8699999999989814</v>
      </c>
      <c r="O235" s="20">
        <v>7.1700000000000728</v>
      </c>
      <c r="P235" s="20">
        <v>7.0700000000001637</v>
      </c>
      <c r="Q235" s="20">
        <v>6.8299999999999272</v>
      </c>
      <c r="R235" s="20">
        <v>7</v>
      </c>
      <c r="S235" s="20">
        <v>7.1299999999996544</v>
      </c>
    </row>
    <row r="236" spans="1:19" x14ac:dyDescent="0.25">
      <c r="A236" s="59">
        <f>YEAR(Table1[[#This Row],[Date]])</f>
        <v>2023</v>
      </c>
      <c r="B236" s="75" t="s">
        <v>25</v>
      </c>
      <c r="C236" s="21">
        <v>45161</v>
      </c>
      <c r="D236" s="22">
        <v>45.78000000000111</v>
      </c>
      <c r="E236" s="23">
        <v>45</v>
      </c>
      <c r="F236" s="24">
        <v>44.478499999997439</v>
      </c>
      <c r="G236" s="25">
        <v>4.51</v>
      </c>
      <c r="H236" s="26">
        <f t="shared" si="6"/>
        <v>78.522287329800761</v>
      </c>
      <c r="I236" s="27">
        <v>100</v>
      </c>
      <c r="J236" s="28">
        <v>100</v>
      </c>
      <c r="K236" s="29">
        <f t="shared" si="7"/>
        <v>18.75</v>
      </c>
      <c r="L236" s="20">
        <v>5.5899999999996908</v>
      </c>
      <c r="M236" s="20">
        <v>5.9400000000000546</v>
      </c>
      <c r="N236" s="20">
        <v>5.6599999999998545</v>
      </c>
      <c r="O236" s="20">
        <v>5.8500000000003638</v>
      </c>
      <c r="P236" s="20">
        <v>5.6999999999998181</v>
      </c>
      <c r="Q236" s="20">
        <v>5.3100000000013097</v>
      </c>
      <c r="R236" s="20">
        <v>5.8899999999998727</v>
      </c>
      <c r="S236" s="20">
        <v>5.8400000000001455</v>
      </c>
    </row>
    <row r="237" spans="1:19" x14ac:dyDescent="0.25">
      <c r="A237" s="59">
        <f>YEAR(Table1[[#This Row],[Date]])</f>
        <v>2023</v>
      </c>
      <c r="B237" s="75" t="s">
        <v>25</v>
      </c>
      <c r="C237" s="21">
        <v>45162</v>
      </c>
      <c r="D237" s="22">
        <v>54.710000000000946</v>
      </c>
      <c r="E237" s="23">
        <v>53.600000000005821</v>
      </c>
      <c r="F237" s="24">
        <v>52.896999999997206</v>
      </c>
      <c r="G237" s="25">
        <v>6.31</v>
      </c>
      <c r="H237" s="26">
        <f t="shared" si="6"/>
        <v>66.848612959882999</v>
      </c>
      <c r="I237" s="27">
        <v>100</v>
      </c>
      <c r="J237" s="28">
        <v>100</v>
      </c>
      <c r="K237" s="29">
        <f t="shared" si="7"/>
        <v>22.333333333335759</v>
      </c>
      <c r="L237" s="20">
        <v>6.7600000000002183</v>
      </c>
      <c r="M237" s="20">
        <v>7.0999999999999091</v>
      </c>
      <c r="N237" s="20">
        <v>6.7400000000016007</v>
      </c>
      <c r="O237" s="20">
        <v>6.9599999999995816</v>
      </c>
      <c r="P237" s="20">
        <v>6.8200000000001637</v>
      </c>
      <c r="Q237" s="20">
        <v>6.4799999999995634</v>
      </c>
      <c r="R237" s="20">
        <v>6.9200000000000728</v>
      </c>
      <c r="S237" s="20">
        <v>6.9299999999998363</v>
      </c>
    </row>
    <row r="238" spans="1:19" x14ac:dyDescent="0.25">
      <c r="A238" s="59">
        <f>YEAR(Table1[[#This Row],[Date]])</f>
        <v>2023</v>
      </c>
      <c r="B238" s="75" t="s">
        <v>25</v>
      </c>
      <c r="C238" s="21">
        <v>45163</v>
      </c>
      <c r="D238" s="22">
        <v>35.083999999999378</v>
      </c>
      <c r="E238" s="23">
        <v>34.399999999994179</v>
      </c>
      <c r="F238" s="24">
        <v>34.086300000009942</v>
      </c>
      <c r="G238" s="25">
        <v>3.39</v>
      </c>
      <c r="H238" s="26">
        <f t="shared" si="6"/>
        <v>79.85750078985609</v>
      </c>
      <c r="I238" s="27">
        <v>100</v>
      </c>
      <c r="J238" s="28">
        <v>100</v>
      </c>
      <c r="K238" s="29">
        <f t="shared" si="7"/>
        <v>14.333333333330907</v>
      </c>
      <c r="L238" s="20">
        <v>4.2599999999997635</v>
      </c>
      <c r="M238" s="20">
        <v>4.5999999999999091</v>
      </c>
      <c r="N238" s="20">
        <v>4.1700000000000728</v>
      </c>
      <c r="O238" s="20">
        <v>4.5</v>
      </c>
      <c r="P238" s="20">
        <v>4.4000000000000909</v>
      </c>
      <c r="Q238" s="20">
        <v>4.2739999999994325</v>
      </c>
      <c r="R238" s="20">
        <v>4.3899999999998727</v>
      </c>
      <c r="S238" s="20">
        <v>4.4900000000002365</v>
      </c>
    </row>
    <row r="239" spans="1:19" x14ac:dyDescent="0.25">
      <c r="A239" s="59">
        <f>YEAR(Table1[[#This Row],[Date]])</f>
        <v>2023</v>
      </c>
      <c r="B239" s="75" t="s">
        <v>25</v>
      </c>
      <c r="C239" s="21">
        <v>45164</v>
      </c>
      <c r="D239" s="22">
        <v>55.145999999999731</v>
      </c>
      <c r="E239" s="23">
        <v>54</v>
      </c>
      <c r="F239" s="24">
        <v>53.183499999999185</v>
      </c>
      <c r="G239" s="25">
        <v>5.4265999999999996</v>
      </c>
      <c r="H239" s="26">
        <f t="shared" si="6"/>
        <v>78.311026983540657</v>
      </c>
      <c r="I239" s="27">
        <v>100</v>
      </c>
      <c r="J239" s="28">
        <v>100</v>
      </c>
      <c r="K239" s="29">
        <f t="shared" si="7"/>
        <v>22.5</v>
      </c>
      <c r="L239" s="20">
        <v>6.830000000000382</v>
      </c>
      <c r="M239" s="20">
        <v>7.1600000000003092</v>
      </c>
      <c r="N239" s="20">
        <v>6.8799999999991996</v>
      </c>
      <c r="O239" s="20">
        <v>7.0700000000001637</v>
      </c>
      <c r="P239" s="20">
        <v>6.9600000000000364</v>
      </c>
      <c r="Q239" s="20">
        <v>6.6859999999996944</v>
      </c>
      <c r="R239" s="20">
        <v>7.1100000000001273</v>
      </c>
      <c r="S239" s="20">
        <v>6.4499999999998181</v>
      </c>
    </row>
    <row r="240" spans="1:19" x14ac:dyDescent="0.25">
      <c r="A240" s="59">
        <f>YEAR(Table1[[#This Row],[Date]])</f>
        <v>2023</v>
      </c>
      <c r="B240" s="75" t="s">
        <v>25</v>
      </c>
      <c r="C240" s="21">
        <v>45165</v>
      </c>
      <c r="D240" s="22">
        <v>50.519000000000233</v>
      </c>
      <c r="E240" s="23">
        <v>49.600000000005821</v>
      </c>
      <c r="F240" s="24">
        <v>48.88399999999092</v>
      </c>
      <c r="G240" s="25">
        <v>5.33</v>
      </c>
      <c r="H240" s="26">
        <f t="shared" si="6"/>
        <v>73.233777721614217</v>
      </c>
      <c r="I240" s="27">
        <v>100</v>
      </c>
      <c r="J240" s="28">
        <v>100</v>
      </c>
      <c r="K240" s="29">
        <f t="shared" si="7"/>
        <v>20.666666666669091</v>
      </c>
      <c r="L240" s="20">
        <v>6.2599999999997635</v>
      </c>
      <c r="M240" s="20">
        <v>6.5</v>
      </c>
      <c r="N240" s="20">
        <v>6.3299999999999272</v>
      </c>
      <c r="O240" s="20">
        <v>6.4400000000000546</v>
      </c>
      <c r="P240" s="20">
        <v>6.2699999999999818</v>
      </c>
      <c r="Q240" s="20">
        <v>5.8490000000001601</v>
      </c>
      <c r="R240" s="20">
        <v>6.5</v>
      </c>
      <c r="S240" s="20">
        <v>6.3700000000003456</v>
      </c>
    </row>
    <row r="241" spans="1:19" x14ac:dyDescent="0.25">
      <c r="A241" s="59">
        <f>YEAR(Table1[[#This Row],[Date]])</f>
        <v>2023</v>
      </c>
      <c r="B241" s="75" t="s">
        <v>25</v>
      </c>
      <c r="C241" s="21">
        <v>45166</v>
      </c>
      <c r="D241" s="22">
        <v>50.212000000001808</v>
      </c>
      <c r="E241" s="23">
        <v>49.100000000005821</v>
      </c>
      <c r="F241" s="24">
        <v>48.459600000001956</v>
      </c>
      <c r="G241" s="25">
        <v>5.01</v>
      </c>
      <c r="H241" s="26">
        <f t="shared" si="6"/>
        <v>77.125987263696928</v>
      </c>
      <c r="I241" s="27">
        <v>100</v>
      </c>
      <c r="J241" s="28">
        <v>100</v>
      </c>
      <c r="K241" s="29">
        <f t="shared" si="7"/>
        <v>20.458333333335759</v>
      </c>
      <c r="L241" s="20">
        <v>6.2300000000000182</v>
      </c>
      <c r="M241" s="20">
        <v>6.3999999999996362</v>
      </c>
      <c r="N241" s="20">
        <v>6.2900000000008731</v>
      </c>
      <c r="O241" s="20">
        <v>6.3800000000001091</v>
      </c>
      <c r="P241" s="20">
        <v>6.2799999999997453</v>
      </c>
      <c r="Q241" s="20">
        <v>5.8820000000014261</v>
      </c>
      <c r="R241" s="20">
        <v>6.4200000000000728</v>
      </c>
      <c r="S241" s="20">
        <v>6.3299999999999272</v>
      </c>
    </row>
    <row r="242" spans="1:19" x14ac:dyDescent="0.25">
      <c r="A242" s="59">
        <f>YEAR(Table1[[#This Row],[Date]])</f>
        <v>2023</v>
      </c>
      <c r="B242" s="75" t="s">
        <v>25</v>
      </c>
      <c r="C242" s="21">
        <v>45167</v>
      </c>
      <c r="D242" s="22">
        <v>58.668999999998505</v>
      </c>
      <c r="E242" s="23">
        <v>57.299999999988358</v>
      </c>
      <c r="F242" s="24">
        <v>56.539400000008754</v>
      </c>
      <c r="G242" s="25">
        <v>6.14</v>
      </c>
      <c r="H242" s="26">
        <f t="shared" si="6"/>
        <v>73.441784504614489</v>
      </c>
      <c r="I242" s="27">
        <v>100</v>
      </c>
      <c r="J242" s="28">
        <v>100</v>
      </c>
      <c r="K242" s="29">
        <f t="shared" si="7"/>
        <v>23.874999999995151</v>
      </c>
      <c r="L242" s="20">
        <v>7.1500000000000909</v>
      </c>
      <c r="M242" s="20">
        <v>7.5700000000001637</v>
      </c>
      <c r="N242" s="20">
        <v>7.1299999999991996</v>
      </c>
      <c r="O242" s="20">
        <v>7.4400000000000546</v>
      </c>
      <c r="P242" s="20">
        <v>7.4100000000003092</v>
      </c>
      <c r="Q242" s="20">
        <v>7.2189999999991414</v>
      </c>
      <c r="R242" s="20">
        <v>7.3699999999998909</v>
      </c>
      <c r="S242" s="20">
        <v>7.3799999999996544</v>
      </c>
    </row>
    <row r="243" spans="1:19" x14ac:dyDescent="0.25">
      <c r="A243" s="59">
        <f>YEAR(Table1[[#This Row],[Date]])</f>
        <v>2023</v>
      </c>
      <c r="B243" s="75" t="s">
        <v>25</v>
      </c>
      <c r="C243" s="21">
        <v>45168</v>
      </c>
      <c r="D243" s="22">
        <v>58.300000000001091</v>
      </c>
      <c r="E243" s="23">
        <v>57</v>
      </c>
      <c r="F243" s="24">
        <v>56.216000000000349</v>
      </c>
      <c r="G243" s="25">
        <v>5.8234000000000004</v>
      </c>
      <c r="H243" s="26">
        <f t="shared" si="6"/>
        <v>77.029167396945951</v>
      </c>
      <c r="I243" s="27">
        <v>100</v>
      </c>
      <c r="J243" s="28">
        <v>100</v>
      </c>
      <c r="K243" s="29">
        <f t="shared" si="7"/>
        <v>23.75</v>
      </c>
      <c r="L243" s="20">
        <v>7.1599999999998545</v>
      </c>
      <c r="M243" s="20">
        <v>7.5599999999999454</v>
      </c>
      <c r="N243" s="20">
        <v>7.2000000000007276</v>
      </c>
      <c r="O243" s="20">
        <v>7.319999999999709</v>
      </c>
      <c r="P243" s="20">
        <v>7.3499999999999091</v>
      </c>
      <c r="Q243" s="20">
        <v>7.0200000000004366</v>
      </c>
      <c r="R243" s="20">
        <v>7.3000000000001819</v>
      </c>
      <c r="S243" s="20">
        <v>7.3900000000003274</v>
      </c>
    </row>
    <row r="244" spans="1:19" ht="15.75" thickBot="1" x14ac:dyDescent="0.3">
      <c r="A244" s="59">
        <f>YEAR(Table1[[#This Row],[Date]])</f>
        <v>2023</v>
      </c>
      <c r="B244" s="75" t="s">
        <v>25</v>
      </c>
      <c r="C244" s="30">
        <v>45169</v>
      </c>
      <c r="D244" s="31">
        <v>64.634999999998399</v>
      </c>
      <c r="E244" s="32">
        <v>63.200000000011642</v>
      </c>
      <c r="F244" s="33">
        <v>62.195899999991525</v>
      </c>
      <c r="G244" s="38">
        <v>6.64</v>
      </c>
      <c r="H244" s="26">
        <f t="shared" si="6"/>
        <v>74.904165335314232</v>
      </c>
      <c r="I244" s="27">
        <v>100</v>
      </c>
      <c r="J244" s="28">
        <v>100</v>
      </c>
      <c r="K244" s="29">
        <f t="shared" si="7"/>
        <v>26.333333333338182</v>
      </c>
      <c r="L244" s="20">
        <v>8.0999999999999091</v>
      </c>
      <c r="M244" s="20">
        <v>8.3099999999999454</v>
      </c>
      <c r="N244" s="20">
        <v>8.1199999999989814</v>
      </c>
      <c r="O244" s="20">
        <v>8.2300000000000182</v>
      </c>
      <c r="P244" s="20">
        <v>8.069999999999709</v>
      </c>
      <c r="Q244" s="20">
        <v>7.7049999999999272</v>
      </c>
      <c r="R244" s="20">
        <v>8.0900000000001455</v>
      </c>
      <c r="S244" s="20">
        <v>8.0099999999997635</v>
      </c>
    </row>
    <row r="245" spans="1:19" x14ac:dyDescent="0.25">
      <c r="A245" s="59">
        <f>YEAR(Table1[[#This Row],[Date]])</f>
        <v>2023</v>
      </c>
      <c r="B245" s="39" t="s">
        <v>26</v>
      </c>
      <c r="C245" s="39">
        <v>45170</v>
      </c>
      <c r="D245" s="12">
        <v>52.465999999998985</v>
      </c>
      <c r="E245" s="13">
        <v>51.399999999994179</v>
      </c>
      <c r="F245" s="14">
        <v>50.601000000009662</v>
      </c>
      <c r="G245" s="15">
        <v>5.4</v>
      </c>
      <c r="H245" s="26">
        <f t="shared" si="6"/>
        <v>74.907677016742269</v>
      </c>
      <c r="I245" s="27">
        <v>85.416666666666657</v>
      </c>
      <c r="J245" s="28">
        <v>97.083333333333329</v>
      </c>
      <c r="K245" s="29">
        <f t="shared" si="7"/>
        <v>21.416666666664241</v>
      </c>
      <c r="L245" s="20">
        <v>5.6300000000001091</v>
      </c>
      <c r="M245" s="20">
        <v>6.0199999999999818</v>
      </c>
      <c r="N245" s="20">
        <v>5.569999999999709</v>
      </c>
      <c r="O245" s="20">
        <v>5.8800000000001091</v>
      </c>
      <c r="P245" s="20">
        <v>7.4400000000000546</v>
      </c>
      <c r="Q245" s="20">
        <v>7.0759999999991123</v>
      </c>
      <c r="R245" s="20">
        <v>7.4099999999998545</v>
      </c>
      <c r="S245" s="20">
        <v>7.4400000000000546</v>
      </c>
    </row>
    <row r="246" spans="1:19" x14ac:dyDescent="0.25">
      <c r="A246" s="59">
        <f>YEAR(Table1[[#This Row],[Date]])</f>
        <v>2023</v>
      </c>
      <c r="B246" s="39" t="s">
        <v>26</v>
      </c>
      <c r="C246" s="40">
        <v>45171</v>
      </c>
      <c r="D246" s="22">
        <v>51.381000000001222</v>
      </c>
      <c r="E246" s="23">
        <v>50.30000000000291</v>
      </c>
      <c r="F246" s="24">
        <v>49.612399999998161</v>
      </c>
      <c r="G246" s="25">
        <v>5</v>
      </c>
      <c r="H246" s="26">
        <f t="shared" si="6"/>
        <v>79.168961989459206</v>
      </c>
      <c r="I246" s="27">
        <v>100</v>
      </c>
      <c r="J246" s="28">
        <v>100</v>
      </c>
      <c r="K246" s="29">
        <f t="shared" si="7"/>
        <v>20.958333333334547</v>
      </c>
      <c r="L246" s="20">
        <v>6.2400000000002365</v>
      </c>
      <c r="M246" s="20">
        <v>6.5399999999999636</v>
      </c>
      <c r="N246" s="20">
        <v>6.2800000000006548</v>
      </c>
      <c r="O246" s="20">
        <v>6.5</v>
      </c>
      <c r="P246" s="20">
        <v>6.5</v>
      </c>
      <c r="Q246" s="20">
        <v>6.1810000000004948</v>
      </c>
      <c r="R246" s="20">
        <v>6.5499999999997272</v>
      </c>
      <c r="S246" s="20">
        <v>6.5900000000001455</v>
      </c>
    </row>
    <row r="247" spans="1:19" x14ac:dyDescent="0.25">
      <c r="A247" s="59">
        <f>YEAR(Table1[[#This Row],[Date]])</f>
        <v>2023</v>
      </c>
      <c r="B247" s="39" t="s">
        <v>26</v>
      </c>
      <c r="C247" s="40">
        <v>45172</v>
      </c>
      <c r="D247" s="22">
        <v>43.10300000000052</v>
      </c>
      <c r="E247" s="23">
        <v>42.19999999999709</v>
      </c>
      <c r="F247" s="24">
        <v>41.729800000000978</v>
      </c>
      <c r="G247" s="25">
        <v>4.2300000000000004</v>
      </c>
      <c r="H247" s="26">
        <f t="shared" si="6"/>
        <v>78.510736901399042</v>
      </c>
      <c r="I247" s="27">
        <v>100</v>
      </c>
      <c r="J247" s="28">
        <v>100</v>
      </c>
      <c r="K247" s="29">
        <f t="shared" si="7"/>
        <v>17.583333333332121</v>
      </c>
      <c r="L247" s="20">
        <v>5.1399999999998727</v>
      </c>
      <c r="M247" s="20">
        <v>5.6300000000001091</v>
      </c>
      <c r="N247" s="20">
        <v>5.1100000000005821</v>
      </c>
      <c r="O247" s="20">
        <v>5.4600000000000364</v>
      </c>
      <c r="P247" s="20">
        <v>5.5100000000002183</v>
      </c>
      <c r="Q247" s="20">
        <v>5.2929999999996653</v>
      </c>
      <c r="R247" s="20">
        <v>5.4000000000000909</v>
      </c>
      <c r="S247" s="20">
        <v>5.5599999999999454</v>
      </c>
    </row>
    <row r="248" spans="1:19" x14ac:dyDescent="0.25">
      <c r="A248" s="59">
        <f>YEAR(Table1[[#This Row],[Date]])</f>
        <v>2023</v>
      </c>
      <c r="B248" s="39" t="s">
        <v>26</v>
      </c>
      <c r="C248" s="40">
        <v>45173</v>
      </c>
      <c r="D248" s="22">
        <v>50.987999999998465</v>
      </c>
      <c r="E248" s="23">
        <v>49.899999999994179</v>
      </c>
      <c r="F248" s="24">
        <v>49.324299999992945</v>
      </c>
      <c r="G248" s="25">
        <v>5.46</v>
      </c>
      <c r="H248" s="26">
        <f t="shared" si="6"/>
        <v>71.922516244535075</v>
      </c>
      <c r="I248" s="27">
        <v>100</v>
      </c>
      <c r="J248" s="28">
        <v>100</v>
      </c>
      <c r="K248" s="29">
        <f t="shared" si="7"/>
        <v>20.791666666664241</v>
      </c>
      <c r="L248" s="20">
        <v>6.2199999999997999</v>
      </c>
      <c r="M248" s="20">
        <v>6.6500000000000909</v>
      </c>
      <c r="N248" s="20">
        <v>6.2799999999988358</v>
      </c>
      <c r="O248" s="20">
        <v>6.4899999999997817</v>
      </c>
      <c r="P248" s="20">
        <v>6.4699999999997999</v>
      </c>
      <c r="Q248" s="20">
        <v>6.1080000000001746</v>
      </c>
      <c r="R248" s="20">
        <v>6.4800000000000182</v>
      </c>
      <c r="S248" s="20">
        <v>6.2899999999999636</v>
      </c>
    </row>
    <row r="249" spans="1:19" x14ac:dyDescent="0.25">
      <c r="A249" s="59">
        <f>YEAR(Table1[[#This Row],[Date]])</f>
        <v>2023</v>
      </c>
      <c r="B249" s="39" t="s">
        <v>26</v>
      </c>
      <c r="C249" s="40">
        <v>45174</v>
      </c>
      <c r="D249" s="22">
        <v>63.489000000002761</v>
      </c>
      <c r="E249" s="23">
        <v>62.200000000011642</v>
      </c>
      <c r="F249" s="24">
        <v>61.116099999999278</v>
      </c>
      <c r="G249" s="25">
        <v>6.25</v>
      </c>
      <c r="H249" s="26">
        <f t="shared" si="6"/>
        <v>78.319036751411517</v>
      </c>
      <c r="I249" s="27">
        <v>100</v>
      </c>
      <c r="J249" s="28">
        <v>100</v>
      </c>
      <c r="K249" s="29">
        <f t="shared" si="7"/>
        <v>25.916666666671517</v>
      </c>
      <c r="L249" s="20">
        <v>7.8200000000001637</v>
      </c>
      <c r="M249" s="20">
        <v>8.2100000000000364</v>
      </c>
      <c r="N249" s="20">
        <v>7.8800000000010186</v>
      </c>
      <c r="O249" s="20">
        <v>8.1000000000003638</v>
      </c>
      <c r="P249" s="20">
        <v>7.9800000000000182</v>
      </c>
      <c r="Q249" s="20">
        <v>7.4790000000011787</v>
      </c>
      <c r="R249" s="20">
        <v>8.0500000000001819</v>
      </c>
      <c r="S249" s="20">
        <v>7.9699999999997999</v>
      </c>
    </row>
    <row r="250" spans="1:19" x14ac:dyDescent="0.25">
      <c r="A250" s="59">
        <f>YEAR(Table1[[#This Row],[Date]])</f>
        <v>2023</v>
      </c>
      <c r="B250" s="39" t="s">
        <v>26</v>
      </c>
      <c r="C250" s="40">
        <v>45175</v>
      </c>
      <c r="D250" s="22">
        <v>53.563999999999396</v>
      </c>
      <c r="E250" s="23">
        <v>52.399999999994179</v>
      </c>
      <c r="F250" s="24">
        <v>51.717600000003586</v>
      </c>
      <c r="G250" s="25">
        <v>5.78</v>
      </c>
      <c r="H250" s="26">
        <f t="shared" si="6"/>
        <v>71.344486854770366</v>
      </c>
      <c r="I250" s="27">
        <v>100</v>
      </c>
      <c r="J250" s="28">
        <v>100</v>
      </c>
      <c r="K250" s="29">
        <f t="shared" si="7"/>
        <v>21.833333333330909</v>
      </c>
      <c r="L250" s="20">
        <v>6.5100000000002183</v>
      </c>
      <c r="M250" s="20">
        <v>6.9299999999998363</v>
      </c>
      <c r="N250" s="20">
        <v>6.5100000000002183</v>
      </c>
      <c r="O250" s="20">
        <v>6.7999999999997272</v>
      </c>
      <c r="P250" s="20">
        <v>6.7600000000002183</v>
      </c>
      <c r="Q250" s="20">
        <v>6.433999999999287</v>
      </c>
      <c r="R250" s="20">
        <v>6.7999999999997272</v>
      </c>
      <c r="S250" s="20">
        <v>6.8200000000001637</v>
      </c>
    </row>
    <row r="251" spans="1:19" x14ac:dyDescent="0.25">
      <c r="A251" s="59">
        <f>YEAR(Table1[[#This Row],[Date]])</f>
        <v>2023</v>
      </c>
      <c r="B251" s="39" t="s">
        <v>26</v>
      </c>
      <c r="C251" s="40">
        <v>45176</v>
      </c>
      <c r="D251" s="22">
        <v>10.518999999999323</v>
      </c>
      <c r="E251" s="23">
        <v>10.5</v>
      </c>
      <c r="F251" s="24">
        <v>10.446800000005169</v>
      </c>
      <c r="G251" s="25">
        <v>1.01</v>
      </c>
      <c r="H251" s="26">
        <f t="shared" si="6"/>
        <v>81.813485511610878</v>
      </c>
      <c r="I251" s="27">
        <v>100</v>
      </c>
      <c r="J251" s="28">
        <v>100</v>
      </c>
      <c r="K251" s="29">
        <f t="shared" si="7"/>
        <v>4.375</v>
      </c>
      <c r="L251" s="20">
        <v>1.2799999999997453</v>
      </c>
      <c r="M251" s="20">
        <v>1.3800000000001091</v>
      </c>
      <c r="N251" s="20">
        <v>1.2799999999988358</v>
      </c>
      <c r="O251" s="20">
        <v>1.3499999999999091</v>
      </c>
      <c r="P251" s="20">
        <v>1.3399999999996908</v>
      </c>
      <c r="Q251" s="20">
        <v>1.1990000000005239</v>
      </c>
      <c r="R251" s="20">
        <v>1.3500000000003638</v>
      </c>
      <c r="S251" s="20">
        <v>1.3400000000001455</v>
      </c>
    </row>
    <row r="252" spans="1:19" x14ac:dyDescent="0.25">
      <c r="A252" s="59">
        <f>YEAR(Table1[[#This Row],[Date]])</f>
        <v>2023</v>
      </c>
      <c r="B252" s="39" t="s">
        <v>26</v>
      </c>
      <c r="C252" s="40">
        <v>45177</v>
      </c>
      <c r="D252" s="22">
        <v>13.153999999999542</v>
      </c>
      <c r="E252" s="23">
        <v>13.100000000005821</v>
      </c>
      <c r="F252" s="24">
        <v>13.00779999999213</v>
      </c>
      <c r="G252" s="25">
        <v>1.32</v>
      </c>
      <c r="H252" s="26">
        <f t="shared" si="6"/>
        <v>78.10059356454579</v>
      </c>
      <c r="I252" s="27">
        <v>100</v>
      </c>
      <c r="J252" s="28">
        <v>100</v>
      </c>
      <c r="K252" s="29">
        <f t="shared" si="7"/>
        <v>5.4583333333357587</v>
      </c>
      <c r="L252" s="20">
        <v>1.6100000000001273</v>
      </c>
      <c r="M252" s="20">
        <v>1.7400000000002365</v>
      </c>
      <c r="N252" s="20">
        <v>1.6200000000008004</v>
      </c>
      <c r="O252" s="20">
        <v>1.6900000000000546</v>
      </c>
      <c r="P252" s="20">
        <v>1.6600000000003092</v>
      </c>
      <c r="Q252" s="20">
        <v>1.4839999999985594</v>
      </c>
      <c r="R252" s="20">
        <v>1.669999999999618</v>
      </c>
      <c r="S252" s="20">
        <v>1.6799999999998363</v>
      </c>
    </row>
    <row r="253" spans="1:19" x14ac:dyDescent="0.25">
      <c r="A253" s="59">
        <f>YEAR(Table1[[#This Row],[Date]])</f>
        <v>2023</v>
      </c>
      <c r="B253" s="39" t="s">
        <v>26</v>
      </c>
      <c r="C253" s="40">
        <v>45178</v>
      </c>
      <c r="D253" s="22">
        <v>20.407000000000608</v>
      </c>
      <c r="E253" s="23">
        <v>20.19999999999709</v>
      </c>
      <c r="F253" s="24">
        <v>20.070900000006077</v>
      </c>
      <c r="G253" s="25">
        <v>2.02</v>
      </c>
      <c r="H253" s="26">
        <f t="shared" si="6"/>
        <v>78.696781301633422</v>
      </c>
      <c r="I253" s="27">
        <v>100</v>
      </c>
      <c r="J253" s="28">
        <v>100</v>
      </c>
      <c r="K253" s="29">
        <f t="shared" si="7"/>
        <v>8.4166666666654546</v>
      </c>
      <c r="L253" s="20">
        <v>2.4600000000000364</v>
      </c>
      <c r="M253" s="20">
        <v>2.6599999999998545</v>
      </c>
      <c r="N253" s="20">
        <v>2.4899999999997817</v>
      </c>
      <c r="O253" s="20">
        <v>2.6100000000001273</v>
      </c>
      <c r="P253" s="20">
        <v>2.5899999999996908</v>
      </c>
      <c r="Q253" s="20">
        <v>2.327000000001135</v>
      </c>
      <c r="R253" s="20">
        <v>2.6300000000001091</v>
      </c>
      <c r="S253" s="20">
        <v>2.6399999999998727</v>
      </c>
    </row>
    <row r="254" spans="1:19" x14ac:dyDescent="0.25">
      <c r="A254" s="59">
        <f>YEAR(Table1[[#This Row],[Date]])</f>
        <v>2023</v>
      </c>
      <c r="B254" s="39" t="s">
        <v>26</v>
      </c>
      <c r="C254" s="40">
        <v>45179</v>
      </c>
      <c r="D254" s="22">
        <v>31.159999999999854</v>
      </c>
      <c r="E254" s="23">
        <v>30.69999999999709</v>
      </c>
      <c r="F254" s="24">
        <v>30.462199999994482</v>
      </c>
      <c r="G254" s="25">
        <v>3.07</v>
      </c>
      <c r="H254" s="26">
        <f t="shared" si="6"/>
        <v>78.696781301637316</v>
      </c>
      <c r="I254" s="27">
        <v>100</v>
      </c>
      <c r="J254" s="28">
        <v>100</v>
      </c>
      <c r="K254" s="29">
        <f t="shared" si="7"/>
        <v>12.791666666665455</v>
      </c>
      <c r="L254" s="20">
        <v>3.7599999999997635</v>
      </c>
      <c r="M254" s="20">
        <v>4.0799999999999272</v>
      </c>
      <c r="N254" s="20">
        <v>3.7999999999992724</v>
      </c>
      <c r="O254" s="20">
        <v>3.9800000000000182</v>
      </c>
      <c r="P254" s="20">
        <v>3.9500000000002728</v>
      </c>
      <c r="Q254" s="20">
        <v>3.5900000000001455</v>
      </c>
      <c r="R254" s="20">
        <v>3.9700000000002547</v>
      </c>
      <c r="S254" s="20">
        <v>4.0300000000002001</v>
      </c>
    </row>
    <row r="255" spans="1:19" x14ac:dyDescent="0.25">
      <c r="A255" s="59">
        <f>YEAR(Table1[[#This Row],[Date]])</f>
        <v>2023</v>
      </c>
      <c r="B255" s="39" t="s">
        <v>26</v>
      </c>
      <c r="C255" s="40">
        <v>45180</v>
      </c>
      <c r="D255" s="22">
        <v>54.412999999999101</v>
      </c>
      <c r="E255" s="23">
        <v>53.30000000000291</v>
      </c>
      <c r="F255" s="24">
        <v>52.431599999996251</v>
      </c>
      <c r="G255" s="25">
        <v>5.39</v>
      </c>
      <c r="H255" s="26">
        <f t="shared" si="6"/>
        <v>77.820750340962803</v>
      </c>
      <c r="I255" s="27">
        <v>100</v>
      </c>
      <c r="J255" s="28">
        <v>100</v>
      </c>
      <c r="K255" s="29">
        <f t="shared" si="7"/>
        <v>22.208333333334547</v>
      </c>
      <c r="L255" s="20">
        <v>6.6300000000001091</v>
      </c>
      <c r="M255" s="20">
        <v>6.9499999999998181</v>
      </c>
      <c r="N255" s="20">
        <v>6.75</v>
      </c>
      <c r="O255" s="20">
        <v>6.8699999999998909</v>
      </c>
      <c r="P255" s="20">
        <v>6.8299999999999272</v>
      </c>
      <c r="Q255" s="20">
        <v>6.532999999999447</v>
      </c>
      <c r="R255" s="20">
        <v>6.9299999999998363</v>
      </c>
      <c r="S255" s="20">
        <v>6.9200000000000728</v>
      </c>
    </row>
    <row r="256" spans="1:19" x14ac:dyDescent="0.25">
      <c r="A256" s="59">
        <f>YEAR(Table1[[#This Row],[Date]])</f>
        <v>2023</v>
      </c>
      <c r="B256" s="39" t="s">
        <v>26</v>
      </c>
      <c r="C256" s="40">
        <v>45181</v>
      </c>
      <c r="D256" s="22">
        <v>55.101000000001022</v>
      </c>
      <c r="E256" s="23">
        <v>54.099999999991269</v>
      </c>
      <c r="F256" s="24">
        <v>53.282600000005914</v>
      </c>
      <c r="G256" s="25">
        <v>5.2343000000000002</v>
      </c>
      <c r="H256" s="26">
        <f t="shared" si="6"/>
        <v>81.338399946856214</v>
      </c>
      <c r="I256" s="27">
        <v>100</v>
      </c>
      <c r="J256" s="28">
        <v>100</v>
      </c>
      <c r="K256" s="29">
        <f t="shared" si="7"/>
        <v>22.54166666666303</v>
      </c>
      <c r="L256" s="20">
        <v>6.6399999999998727</v>
      </c>
      <c r="M256" s="20">
        <v>7.0900000000001455</v>
      </c>
      <c r="N256" s="20">
        <v>6.7600000000002183</v>
      </c>
      <c r="O256" s="20">
        <v>6.9400000000000546</v>
      </c>
      <c r="P256" s="20">
        <v>6.9200000000000728</v>
      </c>
      <c r="Q256" s="20">
        <v>6.6110000000007858</v>
      </c>
      <c r="R256" s="20">
        <v>7.0700000000001637</v>
      </c>
      <c r="S256" s="20">
        <v>7.069999999999709</v>
      </c>
    </row>
    <row r="257" spans="1:19" x14ac:dyDescent="0.25">
      <c r="A257" s="59">
        <f>YEAR(Table1[[#This Row],[Date]])</f>
        <v>2023</v>
      </c>
      <c r="B257" s="39" t="s">
        <v>26</v>
      </c>
      <c r="C257" s="40">
        <v>45182</v>
      </c>
      <c r="D257" s="35">
        <v>64.049999999997908</v>
      </c>
      <c r="E257" s="36">
        <v>62.700000000011642</v>
      </c>
      <c r="F257" s="37">
        <v>61.726999999998952</v>
      </c>
      <c r="G257" s="25">
        <v>6.25</v>
      </c>
      <c r="H257" s="26">
        <f t="shared" si="6"/>
        <v>78.948611001824688</v>
      </c>
      <c r="I257" s="27">
        <v>100</v>
      </c>
      <c r="J257" s="28">
        <v>100</v>
      </c>
      <c r="K257" s="29">
        <f t="shared" si="7"/>
        <v>26.125000000004849</v>
      </c>
      <c r="L257" s="20">
        <v>7.75</v>
      </c>
      <c r="M257" s="20">
        <v>8.2300000000000182</v>
      </c>
      <c r="N257" s="20">
        <v>7.8999999999996362</v>
      </c>
      <c r="O257" s="20">
        <v>8.0999999999999091</v>
      </c>
      <c r="P257" s="20">
        <v>8.0799999999999272</v>
      </c>
      <c r="Q257" s="20">
        <v>7.679999999998472</v>
      </c>
      <c r="R257" s="20">
        <v>8.1399999999998727</v>
      </c>
      <c r="S257" s="20">
        <v>8.1700000000000728</v>
      </c>
    </row>
    <row r="258" spans="1:19" x14ac:dyDescent="0.25">
      <c r="A258" s="59">
        <f>YEAR(Table1[[#This Row],[Date]])</f>
        <v>2023</v>
      </c>
      <c r="B258" s="39" t="s">
        <v>26</v>
      </c>
      <c r="C258" s="40">
        <v>45183</v>
      </c>
      <c r="D258" s="22">
        <v>52.68000000000211</v>
      </c>
      <c r="E258" s="23">
        <v>51.5</v>
      </c>
      <c r="F258" s="24">
        <v>50.782000000006519</v>
      </c>
      <c r="G258" s="25">
        <v>5.2</v>
      </c>
      <c r="H258" s="26">
        <f t="shared" si="6"/>
        <v>77.940081481436636</v>
      </c>
      <c r="I258" s="27">
        <v>100</v>
      </c>
      <c r="J258" s="28">
        <v>100</v>
      </c>
      <c r="K258" s="29">
        <f t="shared" si="7"/>
        <v>21.458333333333332</v>
      </c>
      <c r="L258" s="20">
        <v>6.4600000000000364</v>
      </c>
      <c r="M258" s="20">
        <v>6.7899999999999636</v>
      </c>
      <c r="N258" s="20">
        <v>6.3700000000008004</v>
      </c>
      <c r="O258" s="20">
        <v>6.6100000000001273</v>
      </c>
      <c r="P258" s="20">
        <v>6.6300000000001091</v>
      </c>
      <c r="Q258" s="20">
        <v>6.5500000000010914</v>
      </c>
      <c r="R258" s="20">
        <v>6.5399999999999636</v>
      </c>
      <c r="S258" s="20">
        <v>6.7300000000000182</v>
      </c>
    </row>
    <row r="259" spans="1:19" x14ac:dyDescent="0.25">
      <c r="A259" s="59">
        <f>YEAR(Table1[[#This Row],[Date]])</f>
        <v>2023</v>
      </c>
      <c r="B259" s="39" t="s">
        <v>26</v>
      </c>
      <c r="C259" s="40">
        <v>45184</v>
      </c>
      <c r="D259" s="22">
        <v>43.879999999999654</v>
      </c>
      <c r="E259" s="23">
        <v>43.19999999999709</v>
      </c>
      <c r="F259" s="24">
        <v>42.564999999987776</v>
      </c>
      <c r="G259" s="25">
        <v>4.25</v>
      </c>
      <c r="H259" s="26">
        <f t="shared" ref="H259:H322" si="8">(E259/(G259*12.707))*100</f>
        <v>79.992963581901762</v>
      </c>
      <c r="I259" s="27">
        <v>100</v>
      </c>
      <c r="J259" s="28">
        <v>100</v>
      </c>
      <c r="K259" s="29">
        <f t="shared" ref="K259:K322" si="9">(E259/240)*100</f>
        <v>17.999999999998785</v>
      </c>
      <c r="L259" s="20">
        <v>5.2600000000002183</v>
      </c>
      <c r="M259" s="20">
        <v>5.7400000000002365</v>
      </c>
      <c r="N259" s="20">
        <v>5.2999999999992724</v>
      </c>
      <c r="O259" s="20">
        <v>5.5900000000001455</v>
      </c>
      <c r="P259" s="20">
        <v>5.569999999999709</v>
      </c>
      <c r="Q259" s="20">
        <v>5.25</v>
      </c>
      <c r="R259" s="20">
        <v>5.5999999999999091</v>
      </c>
      <c r="S259" s="20">
        <v>5.5700000000001637</v>
      </c>
    </row>
    <row r="260" spans="1:19" x14ac:dyDescent="0.25">
      <c r="A260" s="59">
        <f>YEAR(Table1[[#This Row],[Date]])</f>
        <v>2023</v>
      </c>
      <c r="B260" s="39" t="s">
        <v>26</v>
      </c>
      <c r="C260" s="40">
        <v>45185</v>
      </c>
      <c r="D260" s="22">
        <v>30.170000000000073</v>
      </c>
      <c r="E260" s="23">
        <v>29.69999999999709</v>
      </c>
      <c r="F260" s="24">
        <v>29.580000000001746</v>
      </c>
      <c r="G260" s="25">
        <v>3.0455999999999999</v>
      </c>
      <c r="H260" s="26">
        <f t="shared" si="8"/>
        <v>76.743315099114156</v>
      </c>
      <c r="I260" s="27">
        <v>100</v>
      </c>
      <c r="J260" s="28">
        <v>100</v>
      </c>
      <c r="K260" s="29">
        <f t="shared" si="9"/>
        <v>12.374999999998787</v>
      </c>
      <c r="L260" s="20">
        <v>3.6399999999998727</v>
      </c>
      <c r="M260" s="20">
        <v>3.9400000000000546</v>
      </c>
      <c r="N260" s="20">
        <v>3.7000000000007276</v>
      </c>
      <c r="O260" s="20">
        <v>3.8599999999996726</v>
      </c>
      <c r="P260" s="20">
        <v>3.8000000000001819</v>
      </c>
      <c r="Q260" s="20">
        <v>3.4699999999993452</v>
      </c>
      <c r="R260" s="20">
        <v>3.9000000000000909</v>
      </c>
      <c r="S260" s="20">
        <v>3.8600000000001273</v>
      </c>
    </row>
    <row r="261" spans="1:19" x14ac:dyDescent="0.25">
      <c r="A261" s="59">
        <f>YEAR(Table1[[#This Row],[Date]])</f>
        <v>2023</v>
      </c>
      <c r="B261" s="39" t="s">
        <v>26</v>
      </c>
      <c r="C261" s="40">
        <v>45186</v>
      </c>
      <c r="D261" s="22">
        <v>43.540000000000418</v>
      </c>
      <c r="E261" s="23">
        <v>42.600000000005821</v>
      </c>
      <c r="F261" s="24">
        <v>42.146999999997206</v>
      </c>
      <c r="G261" s="25">
        <v>3.44</v>
      </c>
      <c r="H261" s="26">
        <f t="shared" si="8"/>
        <v>97.455897774724562</v>
      </c>
      <c r="I261" s="27">
        <v>100</v>
      </c>
      <c r="J261" s="28">
        <v>100</v>
      </c>
      <c r="K261" s="29">
        <f t="shared" si="9"/>
        <v>17.750000000002427</v>
      </c>
      <c r="L261" s="20">
        <v>5.3400000000001455</v>
      </c>
      <c r="M261" s="20">
        <v>5.5999999999999091</v>
      </c>
      <c r="N261" s="20">
        <v>5.4699999999993452</v>
      </c>
      <c r="O261" s="20">
        <v>5.4500000000002728</v>
      </c>
      <c r="P261" s="20">
        <v>5.4299999999998363</v>
      </c>
      <c r="Q261" s="20">
        <v>5.1300000000010186</v>
      </c>
      <c r="R261" s="20">
        <v>5.6100000000001273</v>
      </c>
      <c r="S261" s="20">
        <v>5.5099999999997635</v>
      </c>
    </row>
    <row r="262" spans="1:19" x14ac:dyDescent="0.25">
      <c r="A262" s="59">
        <f>YEAR(Table1[[#This Row],[Date]])</f>
        <v>2023</v>
      </c>
      <c r="B262" s="39" t="s">
        <v>26</v>
      </c>
      <c r="C262" s="40">
        <v>45187</v>
      </c>
      <c r="D262" s="22">
        <v>46.629999999998745</v>
      </c>
      <c r="E262" s="23">
        <v>46.299999999988358</v>
      </c>
      <c r="F262" s="24">
        <v>45.613000000012107</v>
      </c>
      <c r="G262" s="25">
        <v>4.4400000000000004</v>
      </c>
      <c r="H262" s="26">
        <f t="shared" si="8"/>
        <v>82.064436357325135</v>
      </c>
      <c r="I262" s="27">
        <v>100</v>
      </c>
      <c r="J262" s="28">
        <v>100</v>
      </c>
      <c r="K262" s="29">
        <f t="shared" si="9"/>
        <v>19.291666666661815</v>
      </c>
      <c r="L262" s="20">
        <v>6.0899999999996908</v>
      </c>
      <c r="M262" s="20">
        <v>6.4400000000000546</v>
      </c>
      <c r="N262" s="20">
        <v>6.1499999999996362</v>
      </c>
      <c r="O262" s="20">
        <v>6.319999999999709</v>
      </c>
      <c r="P262" s="20">
        <v>6.2800000000002001</v>
      </c>
      <c r="Q262" s="20">
        <v>3.0599999999994907</v>
      </c>
      <c r="R262" s="20">
        <v>5.8899999999998727</v>
      </c>
      <c r="S262" s="20">
        <v>6.4000000000000909</v>
      </c>
    </row>
    <row r="263" spans="1:19" x14ac:dyDescent="0.25">
      <c r="A263" s="59">
        <f>YEAR(Table1[[#This Row],[Date]])</f>
        <v>2023</v>
      </c>
      <c r="B263" s="39" t="s">
        <v>26</v>
      </c>
      <c r="C263" s="40">
        <v>45188</v>
      </c>
      <c r="D263" s="22">
        <v>42.329999999999927</v>
      </c>
      <c r="E263" s="23">
        <v>41.5</v>
      </c>
      <c r="F263" s="24">
        <v>41.027999999991152</v>
      </c>
      <c r="G263" s="25">
        <v>4.2300000000000004</v>
      </c>
      <c r="H263" s="26">
        <f t="shared" si="8"/>
        <v>77.208426099722388</v>
      </c>
      <c r="I263" s="27">
        <v>100</v>
      </c>
      <c r="J263" s="28">
        <v>100</v>
      </c>
      <c r="K263" s="29">
        <f t="shared" si="9"/>
        <v>17.291666666666668</v>
      </c>
      <c r="L263" s="20">
        <v>5.3600000000001273</v>
      </c>
      <c r="M263" s="20">
        <v>5.8599999999996726</v>
      </c>
      <c r="N263" s="20">
        <v>5.430000000000291</v>
      </c>
      <c r="O263" s="20">
        <v>5.7000000000002728</v>
      </c>
      <c r="P263" s="20">
        <v>5.7199999999997999</v>
      </c>
      <c r="Q263" s="20">
        <v>3.2399999999997817</v>
      </c>
      <c r="R263" s="20">
        <v>5.1900000000000546</v>
      </c>
      <c r="S263" s="20">
        <v>5.8299999999999272</v>
      </c>
    </row>
    <row r="264" spans="1:19" x14ac:dyDescent="0.25">
      <c r="A264" s="59">
        <f>YEAR(Table1[[#This Row],[Date]])</f>
        <v>2023</v>
      </c>
      <c r="B264" s="39" t="s">
        <v>26</v>
      </c>
      <c r="C264" s="40">
        <v>45189</v>
      </c>
      <c r="D264" s="22">
        <v>52.109999999999218</v>
      </c>
      <c r="E264" s="23">
        <v>51.100000000005821</v>
      </c>
      <c r="F264" s="24">
        <v>50.42149999999674</v>
      </c>
      <c r="G264" s="25">
        <v>5.19</v>
      </c>
      <c r="H264" s="26">
        <f t="shared" si="8"/>
        <v>77.483728796040566</v>
      </c>
      <c r="I264" s="27">
        <v>100</v>
      </c>
      <c r="J264" s="28">
        <v>100</v>
      </c>
      <c r="K264" s="29">
        <f t="shared" si="9"/>
        <v>21.291666666669094</v>
      </c>
      <c r="L264" s="20">
        <v>6.5700000000001637</v>
      </c>
      <c r="M264" s="20">
        <v>7.0599999999999454</v>
      </c>
      <c r="N264" s="20">
        <v>6.819999999999709</v>
      </c>
      <c r="O264" s="20">
        <v>6.9000000000000909</v>
      </c>
      <c r="P264" s="20">
        <v>6.9200000000000728</v>
      </c>
      <c r="Q264" s="20">
        <v>3.9699999999993452</v>
      </c>
      <c r="R264" s="20">
        <v>6.7799999999997453</v>
      </c>
      <c r="S264" s="20">
        <v>7.0900000000001455</v>
      </c>
    </row>
    <row r="265" spans="1:19" x14ac:dyDescent="0.25">
      <c r="A265" s="59">
        <f>YEAR(Table1[[#This Row],[Date]])</f>
        <v>2023</v>
      </c>
      <c r="B265" s="39" t="s">
        <v>26</v>
      </c>
      <c r="C265" s="40">
        <v>45190</v>
      </c>
      <c r="D265" s="22">
        <v>35.060000000003129</v>
      </c>
      <c r="E265" s="23">
        <v>34.5</v>
      </c>
      <c r="F265" s="24">
        <v>34.02740000000631</v>
      </c>
      <c r="G265" s="25">
        <v>3.5</v>
      </c>
      <c r="H265" s="26">
        <f t="shared" si="8"/>
        <v>77.572541568764109</v>
      </c>
      <c r="I265" s="27">
        <v>100</v>
      </c>
      <c r="J265" s="28">
        <v>100</v>
      </c>
      <c r="K265" s="29">
        <f t="shared" si="9"/>
        <v>14.374999999999998</v>
      </c>
      <c r="L265" s="20">
        <v>4.2599999999997635</v>
      </c>
      <c r="M265" s="20">
        <v>4.7000000000002728</v>
      </c>
      <c r="N265" s="20">
        <v>4.3900000000012369</v>
      </c>
      <c r="O265" s="20">
        <v>4.5999999999999091</v>
      </c>
      <c r="P265" s="20">
        <v>4.5700000000001637</v>
      </c>
      <c r="Q265" s="20">
        <v>3.1500000000014552</v>
      </c>
      <c r="R265" s="20">
        <v>4.7200000000002547</v>
      </c>
      <c r="S265" s="20">
        <v>4.6700000000000728</v>
      </c>
    </row>
    <row r="266" spans="1:19" x14ac:dyDescent="0.25">
      <c r="A266" s="59">
        <f>YEAR(Table1[[#This Row],[Date]])</f>
        <v>2023</v>
      </c>
      <c r="B266" s="39" t="s">
        <v>26</v>
      </c>
      <c r="C266" s="40">
        <v>45191</v>
      </c>
      <c r="D266" s="22">
        <v>28.749999999998636</v>
      </c>
      <c r="E266" s="23">
        <v>28.30000000000291</v>
      </c>
      <c r="F266" s="24">
        <v>28.085699999995995</v>
      </c>
      <c r="G266" s="25">
        <v>2.87</v>
      </c>
      <c r="H266" s="26">
        <f t="shared" si="8"/>
        <v>77.599962050061876</v>
      </c>
      <c r="I266" s="27">
        <v>100</v>
      </c>
      <c r="J266" s="28">
        <v>100</v>
      </c>
      <c r="K266" s="29">
        <f t="shared" si="9"/>
        <v>11.791666666667879</v>
      </c>
      <c r="L266" s="20">
        <v>3.4200000000000728</v>
      </c>
      <c r="M266" s="20">
        <v>3.7599999999997635</v>
      </c>
      <c r="N266" s="20">
        <v>3.5599999999994907</v>
      </c>
      <c r="O266" s="20">
        <v>3.6999999999998181</v>
      </c>
      <c r="P266" s="20">
        <v>3.6799999999998363</v>
      </c>
      <c r="Q266" s="20">
        <v>3.0599999999994907</v>
      </c>
      <c r="R266" s="20">
        <v>3.8200000000001637</v>
      </c>
      <c r="S266" s="20">
        <v>3.75</v>
      </c>
    </row>
    <row r="267" spans="1:19" x14ac:dyDescent="0.25">
      <c r="A267" s="59">
        <f>YEAR(Table1[[#This Row],[Date]])</f>
        <v>2023</v>
      </c>
      <c r="B267" s="39" t="s">
        <v>26</v>
      </c>
      <c r="C267" s="40">
        <v>45192</v>
      </c>
      <c r="D267" s="22">
        <v>27.660000000001673</v>
      </c>
      <c r="E267" s="23">
        <v>27.30000000000291</v>
      </c>
      <c r="F267" s="24">
        <v>26.953600000008009</v>
      </c>
      <c r="G267" s="25">
        <v>2.7</v>
      </c>
      <c r="H267" s="26">
        <f t="shared" si="8"/>
        <v>79.571189982782627</v>
      </c>
      <c r="I267" s="27">
        <v>100</v>
      </c>
      <c r="J267" s="28">
        <v>100</v>
      </c>
      <c r="K267" s="29">
        <f t="shared" si="9"/>
        <v>11.375000000001213</v>
      </c>
      <c r="L267" s="20">
        <v>3.3099999999999454</v>
      </c>
      <c r="M267" s="20">
        <v>3.6700000000000728</v>
      </c>
      <c r="N267" s="20">
        <v>3.3800000000010186</v>
      </c>
      <c r="O267" s="20">
        <v>3.5700000000001637</v>
      </c>
      <c r="P267" s="20">
        <v>3.5500000000001819</v>
      </c>
      <c r="Q267" s="20">
        <v>3.0200000000004366</v>
      </c>
      <c r="R267" s="20">
        <v>3.5999999999999091</v>
      </c>
      <c r="S267" s="20">
        <v>3.5599999999999454</v>
      </c>
    </row>
    <row r="268" spans="1:19" x14ac:dyDescent="0.25">
      <c r="A268" s="59">
        <f>YEAR(Table1[[#This Row],[Date]])</f>
        <v>2023</v>
      </c>
      <c r="B268" s="39" t="s">
        <v>26</v>
      </c>
      <c r="C268" s="40">
        <v>45193</v>
      </c>
      <c r="D268" s="22">
        <v>32.12999999999829</v>
      </c>
      <c r="E268" s="23">
        <v>31.599999999991269</v>
      </c>
      <c r="F268" s="24">
        <v>31.359700000000885</v>
      </c>
      <c r="G268" s="25">
        <v>3.2</v>
      </c>
      <c r="H268" s="26">
        <f t="shared" si="8"/>
        <v>77.713071535352725</v>
      </c>
      <c r="I268" s="27">
        <v>100</v>
      </c>
      <c r="J268" s="28">
        <v>100</v>
      </c>
      <c r="K268" s="29">
        <f t="shared" si="9"/>
        <v>13.16666666666303</v>
      </c>
      <c r="L268" s="20">
        <v>3.8400000000001455</v>
      </c>
      <c r="M268" s="20">
        <v>4.25</v>
      </c>
      <c r="N268" s="20">
        <v>3.8999999999996362</v>
      </c>
      <c r="O268" s="20">
        <v>4.0299999999997453</v>
      </c>
      <c r="P268" s="20">
        <v>4.1399999999998727</v>
      </c>
      <c r="Q268" s="20">
        <v>3.6199999999989814</v>
      </c>
      <c r="R268" s="20">
        <v>4.1500000000000909</v>
      </c>
      <c r="S268" s="20">
        <v>4.1999999999998181</v>
      </c>
    </row>
    <row r="269" spans="1:19" x14ac:dyDescent="0.25">
      <c r="A269" s="59">
        <f>YEAR(Table1[[#This Row],[Date]])</f>
        <v>2023</v>
      </c>
      <c r="B269" s="39" t="s">
        <v>26</v>
      </c>
      <c r="C269" s="40">
        <v>45194</v>
      </c>
      <c r="D269" s="22">
        <v>40.756999999999607</v>
      </c>
      <c r="E269" s="23">
        <v>40.100000000005821</v>
      </c>
      <c r="F269" s="24">
        <v>39.556499999991502</v>
      </c>
      <c r="G269" s="25">
        <v>4</v>
      </c>
      <c r="H269" s="26">
        <f t="shared" si="8"/>
        <v>78.89352325491032</v>
      </c>
      <c r="I269" s="27">
        <v>100</v>
      </c>
      <c r="J269" s="28">
        <v>100</v>
      </c>
      <c r="K269" s="29">
        <f t="shared" si="9"/>
        <v>16.708333333335759</v>
      </c>
      <c r="L269" s="20">
        <v>4.9400000000000546</v>
      </c>
      <c r="M269" s="20">
        <v>5.2200000000002547</v>
      </c>
      <c r="N269" s="20">
        <v>5.3599999999987631</v>
      </c>
      <c r="O269" s="20">
        <v>5.25</v>
      </c>
      <c r="P269" s="20">
        <v>5.0700000000001637</v>
      </c>
      <c r="Q269" s="20">
        <v>4.217000000000553</v>
      </c>
      <c r="R269" s="20">
        <v>5.5999999999999091</v>
      </c>
      <c r="S269" s="20">
        <v>5.0999999999999091</v>
      </c>
    </row>
    <row r="270" spans="1:19" x14ac:dyDescent="0.25">
      <c r="A270" s="59">
        <f>YEAR(Table1[[#This Row],[Date]])</f>
        <v>2023</v>
      </c>
      <c r="B270" s="39" t="s">
        <v>26</v>
      </c>
      <c r="C270" s="40">
        <v>45195</v>
      </c>
      <c r="D270" s="22">
        <v>26.253000000000611</v>
      </c>
      <c r="E270" s="23">
        <v>25.69999999999709</v>
      </c>
      <c r="F270" s="24">
        <v>25.574600000007194</v>
      </c>
      <c r="G270" s="25">
        <v>2.6</v>
      </c>
      <c r="H270" s="26">
        <f t="shared" si="8"/>
        <v>77.7887415173862</v>
      </c>
      <c r="I270" s="27">
        <v>100</v>
      </c>
      <c r="J270" s="28">
        <v>100</v>
      </c>
      <c r="K270" s="29">
        <f t="shared" si="9"/>
        <v>10.708333333332121</v>
      </c>
      <c r="L270" s="20">
        <v>3.1700000000000728</v>
      </c>
      <c r="M270" s="20">
        <v>3.4099999999998545</v>
      </c>
      <c r="N270" s="20">
        <v>3.3000000000010914</v>
      </c>
      <c r="O270" s="20">
        <v>3.3700000000003456</v>
      </c>
      <c r="P270" s="20">
        <v>3.319999999999709</v>
      </c>
      <c r="Q270" s="20">
        <v>2.8629999999993743</v>
      </c>
      <c r="R270" s="20">
        <v>3.4600000000000364</v>
      </c>
      <c r="S270" s="20">
        <v>3.3600000000001273</v>
      </c>
    </row>
    <row r="271" spans="1:19" x14ac:dyDescent="0.25">
      <c r="A271" s="59">
        <f>YEAR(Table1[[#This Row],[Date]])</f>
        <v>2023</v>
      </c>
      <c r="B271" s="39" t="s">
        <v>26</v>
      </c>
      <c r="C271" s="40">
        <v>45196</v>
      </c>
      <c r="D271" s="22">
        <v>38.901999999999134</v>
      </c>
      <c r="E271" s="23">
        <v>38.30000000000291</v>
      </c>
      <c r="F271" s="24">
        <v>37.816599999991013</v>
      </c>
      <c r="G271" s="25">
        <v>3.8</v>
      </c>
      <c r="H271" s="26">
        <f t="shared" si="8"/>
        <v>79.318071680347984</v>
      </c>
      <c r="I271" s="27">
        <v>100</v>
      </c>
      <c r="J271" s="28">
        <v>100</v>
      </c>
      <c r="K271" s="29">
        <f t="shared" si="9"/>
        <v>15.958333333334545</v>
      </c>
      <c r="L271" s="20">
        <v>4.669999999999618</v>
      </c>
      <c r="M271" s="20">
        <v>5.0399999999999636</v>
      </c>
      <c r="N271" s="20">
        <v>4.8400000000001455</v>
      </c>
      <c r="O271" s="20">
        <v>5.0099999999997635</v>
      </c>
      <c r="P271" s="20">
        <v>4.9600000000000364</v>
      </c>
      <c r="Q271" s="20">
        <v>4.2319999999999709</v>
      </c>
      <c r="R271" s="20">
        <v>5.1299999999996544</v>
      </c>
      <c r="S271" s="20">
        <v>5.0199999999999818</v>
      </c>
    </row>
    <row r="272" spans="1:19" x14ac:dyDescent="0.25">
      <c r="A272" s="59">
        <f>YEAR(Table1[[#This Row],[Date]])</f>
        <v>2023</v>
      </c>
      <c r="B272" s="39" t="s">
        <v>26</v>
      </c>
      <c r="C272" s="40">
        <v>45197</v>
      </c>
      <c r="D272" s="22">
        <v>28.47899999999936</v>
      </c>
      <c r="E272" s="23">
        <v>28</v>
      </c>
      <c r="F272" s="24">
        <v>27.697400000004563</v>
      </c>
      <c r="G272" s="25">
        <v>2.84</v>
      </c>
      <c r="H272" s="26">
        <f t="shared" si="8"/>
        <v>77.588375931199067</v>
      </c>
      <c r="I272" s="27">
        <v>100</v>
      </c>
      <c r="J272" s="28">
        <v>100</v>
      </c>
      <c r="K272" s="29">
        <f t="shared" si="9"/>
        <v>11.666666666666666</v>
      </c>
      <c r="L272" s="20">
        <v>3.4600000000000364</v>
      </c>
      <c r="M272" s="20">
        <v>3.8000000000001819</v>
      </c>
      <c r="N272" s="20">
        <v>3.3799999999991996</v>
      </c>
      <c r="O272" s="20">
        <v>3.6199999999998909</v>
      </c>
      <c r="P272" s="20">
        <v>3.6700000000000728</v>
      </c>
      <c r="Q272" s="20">
        <v>3.3490000000001601</v>
      </c>
      <c r="R272" s="20">
        <v>3.5</v>
      </c>
      <c r="S272" s="20">
        <v>3.6999999999998181</v>
      </c>
    </row>
    <row r="273" spans="1:19" x14ac:dyDescent="0.25">
      <c r="A273" s="59">
        <f>YEAR(Table1[[#This Row],[Date]])</f>
        <v>2023</v>
      </c>
      <c r="B273" s="39" t="s">
        <v>26</v>
      </c>
      <c r="C273" s="40">
        <v>45198</v>
      </c>
      <c r="D273" s="22">
        <v>56.102000000001681</v>
      </c>
      <c r="E273" s="23">
        <v>55</v>
      </c>
      <c r="F273" s="24">
        <v>54.095300000000861</v>
      </c>
      <c r="G273" s="25">
        <v>5.6</v>
      </c>
      <c r="H273" s="26">
        <f t="shared" si="8"/>
        <v>77.291481635543974</v>
      </c>
      <c r="I273" s="27">
        <v>100</v>
      </c>
      <c r="J273" s="28">
        <v>100</v>
      </c>
      <c r="K273" s="29">
        <f t="shared" si="9"/>
        <v>22.916666666666664</v>
      </c>
      <c r="L273" s="20">
        <v>6.6500000000000909</v>
      </c>
      <c r="M273" s="20">
        <v>7.3099999999999454</v>
      </c>
      <c r="N273" s="20">
        <v>6.8000000000010914</v>
      </c>
      <c r="O273" s="20">
        <v>7.0700000000001637</v>
      </c>
      <c r="P273" s="20">
        <v>7.1900000000000546</v>
      </c>
      <c r="Q273" s="20">
        <v>6.4719999999997526</v>
      </c>
      <c r="R273" s="20">
        <v>7.3100000000004002</v>
      </c>
      <c r="S273" s="20">
        <v>7.3000000000001819</v>
      </c>
    </row>
    <row r="274" spans="1:19" x14ac:dyDescent="0.25">
      <c r="A274" s="59">
        <f>YEAR(Table1[[#This Row],[Date]])</f>
        <v>2023</v>
      </c>
      <c r="B274" s="39" t="s">
        <v>26</v>
      </c>
      <c r="C274" s="40">
        <v>45199</v>
      </c>
      <c r="D274" s="22">
        <v>44.327000000001135</v>
      </c>
      <c r="E274" s="23">
        <v>43.5</v>
      </c>
      <c r="F274" s="24">
        <v>42.978700000006938</v>
      </c>
      <c r="G274" s="25">
        <v>4.2712000000000003</v>
      </c>
      <c r="H274" s="26">
        <f t="shared" si="8"/>
        <v>80.14866984972717</v>
      </c>
      <c r="I274" s="27">
        <v>100</v>
      </c>
      <c r="J274" s="28">
        <v>100</v>
      </c>
      <c r="K274" s="29">
        <f t="shared" si="9"/>
        <v>18.125</v>
      </c>
      <c r="L274" s="20">
        <v>5.4900000000002365</v>
      </c>
      <c r="M274" s="20">
        <v>4.9400000000000546</v>
      </c>
      <c r="N274" s="20">
        <v>5.569999999999709</v>
      </c>
      <c r="O274" s="20">
        <v>5.6399999999998727</v>
      </c>
      <c r="P274" s="20">
        <v>5.7699999999999818</v>
      </c>
      <c r="Q274" s="20">
        <v>5.1670000000012806</v>
      </c>
      <c r="R274" s="20">
        <v>5.8499999999999091</v>
      </c>
      <c r="S274" s="20">
        <v>5.9000000000000909</v>
      </c>
    </row>
    <row r="275" spans="1:19" x14ac:dyDescent="0.25">
      <c r="A275" s="59">
        <f>YEAR(Table1[[#This Row],[Date]])</f>
        <v>2023</v>
      </c>
      <c r="B275" s="75" t="s">
        <v>27</v>
      </c>
      <c r="C275" s="11">
        <v>45200</v>
      </c>
      <c r="D275" s="12">
        <v>34.10399999999936</v>
      </c>
      <c r="E275" s="13">
        <v>33.5</v>
      </c>
      <c r="F275" s="14">
        <v>33.075599999996484</v>
      </c>
      <c r="G275" s="15">
        <v>3.4</v>
      </c>
      <c r="H275" s="26">
        <f t="shared" si="8"/>
        <v>77.539475694267637</v>
      </c>
      <c r="I275" s="27">
        <v>100</v>
      </c>
      <c r="J275" s="28">
        <v>100</v>
      </c>
      <c r="K275" s="29">
        <f t="shared" si="9"/>
        <v>13.958333333333334</v>
      </c>
      <c r="L275" s="41">
        <v>4.0599999999999454</v>
      </c>
      <c r="M275" s="41">
        <v>4.5099999999997635</v>
      </c>
      <c r="N275" s="41">
        <v>3.9899999999997817</v>
      </c>
      <c r="O275" s="41">
        <v>4.3099999999999454</v>
      </c>
      <c r="P275" s="41">
        <v>4.4000000000000909</v>
      </c>
      <c r="Q275" s="41">
        <v>4.043999999999869</v>
      </c>
      <c r="R275" s="41">
        <v>4.3299999999999272</v>
      </c>
      <c r="S275" s="41">
        <v>4.4600000000000364</v>
      </c>
    </row>
    <row r="276" spans="1:19" x14ac:dyDescent="0.25">
      <c r="A276" s="59">
        <f>YEAR(Table1[[#This Row],[Date]])</f>
        <v>2023</v>
      </c>
      <c r="B276" s="75" t="s">
        <v>27</v>
      </c>
      <c r="C276" s="21">
        <v>45201</v>
      </c>
      <c r="D276" s="22">
        <v>29.94800000000123</v>
      </c>
      <c r="E276" s="23">
        <v>29.599999999991269</v>
      </c>
      <c r="F276" s="24">
        <v>29.311999999990803</v>
      </c>
      <c r="G276" s="25">
        <v>2.8</v>
      </c>
      <c r="H276" s="26">
        <f t="shared" si="8"/>
        <v>83.19374023314279</v>
      </c>
      <c r="I276" s="27">
        <v>100</v>
      </c>
      <c r="J276" s="28">
        <v>100</v>
      </c>
      <c r="K276" s="29">
        <f t="shared" si="9"/>
        <v>12.333333333329694</v>
      </c>
      <c r="L276" s="41">
        <v>3.6300000000001091</v>
      </c>
      <c r="M276" s="41">
        <v>3.9500000000002728</v>
      </c>
      <c r="N276" s="41">
        <v>3.680000000000291</v>
      </c>
      <c r="O276" s="41">
        <v>3.830000000000382</v>
      </c>
      <c r="P276" s="41">
        <v>3.8400000000001455</v>
      </c>
      <c r="Q276" s="41">
        <v>3.1779999999998836</v>
      </c>
      <c r="R276" s="41">
        <v>3.9600000000000364</v>
      </c>
      <c r="S276" s="41">
        <v>3.8800000000001091</v>
      </c>
    </row>
    <row r="277" spans="1:19" x14ac:dyDescent="0.25">
      <c r="A277" s="59">
        <f>YEAR(Table1[[#This Row],[Date]])</f>
        <v>2023</v>
      </c>
      <c r="B277" s="75" t="s">
        <v>27</v>
      </c>
      <c r="C277" s="21">
        <v>45202</v>
      </c>
      <c r="D277" s="22">
        <v>63.998999999997523</v>
      </c>
      <c r="E277" s="23">
        <v>62.700000000011642</v>
      </c>
      <c r="F277" s="24">
        <v>61.736199999999371</v>
      </c>
      <c r="G277" s="25">
        <v>6.4</v>
      </c>
      <c r="H277" s="26">
        <f t="shared" si="8"/>
        <v>77.098252931469418</v>
      </c>
      <c r="I277" s="27">
        <v>100</v>
      </c>
      <c r="J277" s="28">
        <v>100</v>
      </c>
      <c r="K277" s="29">
        <f t="shared" si="9"/>
        <v>26.125000000004849</v>
      </c>
      <c r="L277" s="41">
        <v>7.8399999999996908</v>
      </c>
      <c r="M277" s="41">
        <v>8.3099999999999454</v>
      </c>
      <c r="N277" s="41">
        <v>8.0299999999988358</v>
      </c>
      <c r="O277" s="41">
        <v>8.0299999999997453</v>
      </c>
      <c r="P277" s="41">
        <v>8.0799999999999272</v>
      </c>
      <c r="Q277" s="41">
        <v>7.0789999999997235</v>
      </c>
      <c r="R277" s="41">
        <v>8.4600000000000364</v>
      </c>
      <c r="S277" s="41">
        <v>8.169999999999618</v>
      </c>
    </row>
    <row r="278" spans="1:19" x14ac:dyDescent="0.25">
      <c r="A278" s="59">
        <f>YEAR(Table1[[#This Row],[Date]])</f>
        <v>2023</v>
      </c>
      <c r="B278" s="75" t="s">
        <v>27</v>
      </c>
      <c r="C278" s="21">
        <v>45203</v>
      </c>
      <c r="D278" s="22">
        <v>61.031999999999698</v>
      </c>
      <c r="E278" s="23">
        <v>59.69999999999709</v>
      </c>
      <c r="F278" s="24">
        <v>58.892900000006193</v>
      </c>
      <c r="G278" s="25">
        <v>6.1</v>
      </c>
      <c r="H278" s="26">
        <f t="shared" si="8"/>
        <v>77.019636782097763</v>
      </c>
      <c r="I278" s="27">
        <v>100</v>
      </c>
      <c r="J278" s="28">
        <v>100</v>
      </c>
      <c r="K278" s="29">
        <f t="shared" si="9"/>
        <v>24.874999999998789</v>
      </c>
      <c r="L278" s="41">
        <v>7.9000000000000909</v>
      </c>
      <c r="M278" s="41">
        <v>8.3699999999998909</v>
      </c>
      <c r="N278" s="41">
        <v>8.0400000000008731</v>
      </c>
      <c r="O278" s="41">
        <v>8.1100000000001273</v>
      </c>
      <c r="P278" s="41">
        <v>7.3799999999996544</v>
      </c>
      <c r="Q278" s="41">
        <v>4.5319999999992433</v>
      </c>
      <c r="R278" s="41">
        <v>8.4899999999997817</v>
      </c>
      <c r="S278" s="41">
        <v>8.2100000000000364</v>
      </c>
    </row>
    <row r="279" spans="1:19" x14ac:dyDescent="0.25">
      <c r="A279" s="59">
        <f>YEAR(Table1[[#This Row],[Date]])</f>
        <v>2023</v>
      </c>
      <c r="B279" s="75" t="s">
        <v>27</v>
      </c>
      <c r="C279" s="21">
        <v>45204</v>
      </c>
      <c r="D279" s="22">
        <v>62.989999999999327</v>
      </c>
      <c r="E279" s="23">
        <v>61.599999999991269</v>
      </c>
      <c r="F279" s="24">
        <v>60.611399999994319</v>
      </c>
      <c r="G279" s="25">
        <v>6.2</v>
      </c>
      <c r="H279" s="26">
        <f t="shared" si="8"/>
        <v>78.189060131945652</v>
      </c>
      <c r="I279" s="27">
        <v>100</v>
      </c>
      <c r="J279" s="28">
        <v>100</v>
      </c>
      <c r="K279" s="29">
        <f t="shared" si="9"/>
        <v>25.66666666666303</v>
      </c>
      <c r="L279" s="41">
        <v>8.1599999999998545</v>
      </c>
      <c r="M279" s="41">
        <v>8.6900000000000546</v>
      </c>
      <c r="N279" s="41">
        <v>8.2099999999991269</v>
      </c>
      <c r="O279" s="41">
        <v>8.3499999999999091</v>
      </c>
      <c r="P279" s="41">
        <v>7.6300000000001091</v>
      </c>
      <c r="Q279" s="41">
        <v>4.7600000000002183</v>
      </c>
      <c r="R279" s="41">
        <v>8.6700000000000728</v>
      </c>
      <c r="S279" s="41">
        <v>8.5199999999999818</v>
      </c>
    </row>
    <row r="280" spans="1:19" x14ac:dyDescent="0.25">
      <c r="A280" s="59">
        <f>YEAR(Table1[[#This Row],[Date]])</f>
        <v>2023</v>
      </c>
      <c r="B280" s="75" t="s">
        <v>27</v>
      </c>
      <c r="C280" s="21">
        <v>45205</v>
      </c>
      <c r="D280" s="22">
        <v>62.771000000002914</v>
      </c>
      <c r="E280" s="23">
        <v>61.5</v>
      </c>
      <c r="F280" s="24">
        <v>60.480900000009569</v>
      </c>
      <c r="G280" s="25">
        <v>6.14</v>
      </c>
      <c r="H280" s="26">
        <f t="shared" si="8"/>
        <v>78.824951955230503</v>
      </c>
      <c r="I280" s="27">
        <v>100</v>
      </c>
      <c r="J280" s="28">
        <v>100</v>
      </c>
      <c r="K280" s="29">
        <f t="shared" si="9"/>
        <v>25.624999999999996</v>
      </c>
      <c r="L280" s="41">
        <v>8.0700000000001637</v>
      </c>
      <c r="M280" s="41">
        <v>8.5899999999996908</v>
      </c>
      <c r="N280" s="41">
        <v>8.2200000000011642</v>
      </c>
      <c r="O280" s="41">
        <v>8.2800000000002001</v>
      </c>
      <c r="P280" s="41">
        <v>7.9100000000003092</v>
      </c>
      <c r="Q280" s="41">
        <v>4.7010000000009313</v>
      </c>
      <c r="R280" s="41">
        <v>8.5700000000001637</v>
      </c>
      <c r="S280" s="41">
        <v>8.430000000000291</v>
      </c>
    </row>
    <row r="281" spans="1:19" x14ac:dyDescent="0.25">
      <c r="A281" s="59">
        <f>YEAR(Table1[[#This Row],[Date]])</f>
        <v>2023</v>
      </c>
      <c r="B281" s="75" t="s">
        <v>27</v>
      </c>
      <c r="C281" s="21">
        <v>45206</v>
      </c>
      <c r="D281" s="22">
        <v>61.394999999999072</v>
      </c>
      <c r="E281" s="23">
        <v>60</v>
      </c>
      <c r="F281" s="24">
        <v>59.183900000003632</v>
      </c>
      <c r="G281" s="25">
        <v>6.11</v>
      </c>
      <c r="H281" s="26">
        <f t="shared" si="8"/>
        <v>77.279981638276354</v>
      </c>
      <c r="I281" s="27">
        <v>100</v>
      </c>
      <c r="J281" s="28">
        <v>100</v>
      </c>
      <c r="K281" s="29">
        <f t="shared" si="9"/>
        <v>25</v>
      </c>
      <c r="L281" s="41">
        <v>7.7199999999997999</v>
      </c>
      <c r="M281" s="41">
        <v>8.2700000000004366</v>
      </c>
      <c r="N281" s="41">
        <v>7.8299999999999272</v>
      </c>
      <c r="O281" s="41">
        <v>7.9500000000002728</v>
      </c>
      <c r="P281" s="41">
        <v>8.0499999999997272</v>
      </c>
      <c r="Q281" s="41">
        <v>5.5949999999993452</v>
      </c>
      <c r="R281" s="41">
        <v>7.8799999999996544</v>
      </c>
      <c r="S281" s="41">
        <v>8.0999999999999091</v>
      </c>
    </row>
    <row r="282" spans="1:19" x14ac:dyDescent="0.25">
      <c r="A282" s="59">
        <f>YEAR(Table1[[#This Row],[Date]])</f>
        <v>2023</v>
      </c>
      <c r="B282" s="75" t="s">
        <v>27</v>
      </c>
      <c r="C282" s="21">
        <v>45207</v>
      </c>
      <c r="D282" s="22">
        <v>59.362999999998465</v>
      </c>
      <c r="E282" s="23">
        <v>58.100000000005821</v>
      </c>
      <c r="F282" s="24">
        <v>57.21909999998752</v>
      </c>
      <c r="G282" s="25">
        <v>5.9</v>
      </c>
      <c r="H282" s="26">
        <f t="shared" si="8"/>
        <v>77.496321925864706</v>
      </c>
      <c r="I282" s="27">
        <v>100</v>
      </c>
      <c r="J282" s="28">
        <v>100</v>
      </c>
      <c r="K282" s="29">
        <f t="shared" si="9"/>
        <v>24.208333333335759</v>
      </c>
      <c r="L282" s="41">
        <v>7.3800000000001091</v>
      </c>
      <c r="M282" s="41">
        <v>7.7799999999997453</v>
      </c>
      <c r="N282" s="41">
        <v>7.5399999999990541</v>
      </c>
      <c r="O282" s="41">
        <v>7.5</v>
      </c>
      <c r="P282" s="41">
        <v>7.6199999999998909</v>
      </c>
      <c r="Q282" s="41">
        <v>6.1229999999995925</v>
      </c>
      <c r="R282" s="41">
        <v>7.7600000000002183</v>
      </c>
      <c r="S282" s="41">
        <v>7.6599999999998545</v>
      </c>
    </row>
    <row r="283" spans="1:19" x14ac:dyDescent="0.25">
      <c r="A283" s="59">
        <f>YEAR(Table1[[#This Row],[Date]])</f>
        <v>2023</v>
      </c>
      <c r="B283" s="75" t="s">
        <v>27</v>
      </c>
      <c r="C283" s="21">
        <v>45208</v>
      </c>
      <c r="D283" s="22">
        <v>54.536000000000513</v>
      </c>
      <c r="E283" s="23">
        <v>52.5</v>
      </c>
      <c r="F283" s="24">
        <v>51.716400000004796</v>
      </c>
      <c r="G283" s="25">
        <v>5.3</v>
      </c>
      <c r="H283" s="26">
        <f t="shared" si="8"/>
        <v>77.954358836534908</v>
      </c>
      <c r="I283" s="27">
        <v>100</v>
      </c>
      <c r="J283" s="28">
        <v>100</v>
      </c>
      <c r="K283" s="29">
        <f t="shared" si="9"/>
        <v>21.875</v>
      </c>
      <c r="L283" s="41">
        <v>6.5799999999999272</v>
      </c>
      <c r="M283" s="41">
        <v>7.0100000000002183</v>
      </c>
      <c r="N283" s="41">
        <v>6.569999999999709</v>
      </c>
      <c r="O283" s="41">
        <v>6.3899999999994179</v>
      </c>
      <c r="P283" s="41">
        <v>6.9500000000002728</v>
      </c>
      <c r="Q283" s="41">
        <v>6.9860000000007858</v>
      </c>
      <c r="R283" s="41">
        <v>7.0599999999999454</v>
      </c>
      <c r="S283" s="41">
        <v>6.9900000000002365</v>
      </c>
    </row>
    <row r="284" spans="1:19" x14ac:dyDescent="0.25">
      <c r="A284" s="59">
        <f>YEAR(Table1[[#This Row],[Date]])</f>
        <v>2023</v>
      </c>
      <c r="B284" s="75" t="s">
        <v>27</v>
      </c>
      <c r="C284" s="21">
        <v>45209</v>
      </c>
      <c r="D284" s="22">
        <v>52.290999999999713</v>
      </c>
      <c r="E284" s="23">
        <v>51.30000000000291</v>
      </c>
      <c r="F284" s="24">
        <v>50.506399999998393</v>
      </c>
      <c r="G284" s="25">
        <v>5.0999999999999996</v>
      </c>
      <c r="H284" s="26">
        <f t="shared" si="8"/>
        <v>79.159703544600106</v>
      </c>
      <c r="I284" s="27">
        <v>100</v>
      </c>
      <c r="J284" s="28">
        <v>100</v>
      </c>
      <c r="K284" s="29">
        <f t="shared" si="9"/>
        <v>21.375000000001211</v>
      </c>
      <c r="L284" s="41">
        <v>6.4000000000000909</v>
      </c>
      <c r="M284" s="41">
        <v>6.7100000000000364</v>
      </c>
      <c r="N284" s="41">
        <v>6.4500000000007276</v>
      </c>
      <c r="O284" s="41">
        <v>6.4700000000002547</v>
      </c>
      <c r="P284" s="41">
        <v>6.5999999999994543</v>
      </c>
      <c r="Q284" s="41">
        <v>6.2109999999993306</v>
      </c>
      <c r="R284" s="41">
        <v>6.7300000000000182</v>
      </c>
      <c r="S284" s="41">
        <v>6.7199999999997999</v>
      </c>
    </row>
    <row r="285" spans="1:19" x14ac:dyDescent="0.25">
      <c r="A285" s="59">
        <f>YEAR(Table1[[#This Row],[Date]])</f>
        <v>2023</v>
      </c>
      <c r="B285" s="75" t="s">
        <v>27</v>
      </c>
      <c r="C285" s="21">
        <v>45210</v>
      </c>
      <c r="D285" s="22">
        <v>55.311000000000604</v>
      </c>
      <c r="E285" s="23">
        <v>54.099999999991269</v>
      </c>
      <c r="F285" s="24">
        <v>53.373999999996158</v>
      </c>
      <c r="G285" s="25">
        <v>5.5</v>
      </c>
      <c r="H285" s="26">
        <f t="shared" si="8"/>
        <v>77.409015789423535</v>
      </c>
      <c r="I285" s="27">
        <v>100</v>
      </c>
      <c r="J285" s="28">
        <v>100</v>
      </c>
      <c r="K285" s="29">
        <f t="shared" si="9"/>
        <v>22.54166666666303</v>
      </c>
      <c r="L285" s="41">
        <v>6.7300000000000182</v>
      </c>
      <c r="M285" s="41">
        <v>7.1299999999996544</v>
      </c>
      <c r="N285" s="41">
        <v>6.8700000000008004</v>
      </c>
      <c r="O285" s="41">
        <v>6.8400000000001455</v>
      </c>
      <c r="P285" s="41">
        <v>6.9600000000000364</v>
      </c>
      <c r="Q285" s="41">
        <v>6.5609999999996944</v>
      </c>
      <c r="R285" s="41">
        <v>7.2200000000002547</v>
      </c>
      <c r="S285" s="41">
        <v>7</v>
      </c>
    </row>
    <row r="286" spans="1:19" x14ac:dyDescent="0.25">
      <c r="A286" s="59">
        <f>YEAR(Table1[[#This Row],[Date]])</f>
        <v>2023</v>
      </c>
      <c r="B286" s="75" t="s">
        <v>27</v>
      </c>
      <c r="C286" s="21">
        <v>45211</v>
      </c>
      <c r="D286" s="22">
        <v>55.929999999998927</v>
      </c>
      <c r="E286" s="23">
        <v>54.700000000011642</v>
      </c>
      <c r="F286" s="24">
        <v>53.931600000010803</v>
      </c>
      <c r="G286" s="25">
        <v>5.61</v>
      </c>
      <c r="H286" s="26">
        <f t="shared" si="8"/>
        <v>76.732868755808994</v>
      </c>
      <c r="I286" s="27">
        <v>100</v>
      </c>
      <c r="J286" s="28">
        <v>100</v>
      </c>
      <c r="K286" s="29">
        <f t="shared" si="9"/>
        <v>22.791666666671517</v>
      </c>
      <c r="L286" s="41">
        <v>6.7699999999999818</v>
      </c>
      <c r="M286" s="41">
        <v>7.2100000000000364</v>
      </c>
      <c r="N286" s="41">
        <v>6.8799999999991996</v>
      </c>
      <c r="O286" s="41">
        <v>6.9399999999995998</v>
      </c>
      <c r="P286" s="41">
        <v>7</v>
      </c>
      <c r="Q286" s="41">
        <v>6.6100000000005821</v>
      </c>
      <c r="R286" s="41">
        <v>7.3799999999996544</v>
      </c>
      <c r="S286" s="41">
        <v>7.1399999999998727</v>
      </c>
    </row>
    <row r="287" spans="1:19" x14ac:dyDescent="0.25">
      <c r="A287" s="59">
        <f>YEAR(Table1[[#This Row],[Date]])</f>
        <v>2023</v>
      </c>
      <c r="B287" s="75" t="s">
        <v>27</v>
      </c>
      <c r="C287" s="21">
        <v>45212</v>
      </c>
      <c r="D287" s="35">
        <v>56.95200000000159</v>
      </c>
      <c r="E287" s="36">
        <v>55.099999999991269</v>
      </c>
      <c r="F287" s="37">
        <v>54.683199999999488</v>
      </c>
      <c r="G287" s="25">
        <v>5.78</v>
      </c>
      <c r="H287" s="26">
        <f t="shared" si="8"/>
        <v>75.020634078199649</v>
      </c>
      <c r="I287" s="27">
        <v>100</v>
      </c>
      <c r="J287" s="28">
        <v>99.56</v>
      </c>
      <c r="K287" s="29">
        <f t="shared" si="9"/>
        <v>22.958333333329694</v>
      </c>
      <c r="L287" s="41">
        <v>6.8600000000001273</v>
      </c>
      <c r="M287" s="41">
        <v>7.3400000000001455</v>
      </c>
      <c r="N287" s="41">
        <v>7</v>
      </c>
      <c r="O287" s="41">
        <v>7.1900000000005093</v>
      </c>
      <c r="P287" s="41">
        <v>6.75</v>
      </c>
      <c r="Q287" s="41">
        <v>6.9920000000001892</v>
      </c>
      <c r="R287" s="41">
        <v>7.4100000000003092</v>
      </c>
      <c r="S287" s="41">
        <v>7.4100000000003092</v>
      </c>
    </row>
    <row r="288" spans="1:19" x14ac:dyDescent="0.25">
      <c r="A288" s="59">
        <f>YEAR(Table1[[#This Row],[Date]])</f>
        <v>2023</v>
      </c>
      <c r="B288" s="75" t="s">
        <v>27</v>
      </c>
      <c r="C288" s="21">
        <v>45213</v>
      </c>
      <c r="D288" s="22">
        <v>60.474999999999454</v>
      </c>
      <c r="E288" s="23">
        <v>59.600000000005821</v>
      </c>
      <c r="F288" s="24">
        <v>58.196799999990617</v>
      </c>
      <c r="G288" s="25">
        <v>6.1</v>
      </c>
      <c r="H288" s="26">
        <f t="shared" si="8"/>
        <v>76.890625665221094</v>
      </c>
      <c r="I288" s="27">
        <v>100</v>
      </c>
      <c r="J288" s="28">
        <v>100</v>
      </c>
      <c r="K288" s="29">
        <f t="shared" si="9"/>
        <v>24.833333333335759</v>
      </c>
      <c r="L288" s="41">
        <v>7.4600000000000364</v>
      </c>
      <c r="M288" s="41">
        <v>7.8099999999999454</v>
      </c>
      <c r="N288" s="41">
        <v>7.5900000000001455</v>
      </c>
      <c r="O288" s="41">
        <v>7.589999999999236</v>
      </c>
      <c r="P288" s="41">
        <v>7.430000000000291</v>
      </c>
      <c r="Q288" s="41">
        <v>7.125</v>
      </c>
      <c r="R288" s="41">
        <v>7.8899999999998727</v>
      </c>
      <c r="S288" s="41">
        <v>7.5799999999999272</v>
      </c>
    </row>
    <row r="289" spans="1:19" x14ac:dyDescent="0.25">
      <c r="A289" s="59">
        <f>YEAR(Table1[[#This Row],[Date]])</f>
        <v>2023</v>
      </c>
      <c r="B289" s="75" t="s">
        <v>27</v>
      </c>
      <c r="C289" s="21">
        <v>45214</v>
      </c>
      <c r="D289" s="22">
        <v>28.725999999998294</v>
      </c>
      <c r="E289" s="23">
        <v>28.19999999999709</v>
      </c>
      <c r="F289" s="24">
        <v>27.888100000011036</v>
      </c>
      <c r="G289" s="25">
        <v>2.82</v>
      </c>
      <c r="H289" s="26">
        <f t="shared" si="8"/>
        <v>78.696781301636648</v>
      </c>
      <c r="I289" s="27">
        <v>100</v>
      </c>
      <c r="J289" s="28">
        <v>100</v>
      </c>
      <c r="K289" s="29">
        <f t="shared" si="9"/>
        <v>11.749999999998789</v>
      </c>
      <c r="L289" s="41">
        <v>3.4099999999998545</v>
      </c>
      <c r="M289" s="41">
        <v>3.7300000000000182</v>
      </c>
      <c r="N289" s="41">
        <v>3.3899999999994179</v>
      </c>
      <c r="O289" s="41">
        <v>3.5900000000001455</v>
      </c>
      <c r="P289" s="41">
        <v>3.6099999999996726</v>
      </c>
      <c r="Q289" s="41">
        <v>3.5759999999991123</v>
      </c>
      <c r="R289" s="41">
        <v>3.7300000000000182</v>
      </c>
      <c r="S289" s="41">
        <v>3.6900000000000546</v>
      </c>
    </row>
    <row r="290" spans="1:19" x14ac:dyDescent="0.25">
      <c r="A290" s="59">
        <f>YEAR(Table1[[#This Row],[Date]])</f>
        <v>2023</v>
      </c>
      <c r="B290" s="75" t="s">
        <v>27</v>
      </c>
      <c r="C290" s="21">
        <v>45215</v>
      </c>
      <c r="D290" s="22">
        <v>45.921000000001186</v>
      </c>
      <c r="E290" s="23">
        <v>44.69999999999709</v>
      </c>
      <c r="F290" s="24">
        <v>44.090199999991455</v>
      </c>
      <c r="G290" s="25">
        <v>4.46</v>
      </c>
      <c r="H290" s="26">
        <f t="shared" si="8"/>
        <v>78.873231483930311</v>
      </c>
      <c r="I290" s="27">
        <v>100</v>
      </c>
      <c r="J290" s="28">
        <v>100</v>
      </c>
      <c r="K290" s="29">
        <f t="shared" si="9"/>
        <v>18.624999999998789</v>
      </c>
      <c r="L290" s="41">
        <v>5.5799999999999272</v>
      </c>
      <c r="M290" s="41">
        <v>5.9299999999998363</v>
      </c>
      <c r="N290" s="41">
        <v>5.6100000000005821</v>
      </c>
      <c r="O290" s="41">
        <v>5.7200000000002547</v>
      </c>
      <c r="P290" s="41">
        <v>5.680000000000291</v>
      </c>
      <c r="Q290" s="41">
        <v>5.761000000000422</v>
      </c>
      <c r="R290" s="41">
        <v>5.8800000000001091</v>
      </c>
      <c r="S290" s="41">
        <v>5.7599999999997635</v>
      </c>
    </row>
    <row r="291" spans="1:19" x14ac:dyDescent="0.25">
      <c r="A291" s="59">
        <f>YEAR(Table1[[#This Row],[Date]])</f>
        <v>2023</v>
      </c>
      <c r="B291" s="75" t="s">
        <v>27</v>
      </c>
      <c r="C291" s="21">
        <v>45216</v>
      </c>
      <c r="D291" s="22">
        <v>43.700000000000273</v>
      </c>
      <c r="E291" s="23">
        <v>42.900000000008731</v>
      </c>
      <c r="F291" s="24">
        <v>42.301999999996042</v>
      </c>
      <c r="G291" s="25">
        <v>4.28</v>
      </c>
      <c r="H291" s="26">
        <f t="shared" si="8"/>
        <v>78.880652286010445</v>
      </c>
      <c r="I291" s="27">
        <v>100</v>
      </c>
      <c r="J291" s="28">
        <v>100</v>
      </c>
      <c r="K291" s="29">
        <f t="shared" si="9"/>
        <v>17.875000000003638</v>
      </c>
      <c r="L291" s="41">
        <v>5.2000000000002728</v>
      </c>
      <c r="M291" s="41">
        <v>5.6300000000001091</v>
      </c>
      <c r="N291" s="41">
        <v>5.3999999999996362</v>
      </c>
      <c r="O291" s="41">
        <v>5.4399999999995998</v>
      </c>
      <c r="P291" s="41">
        <v>5.4800000000004729</v>
      </c>
      <c r="Q291" s="41">
        <v>5.1700000000000728</v>
      </c>
      <c r="R291" s="41">
        <v>5.8299999999999272</v>
      </c>
      <c r="S291" s="41">
        <v>5.5500000000001819</v>
      </c>
    </row>
    <row r="292" spans="1:19" x14ac:dyDescent="0.25">
      <c r="A292" s="59">
        <f>YEAR(Table1[[#This Row],[Date]])</f>
        <v>2023</v>
      </c>
      <c r="B292" s="75" t="s">
        <v>27</v>
      </c>
      <c r="C292" s="21">
        <v>45217</v>
      </c>
      <c r="D292" s="22">
        <v>43.73700000000008</v>
      </c>
      <c r="E292" s="23">
        <v>42.799999999988358</v>
      </c>
      <c r="F292" s="24">
        <v>42.41370000000461</v>
      </c>
      <c r="G292" s="25">
        <v>4.28</v>
      </c>
      <c r="H292" s="26">
        <f t="shared" si="8"/>
        <v>78.696781301623346</v>
      </c>
      <c r="I292" s="27">
        <v>100</v>
      </c>
      <c r="J292" s="28">
        <v>100</v>
      </c>
      <c r="K292" s="29">
        <f t="shared" si="9"/>
        <v>17.833333333328483</v>
      </c>
      <c r="L292" s="41">
        <v>5.1999999999998181</v>
      </c>
      <c r="M292" s="41">
        <v>5.6300000000001091</v>
      </c>
      <c r="N292" s="41">
        <v>5.3899999999994179</v>
      </c>
      <c r="O292" s="41">
        <v>5.4400000000005093</v>
      </c>
      <c r="P292" s="41">
        <v>5.4600000000000364</v>
      </c>
      <c r="Q292" s="41">
        <v>5.2070000000003347</v>
      </c>
      <c r="R292" s="41">
        <v>5.8599999999996726</v>
      </c>
      <c r="S292" s="41">
        <v>5.5500000000001819</v>
      </c>
    </row>
    <row r="293" spans="1:19" x14ac:dyDescent="0.25">
      <c r="A293" s="59">
        <f>YEAR(Table1[[#This Row],[Date]])</f>
        <v>2023</v>
      </c>
      <c r="B293" s="75" t="s">
        <v>27</v>
      </c>
      <c r="C293" s="21">
        <v>45218</v>
      </c>
      <c r="D293" s="22">
        <v>32.62900000000127</v>
      </c>
      <c r="E293" s="23">
        <v>32.100000000005821</v>
      </c>
      <c r="F293" s="24">
        <v>31.706600000004983</v>
      </c>
      <c r="G293" s="25">
        <v>3.2</v>
      </c>
      <c r="H293" s="26">
        <f t="shared" si="8"/>
        <v>78.942708743226703</v>
      </c>
      <c r="I293" s="27">
        <v>87.259259259259252</v>
      </c>
      <c r="J293" s="28">
        <v>100</v>
      </c>
      <c r="K293" s="29">
        <f t="shared" si="9"/>
        <v>13.375000000002427</v>
      </c>
      <c r="L293" s="41">
        <v>3.9299999999998363</v>
      </c>
      <c r="M293" s="41">
        <v>4.2300000000000182</v>
      </c>
      <c r="N293" s="41">
        <v>3.9900000000016007</v>
      </c>
      <c r="O293" s="41">
        <v>4.0799999999999272</v>
      </c>
      <c r="P293" s="41">
        <v>4.0399999999999636</v>
      </c>
      <c r="Q293" s="41">
        <v>3.9989999999997963</v>
      </c>
      <c r="R293" s="41">
        <v>4.2800000000002001</v>
      </c>
      <c r="S293" s="41">
        <v>4.0799999999999272</v>
      </c>
    </row>
    <row r="294" spans="1:19" x14ac:dyDescent="0.25">
      <c r="A294" s="59">
        <f>YEAR(Table1[[#This Row],[Date]])</f>
        <v>2023</v>
      </c>
      <c r="B294" s="75" t="s">
        <v>27</v>
      </c>
      <c r="C294" s="21">
        <v>45219</v>
      </c>
      <c r="D294" s="22">
        <v>43.754999999997835</v>
      </c>
      <c r="E294" s="23">
        <v>42.899999999994179</v>
      </c>
      <c r="F294" s="24">
        <v>42.356599999999162</v>
      </c>
      <c r="G294" s="25">
        <v>4.28</v>
      </c>
      <c r="H294" s="26">
        <f t="shared" si="8"/>
        <v>78.880652285983686</v>
      </c>
      <c r="I294" s="27">
        <v>100</v>
      </c>
      <c r="J294" s="28">
        <v>99.27</v>
      </c>
      <c r="K294" s="29">
        <f t="shared" si="9"/>
        <v>17.874999999997573</v>
      </c>
      <c r="L294" s="41">
        <v>5.1900000000000546</v>
      </c>
      <c r="M294" s="41">
        <v>5.569999999999709</v>
      </c>
      <c r="N294" s="41">
        <v>5.4599999999991269</v>
      </c>
      <c r="O294" s="41">
        <v>5.4399999999995998</v>
      </c>
      <c r="P294" s="41">
        <v>5.4200000000000728</v>
      </c>
      <c r="Q294" s="41">
        <v>5.194999999999709</v>
      </c>
      <c r="R294" s="41">
        <v>5.9499999999998181</v>
      </c>
      <c r="S294" s="41">
        <v>5.5299999999997453</v>
      </c>
    </row>
    <row r="295" spans="1:19" x14ac:dyDescent="0.25">
      <c r="A295" s="59">
        <f>YEAR(Table1[[#This Row],[Date]])</f>
        <v>2023</v>
      </c>
      <c r="B295" s="75" t="s">
        <v>27</v>
      </c>
      <c r="C295" s="21">
        <v>45220</v>
      </c>
      <c r="D295" s="22">
        <v>47.317000000000917</v>
      </c>
      <c r="E295" s="23">
        <v>46.400000000008731</v>
      </c>
      <c r="F295" s="24">
        <v>45.718500000002678</v>
      </c>
      <c r="G295" s="25">
        <v>4.9800000000000004</v>
      </c>
      <c r="H295" s="26">
        <f t="shared" si="8"/>
        <v>73.323908682670762</v>
      </c>
      <c r="I295" s="27">
        <v>100</v>
      </c>
      <c r="J295" s="28">
        <v>100</v>
      </c>
      <c r="K295" s="29">
        <f t="shared" si="9"/>
        <v>19.33333333333697</v>
      </c>
      <c r="L295" s="41">
        <v>5.6300000000001091</v>
      </c>
      <c r="M295" s="41">
        <v>6.0400000000004184</v>
      </c>
      <c r="N295" s="41">
        <v>5.930000000000291</v>
      </c>
      <c r="O295" s="41">
        <v>5.9000000000005457</v>
      </c>
      <c r="P295" s="41">
        <v>5.8499999999994543</v>
      </c>
      <c r="Q295" s="41">
        <v>5.6069999999999709</v>
      </c>
      <c r="R295" s="41">
        <v>6.4200000000000728</v>
      </c>
      <c r="S295" s="41">
        <v>5.9400000000000546</v>
      </c>
    </row>
    <row r="296" spans="1:19" x14ac:dyDescent="0.25">
      <c r="A296" s="59">
        <f>YEAR(Table1[[#This Row],[Date]])</f>
        <v>2023</v>
      </c>
      <c r="B296" s="75" t="s">
        <v>27</v>
      </c>
      <c r="C296" s="21">
        <v>45221</v>
      </c>
      <c r="D296" s="22">
        <v>62.447000000001026</v>
      </c>
      <c r="E296" s="23">
        <v>61</v>
      </c>
      <c r="F296" s="24">
        <v>60.018499999991036</v>
      </c>
      <c r="G296" s="25">
        <v>6.66</v>
      </c>
      <c r="H296" s="26">
        <f t="shared" si="8"/>
        <v>72.07963452553048</v>
      </c>
      <c r="I296" s="27">
        <v>100</v>
      </c>
      <c r="J296" s="28">
        <v>100</v>
      </c>
      <c r="K296" s="29">
        <f t="shared" si="9"/>
        <v>25.416666666666664</v>
      </c>
      <c r="L296" s="41">
        <v>7.4499999999998181</v>
      </c>
      <c r="M296" s="41">
        <v>7.9399999999995998</v>
      </c>
      <c r="N296" s="41">
        <v>7.9200000000000728</v>
      </c>
      <c r="O296" s="41">
        <v>7.7600000000002183</v>
      </c>
      <c r="P296" s="41">
        <v>7.6900000000005093</v>
      </c>
      <c r="Q296" s="41">
        <v>7.467000000000553</v>
      </c>
      <c r="R296" s="41">
        <v>8.4400000000000546</v>
      </c>
      <c r="S296" s="41">
        <v>7.7800000000002001</v>
      </c>
    </row>
    <row r="297" spans="1:19" x14ac:dyDescent="0.25">
      <c r="A297" s="59">
        <f>YEAR(Table1[[#This Row],[Date]])</f>
        <v>2023</v>
      </c>
      <c r="B297" s="75" t="s">
        <v>27</v>
      </c>
      <c r="C297" s="21">
        <v>45222</v>
      </c>
      <c r="D297" s="22">
        <v>60.075999999999112</v>
      </c>
      <c r="E297" s="23">
        <v>58.599999999991269</v>
      </c>
      <c r="F297" s="24">
        <v>57.789000000004307</v>
      </c>
      <c r="G297" s="25">
        <v>6.38</v>
      </c>
      <c r="H297" s="26">
        <f t="shared" si="8"/>
        <v>72.282623577988957</v>
      </c>
      <c r="I297" s="27">
        <v>100</v>
      </c>
      <c r="J297" s="28">
        <v>100</v>
      </c>
      <c r="K297" s="29">
        <f t="shared" si="9"/>
        <v>24.41666666666303</v>
      </c>
      <c r="L297" s="41">
        <v>7.1400000000003274</v>
      </c>
      <c r="M297" s="41">
        <v>7.6300000000001091</v>
      </c>
      <c r="N297" s="41">
        <v>7.5799999999999272</v>
      </c>
      <c r="O297" s="41">
        <v>7.4799999999995634</v>
      </c>
      <c r="P297" s="41">
        <v>7.4399999999995998</v>
      </c>
      <c r="Q297" s="41">
        <v>7.1959999999999127</v>
      </c>
      <c r="R297" s="41">
        <v>8.0999999999999091</v>
      </c>
      <c r="S297" s="41">
        <v>7.5099999999997635</v>
      </c>
    </row>
    <row r="298" spans="1:19" x14ac:dyDescent="0.25">
      <c r="A298" s="59">
        <f>YEAR(Table1[[#This Row],[Date]])</f>
        <v>2023</v>
      </c>
      <c r="B298" s="75" t="s">
        <v>27</v>
      </c>
      <c r="C298" s="21">
        <v>45223</v>
      </c>
      <c r="D298" s="22">
        <v>46.326999999999316</v>
      </c>
      <c r="E298" s="23">
        <v>45.200000000011642</v>
      </c>
      <c r="F298" s="24">
        <v>44.423999999999069</v>
      </c>
      <c r="G298" s="25">
        <v>4.87</v>
      </c>
      <c r="H298" s="26">
        <f t="shared" si="8"/>
        <v>73.040955130087454</v>
      </c>
      <c r="I298" s="27">
        <v>67.5</v>
      </c>
      <c r="J298" s="28">
        <v>100</v>
      </c>
      <c r="K298" s="29">
        <f t="shared" si="9"/>
        <v>18.833333333338185</v>
      </c>
      <c r="L298" s="41">
        <v>5.5099999999997635</v>
      </c>
      <c r="M298" s="41">
        <v>5.7600000000002183</v>
      </c>
      <c r="N298" s="41">
        <v>5.9599999999991269</v>
      </c>
      <c r="O298" s="41">
        <v>5.6400000000003274</v>
      </c>
      <c r="P298" s="41">
        <v>5.7799999999997453</v>
      </c>
      <c r="Q298" s="41">
        <v>5.4470000000001164</v>
      </c>
      <c r="R298" s="41">
        <v>6.4000000000000909</v>
      </c>
      <c r="S298" s="41">
        <v>5.8299999999999272</v>
      </c>
    </row>
    <row r="299" spans="1:19" x14ac:dyDescent="0.25">
      <c r="A299" s="59">
        <f>YEAR(Table1[[#This Row],[Date]])</f>
        <v>2023</v>
      </c>
      <c r="B299" s="75" t="s">
        <v>27</v>
      </c>
      <c r="C299" s="21">
        <v>45224</v>
      </c>
      <c r="D299" s="22">
        <v>52.731000000001586</v>
      </c>
      <c r="E299" s="23">
        <v>51.399999999994179</v>
      </c>
      <c r="F299" s="24">
        <v>50.870100000000093</v>
      </c>
      <c r="G299" s="25">
        <v>5.38</v>
      </c>
      <c r="H299" s="26">
        <f t="shared" si="8"/>
        <v>75.186144217548019</v>
      </c>
      <c r="I299" s="27">
        <v>100</v>
      </c>
      <c r="J299" s="28">
        <v>100</v>
      </c>
      <c r="K299" s="29">
        <f t="shared" si="9"/>
        <v>21.416666666664241</v>
      </c>
      <c r="L299" s="41">
        <v>6.3200000000001637</v>
      </c>
      <c r="M299" s="41">
        <v>6.6700000000000728</v>
      </c>
      <c r="N299" s="41">
        <v>6.6500000000014552</v>
      </c>
      <c r="O299" s="41">
        <v>6.5599999999994907</v>
      </c>
      <c r="P299" s="41">
        <v>6.5</v>
      </c>
      <c r="Q299" s="41">
        <v>6.3209999999999127</v>
      </c>
      <c r="R299" s="41">
        <v>7.1300000000001091</v>
      </c>
      <c r="S299" s="41">
        <v>6.580000000000382</v>
      </c>
    </row>
    <row r="300" spans="1:19" x14ac:dyDescent="0.25">
      <c r="A300" s="59">
        <f>YEAR(Table1[[#This Row],[Date]])</f>
        <v>2023</v>
      </c>
      <c r="B300" s="75" t="s">
        <v>27</v>
      </c>
      <c r="C300" s="21">
        <v>45225</v>
      </c>
      <c r="D300" s="22">
        <v>64.497999999998683</v>
      </c>
      <c r="E300" s="23">
        <v>62.899999999994179</v>
      </c>
      <c r="F300" s="24">
        <v>61.940100000007078</v>
      </c>
      <c r="G300" s="25">
        <v>6.52</v>
      </c>
      <c r="H300" s="26">
        <f t="shared" si="8"/>
        <v>75.920667850812848</v>
      </c>
      <c r="I300" s="27">
        <v>100</v>
      </c>
      <c r="J300" s="28">
        <v>100</v>
      </c>
      <c r="K300" s="29">
        <f t="shared" si="9"/>
        <v>26.208333333330909</v>
      </c>
      <c r="L300" s="41">
        <v>7.7399999999997817</v>
      </c>
      <c r="M300" s="41">
        <v>8.2100000000000364</v>
      </c>
      <c r="N300" s="41">
        <v>8.1899999999986903</v>
      </c>
      <c r="O300" s="41">
        <v>8.0600000000004002</v>
      </c>
      <c r="P300" s="41">
        <v>7.9200000000000728</v>
      </c>
      <c r="Q300" s="41">
        <v>7.6880000000001019</v>
      </c>
      <c r="R300" s="41">
        <v>8.6799999999998363</v>
      </c>
      <c r="S300" s="41">
        <v>8.0099999999997635</v>
      </c>
    </row>
    <row r="301" spans="1:19" x14ac:dyDescent="0.25">
      <c r="A301" s="59">
        <f>YEAR(Table1[[#This Row],[Date]])</f>
        <v>2023</v>
      </c>
      <c r="B301" s="75" t="s">
        <v>27</v>
      </c>
      <c r="C301" s="21">
        <v>45226</v>
      </c>
      <c r="D301" s="22">
        <v>65.264000000000124</v>
      </c>
      <c r="E301" s="23">
        <v>63.700000000011642</v>
      </c>
      <c r="F301" s="24">
        <v>62.599699999991572</v>
      </c>
      <c r="G301" s="25">
        <v>6.6</v>
      </c>
      <c r="H301" s="26">
        <f t="shared" si="8"/>
        <v>75.954317710843739</v>
      </c>
      <c r="I301" s="27">
        <v>100</v>
      </c>
      <c r="J301" s="28">
        <v>100</v>
      </c>
      <c r="K301" s="29">
        <f t="shared" si="9"/>
        <v>26.541666666671514</v>
      </c>
      <c r="L301" s="41">
        <v>7.8600000000001273</v>
      </c>
      <c r="M301" s="41">
        <v>8.3499999999994543</v>
      </c>
      <c r="N301" s="41">
        <v>8.2800000000006548</v>
      </c>
      <c r="O301" s="41">
        <v>8.25</v>
      </c>
      <c r="P301" s="41">
        <v>7.9800000000004729</v>
      </c>
      <c r="Q301" s="41">
        <v>7.7539999999989959</v>
      </c>
      <c r="R301" s="41">
        <v>8.7000000000002728</v>
      </c>
      <c r="S301" s="41">
        <v>8.0900000000001455</v>
      </c>
    </row>
    <row r="302" spans="1:19" x14ac:dyDescent="0.25">
      <c r="A302" s="59">
        <f>YEAR(Table1[[#This Row],[Date]])</f>
        <v>2023</v>
      </c>
      <c r="B302" s="75" t="s">
        <v>27</v>
      </c>
      <c r="C302" s="21">
        <v>45227</v>
      </c>
      <c r="D302" s="22">
        <v>64.22400000000107</v>
      </c>
      <c r="E302" s="23">
        <v>63.19999999999709</v>
      </c>
      <c r="F302" s="24">
        <v>62.097999999998137</v>
      </c>
      <c r="G302" s="25">
        <v>6.56</v>
      </c>
      <c r="H302" s="26">
        <f t="shared" si="8"/>
        <v>75.817630766215245</v>
      </c>
      <c r="I302" s="27">
        <v>100</v>
      </c>
      <c r="J302" s="28">
        <v>100</v>
      </c>
      <c r="K302" s="29">
        <f t="shared" si="9"/>
        <v>26.333333333332121</v>
      </c>
      <c r="L302" s="41">
        <v>7.2899999999999636</v>
      </c>
      <c r="M302" s="41">
        <v>8.2899999999999636</v>
      </c>
      <c r="N302" s="41">
        <v>8.1700000000000728</v>
      </c>
      <c r="O302" s="41">
        <v>8.2200000000002547</v>
      </c>
      <c r="P302" s="41">
        <v>7.8999999999996362</v>
      </c>
      <c r="Q302" s="41">
        <v>7.6940000000013242</v>
      </c>
      <c r="R302" s="41">
        <v>8.6199999999998909</v>
      </c>
      <c r="S302" s="41">
        <v>8.0399999999999636</v>
      </c>
    </row>
    <row r="303" spans="1:19" x14ac:dyDescent="0.25">
      <c r="A303" s="59">
        <f>YEAR(Table1[[#This Row],[Date]])</f>
        <v>2023</v>
      </c>
      <c r="B303" s="75" t="s">
        <v>27</v>
      </c>
      <c r="C303" s="21">
        <v>45228</v>
      </c>
      <c r="D303" s="22">
        <v>64.03800000000092</v>
      </c>
      <c r="E303" s="23">
        <v>62</v>
      </c>
      <c r="F303" s="24">
        <v>61.017000000007101</v>
      </c>
      <c r="G303" s="25">
        <v>6.38</v>
      </c>
      <c r="H303" s="26">
        <f t="shared" si="8"/>
        <v>76.47649593576763</v>
      </c>
      <c r="I303" s="27">
        <v>100</v>
      </c>
      <c r="J303" s="28">
        <v>100</v>
      </c>
      <c r="K303" s="29">
        <f t="shared" si="9"/>
        <v>25.833333333333336</v>
      </c>
      <c r="L303" s="41">
        <v>8.2200000000002547</v>
      </c>
      <c r="M303" s="41">
        <v>8.160000000000764</v>
      </c>
      <c r="N303" s="41">
        <v>7.9899999999997817</v>
      </c>
      <c r="O303" s="41">
        <v>8.0199999999995271</v>
      </c>
      <c r="P303" s="41">
        <v>7.680000000000291</v>
      </c>
      <c r="Q303" s="41">
        <v>7.5079999999998108</v>
      </c>
      <c r="R303" s="41">
        <v>8.5600000000004002</v>
      </c>
      <c r="S303" s="41">
        <v>7.9000000000000909</v>
      </c>
    </row>
    <row r="304" spans="1:19" x14ac:dyDescent="0.25">
      <c r="A304" s="59">
        <f>YEAR(Table1[[#This Row],[Date]])</f>
        <v>2023</v>
      </c>
      <c r="B304" s="75" t="s">
        <v>27</v>
      </c>
      <c r="C304" s="21">
        <v>45229</v>
      </c>
      <c r="D304" s="22">
        <v>61.584999999997308</v>
      </c>
      <c r="E304" s="23">
        <v>60.099999999991269</v>
      </c>
      <c r="F304" s="24">
        <v>59.220799999995506</v>
      </c>
      <c r="G304" s="25">
        <v>6.22</v>
      </c>
      <c r="H304" s="26">
        <f t="shared" si="8"/>
        <v>76.039816016529954</v>
      </c>
      <c r="I304" s="27">
        <v>100</v>
      </c>
      <c r="J304" s="28">
        <v>100</v>
      </c>
      <c r="K304" s="29">
        <f t="shared" si="9"/>
        <v>25.041666666663026</v>
      </c>
      <c r="L304" s="41">
        <v>7.4499999999998181</v>
      </c>
      <c r="M304" s="41">
        <v>7.8799999999991996</v>
      </c>
      <c r="N304" s="41">
        <v>7.7199999999993452</v>
      </c>
      <c r="O304" s="41">
        <v>7.7700000000004366</v>
      </c>
      <c r="P304" s="41">
        <v>7.4299999999993815</v>
      </c>
      <c r="Q304" s="41">
        <v>7.2649999999994179</v>
      </c>
      <c r="R304" s="41">
        <v>8.2799999999997453</v>
      </c>
      <c r="S304" s="41">
        <v>7.7899999999999636</v>
      </c>
    </row>
    <row r="305" spans="1:19" ht="15.75" thickBot="1" x14ac:dyDescent="0.3">
      <c r="A305" s="59">
        <f>YEAR(Table1[[#This Row],[Date]])</f>
        <v>2023</v>
      </c>
      <c r="B305" s="75" t="s">
        <v>27</v>
      </c>
      <c r="C305" s="30">
        <v>45230</v>
      </c>
      <c r="D305" s="31">
        <v>65.828000000000884</v>
      </c>
      <c r="E305" s="32">
        <v>64.200000000011642</v>
      </c>
      <c r="F305" s="33">
        <v>63.20669999999518</v>
      </c>
      <c r="G305" s="38">
        <v>6.57</v>
      </c>
      <c r="H305" s="26">
        <f t="shared" si="8"/>
        <v>76.900051134954481</v>
      </c>
      <c r="I305" s="27">
        <v>100</v>
      </c>
      <c r="J305" s="28">
        <v>100</v>
      </c>
      <c r="K305" s="29">
        <f t="shared" si="9"/>
        <v>26.750000000004853</v>
      </c>
      <c r="L305" s="41">
        <v>7.9099999999998545</v>
      </c>
      <c r="M305" s="41">
        <v>8.3600000000005821</v>
      </c>
      <c r="N305" s="41">
        <v>8.4400000000005093</v>
      </c>
      <c r="O305" s="41">
        <v>8.2799999999997453</v>
      </c>
      <c r="P305" s="41">
        <v>7.9200000000000728</v>
      </c>
      <c r="Q305" s="41">
        <v>7.6480000000010477</v>
      </c>
      <c r="R305" s="41">
        <v>8.8899999999994179</v>
      </c>
      <c r="S305" s="41">
        <v>8.3799999999996544</v>
      </c>
    </row>
    <row r="306" spans="1:19" x14ac:dyDescent="0.25">
      <c r="A306" s="59">
        <f>YEAR(Table1[[#This Row],[Date]])</f>
        <v>2023</v>
      </c>
      <c r="B306" s="74" t="s">
        <v>28</v>
      </c>
      <c r="C306" s="11">
        <v>45231</v>
      </c>
      <c r="D306" s="12">
        <v>63.143000000001393</v>
      </c>
      <c r="E306" s="13">
        <v>61.69999999999709</v>
      </c>
      <c r="F306" s="14">
        <v>60.747000000003027</v>
      </c>
      <c r="G306" s="42">
        <v>6.41</v>
      </c>
      <c r="H306" s="26">
        <f t="shared" si="8"/>
        <v>75.750255948693493</v>
      </c>
      <c r="I306" s="27">
        <v>100</v>
      </c>
      <c r="J306" s="28">
        <v>100</v>
      </c>
      <c r="K306" s="29">
        <f t="shared" si="9"/>
        <v>25.708333333332124</v>
      </c>
      <c r="L306" s="20">
        <v>7.680000000000291</v>
      </c>
      <c r="M306" s="20">
        <v>7.9799999999995634</v>
      </c>
      <c r="N306" s="20">
        <v>8.1200000000008004</v>
      </c>
      <c r="O306" s="20">
        <v>7.8699999999998909</v>
      </c>
      <c r="P306" s="20">
        <v>7.5600000000004002</v>
      </c>
      <c r="Q306" s="20">
        <v>7.3930000000000291</v>
      </c>
      <c r="R306" s="20">
        <v>8.5200000000004366</v>
      </c>
      <c r="S306" s="20">
        <v>8.0199999999999818</v>
      </c>
    </row>
    <row r="307" spans="1:19" x14ac:dyDescent="0.25">
      <c r="A307" s="59">
        <f>YEAR(Table1[[#This Row],[Date]])</f>
        <v>2023</v>
      </c>
      <c r="B307" s="74" t="s">
        <v>28</v>
      </c>
      <c r="C307" s="21">
        <v>45232</v>
      </c>
      <c r="D307" s="22">
        <v>58.945999999998548</v>
      </c>
      <c r="E307" s="23">
        <v>57.5</v>
      </c>
      <c r="F307" s="24">
        <v>56.735200000010082</v>
      </c>
      <c r="G307" s="43">
        <v>6.03</v>
      </c>
      <c r="H307" s="26">
        <f t="shared" si="8"/>
        <v>75.042536067074181</v>
      </c>
      <c r="I307" s="27">
        <v>100</v>
      </c>
      <c r="J307" s="28">
        <v>100</v>
      </c>
      <c r="K307" s="29">
        <f t="shared" si="9"/>
        <v>23.958333333333336</v>
      </c>
      <c r="L307" s="20">
        <v>7.2199999999997999</v>
      </c>
      <c r="M307" s="20">
        <v>7.4700000000002547</v>
      </c>
      <c r="N307" s="20">
        <v>7.569999999999709</v>
      </c>
      <c r="O307" s="20">
        <v>7.3800000000001091</v>
      </c>
      <c r="P307" s="20">
        <v>7.0600000000004002</v>
      </c>
      <c r="Q307" s="20">
        <v>6.885999999998603</v>
      </c>
      <c r="R307" s="20">
        <v>7.8999999999996362</v>
      </c>
      <c r="S307" s="20">
        <v>7.4600000000000364</v>
      </c>
    </row>
    <row r="308" spans="1:19" x14ac:dyDescent="0.25">
      <c r="A308" s="59">
        <f>YEAR(Table1[[#This Row],[Date]])</f>
        <v>2023</v>
      </c>
      <c r="B308" s="74" t="s">
        <v>28</v>
      </c>
      <c r="C308" s="21">
        <v>45233</v>
      </c>
      <c r="D308" s="22">
        <v>55.901000000001204</v>
      </c>
      <c r="E308" s="23">
        <v>54.69999999999709</v>
      </c>
      <c r="F308" s="24">
        <v>53.874299999995856</v>
      </c>
      <c r="G308" s="43">
        <v>5.71</v>
      </c>
      <c r="H308" s="26">
        <f t="shared" si="8"/>
        <v>75.389035677753753</v>
      </c>
      <c r="I308" s="27">
        <v>100</v>
      </c>
      <c r="J308" s="28">
        <v>100</v>
      </c>
      <c r="K308" s="29">
        <f t="shared" si="9"/>
        <v>22.791666666665453</v>
      </c>
      <c r="L308" s="20">
        <v>6.75</v>
      </c>
      <c r="M308" s="20">
        <v>7.0600000000004002</v>
      </c>
      <c r="N308" s="20">
        <v>7.0799999999999272</v>
      </c>
      <c r="O308" s="20">
        <v>6.9600000000000364</v>
      </c>
      <c r="P308" s="20">
        <v>6.8499999999994543</v>
      </c>
      <c r="Q308" s="20">
        <v>6.5410000000010768</v>
      </c>
      <c r="R308" s="20">
        <v>7.5100000000002183</v>
      </c>
      <c r="S308" s="20">
        <v>7.1500000000000909</v>
      </c>
    </row>
    <row r="309" spans="1:19" x14ac:dyDescent="0.25">
      <c r="A309" s="59">
        <f>YEAR(Table1[[#This Row],[Date]])</f>
        <v>2023</v>
      </c>
      <c r="B309" s="74" t="s">
        <v>28</v>
      </c>
      <c r="C309" s="21">
        <v>45234</v>
      </c>
      <c r="D309" s="22">
        <v>47.649999999998727</v>
      </c>
      <c r="E309" s="23">
        <v>45.80000000000291</v>
      </c>
      <c r="F309" s="24">
        <v>45.329400000002352</v>
      </c>
      <c r="G309" s="43">
        <v>4.9000000000000004</v>
      </c>
      <c r="H309" s="26">
        <f t="shared" si="8"/>
        <v>73.557399665623649</v>
      </c>
      <c r="I309" s="27">
        <v>100</v>
      </c>
      <c r="J309" s="28">
        <v>99.41</v>
      </c>
      <c r="K309" s="29">
        <f t="shared" si="9"/>
        <v>19.083333333334547</v>
      </c>
      <c r="L309" s="20">
        <v>5.6500000000000909</v>
      </c>
      <c r="M309" s="20">
        <v>5.9099999999998545</v>
      </c>
      <c r="N309" s="20">
        <v>5.9099999999998545</v>
      </c>
      <c r="O309" s="20">
        <v>5.819999999999709</v>
      </c>
      <c r="P309" s="20">
        <v>5.8299999999999272</v>
      </c>
      <c r="Q309" s="20">
        <v>6.1999999999989086</v>
      </c>
      <c r="R309" s="20">
        <v>6.2700000000004366</v>
      </c>
      <c r="S309" s="20">
        <v>6.0599999999999454</v>
      </c>
    </row>
    <row r="310" spans="1:19" x14ac:dyDescent="0.25">
      <c r="A310" s="59">
        <f>YEAR(Table1[[#This Row],[Date]])</f>
        <v>2023</v>
      </c>
      <c r="B310" s="74" t="s">
        <v>28</v>
      </c>
      <c r="C310" s="21">
        <v>45235</v>
      </c>
      <c r="D310" s="22">
        <v>57.217000000000098</v>
      </c>
      <c r="E310" s="23">
        <v>55.899999999994179</v>
      </c>
      <c r="F310" s="24">
        <v>55.069799999997485</v>
      </c>
      <c r="G310" s="43">
        <v>5.8</v>
      </c>
      <c r="H310" s="26">
        <f t="shared" si="8"/>
        <v>75.847415082094543</v>
      </c>
      <c r="I310" s="27">
        <v>100</v>
      </c>
      <c r="J310" s="28">
        <v>100</v>
      </c>
      <c r="K310" s="29">
        <f t="shared" si="9"/>
        <v>23.291666666664241</v>
      </c>
      <c r="L310" s="20">
        <v>6.9099999999998545</v>
      </c>
      <c r="M310" s="20">
        <v>7.2599999999993088</v>
      </c>
      <c r="N310" s="20">
        <v>7.3799999999991996</v>
      </c>
      <c r="O310" s="20">
        <v>7.1400000000003274</v>
      </c>
      <c r="P310" s="20">
        <v>7.1000000000003638</v>
      </c>
      <c r="Q310" s="20">
        <v>6.4770000000007713</v>
      </c>
      <c r="R310" s="20">
        <v>7.7100000000000364</v>
      </c>
      <c r="S310" s="20">
        <v>7.2400000000002365</v>
      </c>
    </row>
    <row r="311" spans="1:19" x14ac:dyDescent="0.25">
      <c r="A311" s="59">
        <f>YEAR(Table1[[#This Row],[Date]])</f>
        <v>2023</v>
      </c>
      <c r="B311" s="74" t="s">
        <v>28</v>
      </c>
      <c r="C311" s="21">
        <v>45236</v>
      </c>
      <c r="D311" s="22">
        <v>57.042000000000371</v>
      </c>
      <c r="E311" s="23">
        <v>55.80000000000291</v>
      </c>
      <c r="F311" s="24">
        <v>54.999299999995856</v>
      </c>
      <c r="G311" s="43">
        <v>5.9</v>
      </c>
      <c r="H311" s="26">
        <f t="shared" si="8"/>
        <v>74.428481298847558</v>
      </c>
      <c r="I311" s="27">
        <v>100</v>
      </c>
      <c r="J311" s="28">
        <v>100</v>
      </c>
      <c r="K311" s="29">
        <f t="shared" si="9"/>
        <v>23.250000000001211</v>
      </c>
      <c r="L311" s="20">
        <v>6.8400000000001455</v>
      </c>
      <c r="M311" s="20">
        <v>7.2600000000002183</v>
      </c>
      <c r="N311" s="20">
        <v>7.2300000000013824</v>
      </c>
      <c r="O311" s="20">
        <v>7.1099999999996726</v>
      </c>
      <c r="P311" s="20">
        <v>7.0900000000001455</v>
      </c>
      <c r="Q311" s="20">
        <v>6.6219999999993888</v>
      </c>
      <c r="R311" s="20">
        <v>7.6499999999996362</v>
      </c>
      <c r="S311" s="20">
        <v>7.2399999999997817</v>
      </c>
    </row>
    <row r="312" spans="1:19" x14ac:dyDescent="0.25">
      <c r="A312" s="59">
        <f>YEAR(Table1[[#This Row],[Date]])</f>
        <v>2023</v>
      </c>
      <c r="B312" s="74" t="s">
        <v>28</v>
      </c>
      <c r="C312" s="21">
        <v>45237</v>
      </c>
      <c r="D312" s="22">
        <v>39.257000000000971</v>
      </c>
      <c r="E312" s="23">
        <v>38.5</v>
      </c>
      <c r="F312" s="24">
        <v>38.073600000003353</v>
      </c>
      <c r="G312" s="43">
        <v>3.94</v>
      </c>
      <c r="H312" s="26">
        <f t="shared" si="8"/>
        <v>76.899139089170646</v>
      </c>
      <c r="I312" s="27">
        <v>100</v>
      </c>
      <c r="J312" s="28">
        <v>100</v>
      </c>
      <c r="K312" s="29">
        <f t="shared" si="9"/>
        <v>16.041666666666668</v>
      </c>
      <c r="L312" s="20">
        <v>4.6799999999998363</v>
      </c>
      <c r="M312" s="20">
        <v>5.0200000000004366</v>
      </c>
      <c r="N312" s="20">
        <v>4.8799999999991996</v>
      </c>
      <c r="O312" s="20">
        <v>4.8800000000001091</v>
      </c>
      <c r="P312" s="20">
        <v>4.8800000000001091</v>
      </c>
      <c r="Q312" s="20">
        <v>4.7370000000009895</v>
      </c>
      <c r="R312" s="20">
        <v>5.1400000000003274</v>
      </c>
      <c r="S312" s="20">
        <v>5.0399999999999636</v>
      </c>
    </row>
    <row r="313" spans="1:19" x14ac:dyDescent="0.25">
      <c r="A313" s="59">
        <f>YEAR(Table1[[#This Row],[Date]])</f>
        <v>2023</v>
      </c>
      <c r="B313" s="74" t="s">
        <v>28</v>
      </c>
      <c r="C313" s="21">
        <v>45238</v>
      </c>
      <c r="D313" s="22">
        <v>26.82399999999825</v>
      </c>
      <c r="E313" s="23">
        <v>26.399999999994179</v>
      </c>
      <c r="F313" s="24">
        <v>26.183099999994738</v>
      </c>
      <c r="G313" s="43">
        <v>2.71</v>
      </c>
      <c r="H313" s="26">
        <f t="shared" si="8"/>
        <v>76.664023113024484</v>
      </c>
      <c r="I313" s="27">
        <v>100</v>
      </c>
      <c r="J313" s="28">
        <v>100</v>
      </c>
      <c r="K313" s="29">
        <f t="shared" si="9"/>
        <v>10.999999999997573</v>
      </c>
      <c r="L313" s="20">
        <v>3.2899999999999636</v>
      </c>
      <c r="M313" s="20">
        <v>3.4600000000000364</v>
      </c>
      <c r="N313" s="20">
        <v>3.4099999999998545</v>
      </c>
      <c r="O313" s="20">
        <v>3.3800000000001091</v>
      </c>
      <c r="P313" s="20">
        <v>3.339999999999236</v>
      </c>
      <c r="Q313" s="20">
        <v>3.0339999999996508</v>
      </c>
      <c r="R313" s="20">
        <v>3.5099999999993088</v>
      </c>
      <c r="S313" s="20">
        <v>3.4000000000000909</v>
      </c>
    </row>
    <row r="314" spans="1:19" x14ac:dyDescent="0.25">
      <c r="A314" s="59">
        <f>YEAR(Table1[[#This Row],[Date]])</f>
        <v>2023</v>
      </c>
      <c r="B314" s="74" t="s">
        <v>28</v>
      </c>
      <c r="C314" s="21">
        <v>45239</v>
      </c>
      <c r="D314" s="22">
        <v>37.069999999999254</v>
      </c>
      <c r="E314" s="23">
        <v>36.30000000000291</v>
      </c>
      <c r="F314" s="24">
        <v>36.074099999997998</v>
      </c>
      <c r="G314" s="43">
        <v>3.7</v>
      </c>
      <c r="H314" s="26">
        <f t="shared" si="8"/>
        <v>77.20792327702523</v>
      </c>
      <c r="I314" s="27">
        <v>100</v>
      </c>
      <c r="J314" s="28">
        <v>100</v>
      </c>
      <c r="K314" s="29">
        <f t="shared" si="9"/>
        <v>15.125000000001213</v>
      </c>
      <c r="L314" s="20">
        <v>4.3000000000001819</v>
      </c>
      <c r="M314" s="20">
        <v>4.6399999999994179</v>
      </c>
      <c r="N314" s="20">
        <v>4.7199999999993452</v>
      </c>
      <c r="O314" s="20">
        <v>4.5799999999999272</v>
      </c>
      <c r="P314" s="20">
        <v>4.5399999999999636</v>
      </c>
      <c r="Q314" s="20">
        <v>4.3899999999994179</v>
      </c>
      <c r="R314" s="20">
        <v>5.160000000000764</v>
      </c>
      <c r="S314" s="20">
        <v>4.7400000000002365</v>
      </c>
    </row>
    <row r="315" spans="1:19" x14ac:dyDescent="0.25">
      <c r="A315" s="59">
        <f>YEAR(Table1[[#This Row],[Date]])</f>
        <v>2023</v>
      </c>
      <c r="B315" s="74" t="s">
        <v>28</v>
      </c>
      <c r="C315" s="21">
        <v>45240</v>
      </c>
      <c r="D315" s="22">
        <v>25.731000000001586</v>
      </c>
      <c r="E315" s="23">
        <v>25.400000000008731</v>
      </c>
      <c r="F315" s="24">
        <v>25.280299999998533</v>
      </c>
      <c r="G315" s="43">
        <v>2.59</v>
      </c>
      <c r="H315" s="26">
        <f t="shared" si="8"/>
        <v>77.177538419400165</v>
      </c>
      <c r="I315" s="27">
        <v>100</v>
      </c>
      <c r="J315" s="28">
        <v>100</v>
      </c>
      <c r="K315" s="29">
        <f t="shared" si="9"/>
        <v>10.58333333333697</v>
      </c>
      <c r="L315" s="20">
        <v>3.0999999999999091</v>
      </c>
      <c r="M315" s="20">
        <v>3.2800000000006548</v>
      </c>
      <c r="N315" s="20">
        <v>3.320000000001528</v>
      </c>
      <c r="O315" s="20">
        <v>3.2299999999995634</v>
      </c>
      <c r="P315" s="20">
        <v>3.180000000000291</v>
      </c>
      <c r="Q315" s="20">
        <v>2.8209999999999127</v>
      </c>
      <c r="R315" s="20">
        <v>3.5399999999999636</v>
      </c>
      <c r="S315" s="20">
        <v>3.2599999999997635</v>
      </c>
    </row>
    <row r="316" spans="1:19" x14ac:dyDescent="0.25">
      <c r="A316" s="59">
        <f>YEAR(Table1[[#This Row],[Date]])</f>
        <v>2023</v>
      </c>
      <c r="B316" s="74" t="s">
        <v>28</v>
      </c>
      <c r="C316" s="21">
        <v>45241</v>
      </c>
      <c r="D316" s="22">
        <v>53.983000000001084</v>
      </c>
      <c r="E316" s="23">
        <v>52.899999999994179</v>
      </c>
      <c r="F316" s="24">
        <v>52.138100000011036</v>
      </c>
      <c r="G316" s="43">
        <v>5.47</v>
      </c>
      <c r="H316" s="26">
        <f t="shared" si="8"/>
        <v>76.107124878547523</v>
      </c>
      <c r="I316" s="27">
        <v>100</v>
      </c>
      <c r="J316" s="28">
        <v>100</v>
      </c>
      <c r="K316" s="29">
        <f t="shared" si="9"/>
        <v>22.041666666664241</v>
      </c>
      <c r="L316" s="20">
        <v>6.4100000000003092</v>
      </c>
      <c r="M316" s="20">
        <v>6.819999999999709</v>
      </c>
      <c r="N316" s="20">
        <v>7.0799999999999272</v>
      </c>
      <c r="O316" s="20">
        <v>6.680000000000291</v>
      </c>
      <c r="P316" s="20">
        <v>6.6400000000003274</v>
      </c>
      <c r="Q316" s="20">
        <v>6.3330000000005384</v>
      </c>
      <c r="R316" s="20">
        <v>7.2100000000000364</v>
      </c>
      <c r="S316" s="20">
        <v>6.8099999999999454</v>
      </c>
    </row>
    <row r="317" spans="1:19" x14ac:dyDescent="0.25">
      <c r="A317" s="59">
        <f>YEAR(Table1[[#This Row],[Date]])</f>
        <v>2023</v>
      </c>
      <c r="B317" s="74" t="s">
        <v>28</v>
      </c>
      <c r="C317" s="21">
        <v>45242</v>
      </c>
      <c r="D317" s="22">
        <v>56.593999999998232</v>
      </c>
      <c r="E317" s="23">
        <v>55.30000000000291</v>
      </c>
      <c r="F317" s="24">
        <v>54.586499999990338</v>
      </c>
      <c r="G317" s="43">
        <v>5.75</v>
      </c>
      <c r="H317" s="26">
        <f t="shared" si="8"/>
        <v>75.685774017064062</v>
      </c>
      <c r="I317" s="27">
        <v>100</v>
      </c>
      <c r="J317" s="28">
        <v>100</v>
      </c>
      <c r="K317" s="29">
        <f t="shared" si="9"/>
        <v>23.041666666667879</v>
      </c>
      <c r="L317" s="20">
        <v>6.6499999999996362</v>
      </c>
      <c r="M317" s="20">
        <v>7.0900000000001455</v>
      </c>
      <c r="N317" s="20">
        <v>7.3799999999991996</v>
      </c>
      <c r="O317" s="20">
        <v>6.9800000000004729</v>
      </c>
      <c r="P317" s="20">
        <v>6.9499999999998181</v>
      </c>
      <c r="Q317" s="20">
        <v>6.6039999999993597</v>
      </c>
      <c r="R317" s="20">
        <v>7.7999999999992724</v>
      </c>
      <c r="S317" s="20">
        <v>7.1400000000003274</v>
      </c>
    </row>
    <row r="318" spans="1:19" x14ac:dyDescent="0.25">
      <c r="A318" s="59">
        <f>YEAR(Table1[[#This Row],[Date]])</f>
        <v>2023</v>
      </c>
      <c r="B318" s="74" t="s">
        <v>28</v>
      </c>
      <c r="C318" s="21">
        <v>45243</v>
      </c>
      <c r="D318" s="35">
        <v>47.518000000000029</v>
      </c>
      <c r="E318" s="36">
        <v>46.5</v>
      </c>
      <c r="F318" s="37">
        <v>45.972500000003492</v>
      </c>
      <c r="G318" s="43">
        <v>4.8899999999999997</v>
      </c>
      <c r="H318" s="26">
        <f t="shared" si="8"/>
        <v>74.834362587453612</v>
      </c>
      <c r="I318" s="27">
        <v>100</v>
      </c>
      <c r="J318" s="28">
        <v>100</v>
      </c>
      <c r="K318" s="29">
        <f t="shared" si="9"/>
        <v>19.375</v>
      </c>
      <c r="L318" s="20">
        <v>5.6000000000003638</v>
      </c>
      <c r="M318" s="20">
        <v>5.9799999999995634</v>
      </c>
      <c r="N318" s="20">
        <v>6.1499999999996362</v>
      </c>
      <c r="O318" s="20">
        <v>5.8299999999999272</v>
      </c>
      <c r="P318" s="20">
        <v>5.819999999999709</v>
      </c>
      <c r="Q318" s="20">
        <v>5.5380000000004657</v>
      </c>
      <c r="R318" s="20">
        <v>6.6100000000005821</v>
      </c>
      <c r="S318" s="20">
        <v>5.9899999999997817</v>
      </c>
    </row>
    <row r="319" spans="1:19" x14ac:dyDescent="0.25">
      <c r="A319" s="59">
        <f>YEAR(Table1[[#This Row],[Date]])</f>
        <v>2023</v>
      </c>
      <c r="B319" s="74" t="s">
        <v>28</v>
      </c>
      <c r="C319" s="21">
        <v>45244</v>
      </c>
      <c r="D319" s="22">
        <v>44.440000000000509</v>
      </c>
      <c r="E319" s="23">
        <v>43.5</v>
      </c>
      <c r="F319" s="24">
        <v>43.099900000001071</v>
      </c>
      <c r="G319" s="43">
        <v>4.6900000000000004</v>
      </c>
      <c r="H319" s="26">
        <f t="shared" si="8"/>
        <v>72.991684149713151</v>
      </c>
      <c r="I319" s="27">
        <v>100</v>
      </c>
      <c r="J319" s="28">
        <v>100</v>
      </c>
      <c r="K319" s="29">
        <f t="shared" si="9"/>
        <v>18.125</v>
      </c>
      <c r="L319" s="20">
        <v>5.1899999999995998</v>
      </c>
      <c r="M319" s="20">
        <v>5.5900000000001455</v>
      </c>
      <c r="N319" s="20">
        <v>5.7100000000009459</v>
      </c>
      <c r="O319" s="20">
        <v>5.4899999999997817</v>
      </c>
      <c r="P319" s="20">
        <v>5.4700000000002547</v>
      </c>
      <c r="Q319" s="20">
        <v>5.1499999999996362</v>
      </c>
      <c r="R319" s="20">
        <v>6.2100000000000364</v>
      </c>
      <c r="S319" s="20">
        <v>5.6300000000001091</v>
      </c>
    </row>
    <row r="320" spans="1:19" x14ac:dyDescent="0.25">
      <c r="A320" s="59">
        <f>YEAR(Table1[[#This Row],[Date]])</f>
        <v>2023</v>
      </c>
      <c r="B320" s="74" t="s">
        <v>28</v>
      </c>
      <c r="C320" s="21">
        <v>45245</v>
      </c>
      <c r="D320" s="22">
        <v>60.19699999999893</v>
      </c>
      <c r="E320" s="23">
        <v>58.80000000000291</v>
      </c>
      <c r="F320" s="24">
        <v>57.952399999994668</v>
      </c>
      <c r="G320" s="43">
        <v>6.08</v>
      </c>
      <c r="H320" s="26">
        <f t="shared" si="8"/>
        <v>76.108071390410217</v>
      </c>
      <c r="I320" s="27">
        <v>100</v>
      </c>
      <c r="J320" s="28">
        <v>96.39</v>
      </c>
      <c r="K320" s="29">
        <f t="shared" si="9"/>
        <v>24.500000000001211</v>
      </c>
      <c r="L320" s="20">
        <v>7.0100000000002183</v>
      </c>
      <c r="M320" s="20">
        <v>7.5299999999997453</v>
      </c>
      <c r="N320" s="20">
        <v>7.819999999999709</v>
      </c>
      <c r="O320" s="20">
        <v>7.4200000000000728</v>
      </c>
      <c r="P320" s="20">
        <v>7.3800000000001091</v>
      </c>
      <c r="Q320" s="20">
        <v>7.0170000000000003</v>
      </c>
      <c r="R320" s="20">
        <v>8.4299999999993815</v>
      </c>
      <c r="S320" s="20">
        <v>7.5899999999996908</v>
      </c>
    </row>
    <row r="321" spans="1:19" x14ac:dyDescent="0.25">
      <c r="A321" s="59">
        <f>YEAR(Table1[[#This Row],[Date]])</f>
        <v>2023</v>
      </c>
      <c r="B321" s="74" t="s">
        <v>28</v>
      </c>
      <c r="C321" s="21">
        <v>45246</v>
      </c>
      <c r="D321" s="22">
        <v>57.250999999999983</v>
      </c>
      <c r="E321" s="23">
        <v>56</v>
      </c>
      <c r="F321" s="24">
        <v>55.223600000012084</v>
      </c>
      <c r="G321" s="43">
        <v>5.78</v>
      </c>
      <c r="H321" s="26">
        <f t="shared" si="8"/>
        <v>76.246016486022612</v>
      </c>
      <c r="I321" s="27">
        <v>100</v>
      </c>
      <c r="J321" s="28">
        <v>100</v>
      </c>
      <c r="K321" s="29">
        <f t="shared" si="9"/>
        <v>23.333333333333332</v>
      </c>
      <c r="L321" s="20">
        <v>6.6399999999998727</v>
      </c>
      <c r="M321" s="20">
        <v>7.1199999999998909</v>
      </c>
      <c r="N321" s="20">
        <v>7.4500000000007276</v>
      </c>
      <c r="O321" s="20">
        <v>7.0299999999997453</v>
      </c>
      <c r="P321" s="20">
        <v>6.9799999999995634</v>
      </c>
      <c r="Q321" s="20">
        <v>6.7309999999999999</v>
      </c>
      <c r="R321" s="20">
        <v>8.0900000000001455</v>
      </c>
      <c r="S321" s="20">
        <v>7.2100000000000364</v>
      </c>
    </row>
    <row r="322" spans="1:19" x14ac:dyDescent="0.25">
      <c r="A322" s="59">
        <f>YEAR(Table1[[#This Row],[Date]])</f>
        <v>2023</v>
      </c>
      <c r="B322" s="74" t="s">
        <v>28</v>
      </c>
      <c r="C322" s="21">
        <v>45247</v>
      </c>
      <c r="D322" s="22">
        <v>56.074000000000019</v>
      </c>
      <c r="E322" s="23">
        <v>54.799999999988358</v>
      </c>
      <c r="F322" s="24">
        <v>54.029299999994691</v>
      </c>
      <c r="G322" s="43">
        <v>5.8</v>
      </c>
      <c r="H322" s="26">
        <f t="shared" si="8"/>
        <v>74.354889919469244</v>
      </c>
      <c r="I322" s="27">
        <v>100</v>
      </c>
      <c r="J322" s="28">
        <v>100</v>
      </c>
      <c r="K322" s="29">
        <f t="shared" si="9"/>
        <v>22.833333333328483</v>
      </c>
      <c r="L322" s="20">
        <v>6.5300000000002001</v>
      </c>
      <c r="M322" s="20">
        <v>6.9800000000004729</v>
      </c>
      <c r="N322" s="20">
        <v>7.2899999999990541</v>
      </c>
      <c r="O322" s="20">
        <v>6.8800000000001091</v>
      </c>
      <c r="P322" s="20">
        <v>6.8299999999999272</v>
      </c>
      <c r="Q322" s="20">
        <v>6.5940000000000003</v>
      </c>
      <c r="R322" s="20">
        <v>7.9099999999998545</v>
      </c>
      <c r="S322" s="20">
        <v>7.0600000000004002</v>
      </c>
    </row>
    <row r="323" spans="1:19" x14ac:dyDescent="0.25">
      <c r="A323" s="59">
        <f>YEAR(Table1[[#This Row],[Date]])</f>
        <v>2023</v>
      </c>
      <c r="B323" s="74" t="s">
        <v>28</v>
      </c>
      <c r="C323" s="21">
        <v>45248</v>
      </c>
      <c r="D323" s="22">
        <v>52.796000000001385</v>
      </c>
      <c r="E323" s="23">
        <v>51.600000000005821</v>
      </c>
      <c r="F323" s="24">
        <v>51.013699999995879</v>
      </c>
      <c r="G323" s="43">
        <v>5.44</v>
      </c>
      <c r="H323" s="26">
        <f t="shared" ref="H323:H366" si="10">(E323/(G323*12.707))*100</f>
        <v>74.646211675833214</v>
      </c>
      <c r="I323" s="27">
        <v>100</v>
      </c>
      <c r="J323" s="28">
        <v>100</v>
      </c>
      <c r="K323" s="29">
        <f t="shared" ref="K323:K366" si="11">(E323/240)*100</f>
        <v>21.500000000002427</v>
      </c>
      <c r="L323" s="20">
        <v>6.1199999999998909</v>
      </c>
      <c r="M323" s="20">
        <v>6.5299999999997453</v>
      </c>
      <c r="N323" s="20">
        <v>6.9400000000005093</v>
      </c>
      <c r="O323" s="20">
        <v>6.4700000000002547</v>
      </c>
      <c r="P323" s="20">
        <v>6.410000000000764</v>
      </c>
      <c r="Q323" s="20">
        <v>6.0659999999999998</v>
      </c>
      <c r="R323" s="20">
        <v>7.6400000000003274</v>
      </c>
      <c r="S323" s="20">
        <v>6.6199999999998909</v>
      </c>
    </row>
    <row r="324" spans="1:19" x14ac:dyDescent="0.25">
      <c r="A324" s="59">
        <f>YEAR(Table1[[#This Row],[Date]])</f>
        <v>2023</v>
      </c>
      <c r="B324" s="74" t="s">
        <v>28</v>
      </c>
      <c r="C324" s="21">
        <v>45249</v>
      </c>
      <c r="D324" s="22">
        <v>43.949999999998674</v>
      </c>
      <c r="E324" s="23">
        <v>43.100000000005821</v>
      </c>
      <c r="F324" s="24">
        <v>42.431300000011106</v>
      </c>
      <c r="G324" s="43">
        <v>4.47</v>
      </c>
      <c r="H324" s="26">
        <f t="shared" si="10"/>
        <v>75.879894275197941</v>
      </c>
      <c r="I324" s="27">
        <v>100</v>
      </c>
      <c r="J324" s="28">
        <v>99.69</v>
      </c>
      <c r="K324" s="29">
        <f t="shared" si="11"/>
        <v>17.958333333335759</v>
      </c>
      <c r="L324" s="20">
        <v>5.1199999999998909</v>
      </c>
      <c r="M324" s="20">
        <v>5.4600000000000364</v>
      </c>
      <c r="N324" s="20">
        <v>5.6700000000000728</v>
      </c>
      <c r="O324" s="20">
        <v>5.3499999999994543</v>
      </c>
      <c r="P324" s="20">
        <v>5.339999999999236</v>
      </c>
      <c r="Q324" s="20">
        <v>5.24</v>
      </c>
      <c r="R324" s="20">
        <v>6.2600000000002183</v>
      </c>
      <c r="S324" s="20">
        <v>5.5099999999997635</v>
      </c>
    </row>
    <row r="325" spans="1:19" x14ac:dyDescent="0.25">
      <c r="A325" s="59">
        <f>YEAR(Table1[[#This Row],[Date]])</f>
        <v>2023</v>
      </c>
      <c r="B325" s="74" t="s">
        <v>28</v>
      </c>
      <c r="C325" s="21">
        <v>45250</v>
      </c>
      <c r="D325" s="22">
        <v>49.529000000000075</v>
      </c>
      <c r="E325" s="23">
        <v>48.299999999988358</v>
      </c>
      <c r="F325" s="24">
        <v>47.808599999989383</v>
      </c>
      <c r="G325" s="43">
        <v>5.07</v>
      </c>
      <c r="H325" s="26">
        <f t="shared" si="10"/>
        <v>74.971489879063625</v>
      </c>
      <c r="I325" s="27">
        <v>100</v>
      </c>
      <c r="J325" s="28">
        <v>100</v>
      </c>
      <c r="K325" s="29">
        <f t="shared" si="11"/>
        <v>20.124999999995151</v>
      </c>
      <c r="L325" s="20">
        <v>5.8099999999999454</v>
      </c>
      <c r="M325" s="20">
        <v>6.1100000000005821</v>
      </c>
      <c r="N325" s="20">
        <v>6.569999999999709</v>
      </c>
      <c r="O325" s="20">
        <v>6.1199999999998909</v>
      </c>
      <c r="P325" s="20">
        <v>5.9700000000002547</v>
      </c>
      <c r="Q325" s="20">
        <v>5.609</v>
      </c>
      <c r="R325" s="20">
        <v>7.1399999999994179</v>
      </c>
      <c r="S325" s="20">
        <v>6.2000000000002728</v>
      </c>
    </row>
    <row r="326" spans="1:19" x14ac:dyDescent="0.25">
      <c r="A326" s="59">
        <f>YEAR(Table1[[#This Row],[Date]])</f>
        <v>2023</v>
      </c>
      <c r="B326" s="74" t="s">
        <v>28</v>
      </c>
      <c r="C326" s="21">
        <v>45251</v>
      </c>
      <c r="D326" s="22">
        <v>60.611999999998673</v>
      </c>
      <c r="E326" s="23">
        <v>59.30000000000291</v>
      </c>
      <c r="F326" s="24">
        <v>58.38300000000163</v>
      </c>
      <c r="G326" s="43">
        <v>6.1</v>
      </c>
      <c r="H326" s="26">
        <f t="shared" si="10"/>
        <v>76.503592314553501</v>
      </c>
      <c r="I326" s="27">
        <v>100</v>
      </c>
      <c r="J326" s="28">
        <v>100</v>
      </c>
      <c r="K326" s="29">
        <f t="shared" si="11"/>
        <v>24.708333333334544</v>
      </c>
      <c r="L326" s="20">
        <v>7.0599999999999454</v>
      </c>
      <c r="M326" s="20">
        <v>7.5099999999993088</v>
      </c>
      <c r="N326" s="20">
        <v>8.1299999999991996</v>
      </c>
      <c r="O326" s="20">
        <v>7.5100000000002183</v>
      </c>
      <c r="P326" s="20">
        <v>7.3000000000001819</v>
      </c>
      <c r="Q326" s="20">
        <v>6.9020000000000001</v>
      </c>
      <c r="R326" s="20">
        <v>8.6300000000001091</v>
      </c>
      <c r="S326" s="20">
        <v>7.569999999999709</v>
      </c>
    </row>
    <row r="327" spans="1:19" x14ac:dyDescent="0.25">
      <c r="A327" s="59">
        <f>YEAR(Table1[[#This Row],[Date]])</f>
        <v>2023</v>
      </c>
      <c r="B327" s="74" t="s">
        <v>28</v>
      </c>
      <c r="C327" s="21">
        <v>45252</v>
      </c>
      <c r="D327" s="22">
        <v>50.976000000001946</v>
      </c>
      <c r="E327" s="23">
        <v>49.80000000000291</v>
      </c>
      <c r="F327" s="24">
        <v>49.163400000004913</v>
      </c>
      <c r="G327" s="43">
        <v>5.26</v>
      </c>
      <c r="H327" s="26">
        <f t="shared" si="10"/>
        <v>74.507599027036846</v>
      </c>
      <c r="I327" s="27">
        <v>100</v>
      </c>
      <c r="J327" s="28">
        <v>100</v>
      </c>
      <c r="K327" s="29">
        <f t="shared" si="11"/>
        <v>20.750000000001211</v>
      </c>
      <c r="L327" s="20">
        <v>5.7800000000002001</v>
      </c>
      <c r="M327" s="20">
        <v>6.3900000000003274</v>
      </c>
      <c r="N327" s="20">
        <v>6.4600000000009459</v>
      </c>
      <c r="O327" s="20">
        <v>6.3900000000003274</v>
      </c>
      <c r="P327" s="20">
        <v>6.2399999999997817</v>
      </c>
      <c r="Q327" s="20">
        <v>6.1159999999999997</v>
      </c>
      <c r="R327" s="20">
        <v>7.1400000000003274</v>
      </c>
      <c r="S327" s="20">
        <v>6.4600000000000364</v>
      </c>
    </row>
    <row r="328" spans="1:19" x14ac:dyDescent="0.25">
      <c r="A328" s="59">
        <f>YEAR(Table1[[#This Row],[Date]])</f>
        <v>2023</v>
      </c>
      <c r="B328" s="74" t="s">
        <v>28</v>
      </c>
      <c r="C328" s="21">
        <v>45253</v>
      </c>
      <c r="D328" s="22">
        <v>52.554999999999836</v>
      </c>
      <c r="E328" s="23">
        <v>51.5</v>
      </c>
      <c r="F328" s="24">
        <v>50.719700000001467</v>
      </c>
      <c r="G328" s="43">
        <v>5.4</v>
      </c>
      <c r="H328" s="26">
        <f t="shared" si="10"/>
        <v>75.053411796938988</v>
      </c>
      <c r="I328" s="27">
        <v>100</v>
      </c>
      <c r="J328" s="28">
        <v>100</v>
      </c>
      <c r="K328" s="29">
        <f t="shared" si="11"/>
        <v>21.458333333333332</v>
      </c>
      <c r="L328" s="20">
        <v>6.0999999999999091</v>
      </c>
      <c r="M328" s="20">
        <v>6.6199999999998909</v>
      </c>
      <c r="N328" s="20">
        <v>6.930000000000291</v>
      </c>
      <c r="O328" s="20">
        <v>6.6599999999998545</v>
      </c>
      <c r="P328" s="20">
        <v>6.3299999999999272</v>
      </c>
      <c r="Q328" s="20">
        <v>5.875</v>
      </c>
      <c r="R328" s="20">
        <v>7.4700000000002547</v>
      </c>
      <c r="S328" s="20">
        <v>6.569999999999709</v>
      </c>
    </row>
    <row r="329" spans="1:19" x14ac:dyDescent="0.25">
      <c r="A329" s="59">
        <f>YEAR(Table1[[#This Row],[Date]])</f>
        <v>2023</v>
      </c>
      <c r="B329" s="74" t="s">
        <v>28</v>
      </c>
      <c r="C329" s="21">
        <v>45254</v>
      </c>
      <c r="D329" s="22">
        <v>37.003999999998165</v>
      </c>
      <c r="E329" s="23">
        <v>36.399999999994179</v>
      </c>
      <c r="F329" s="24">
        <v>35.990699999994831</v>
      </c>
      <c r="G329" s="43">
        <v>3.78</v>
      </c>
      <c r="H329" s="26">
        <f t="shared" si="10"/>
        <v>75.782085697868013</v>
      </c>
      <c r="I329" s="27">
        <v>100</v>
      </c>
      <c r="J329" s="28">
        <v>100</v>
      </c>
      <c r="K329" s="29">
        <f t="shared" si="11"/>
        <v>15.166666666664241</v>
      </c>
      <c r="L329" s="20">
        <v>4.3600000000001273</v>
      </c>
      <c r="M329" s="20">
        <v>4.569999999999709</v>
      </c>
      <c r="N329" s="20">
        <v>5.0299999999988358</v>
      </c>
      <c r="O329" s="20">
        <v>4.6700000000000728</v>
      </c>
      <c r="P329" s="20">
        <v>4.3299999999999272</v>
      </c>
      <c r="Q329" s="20">
        <v>3.984</v>
      </c>
      <c r="R329" s="20">
        <v>5.4699999999993452</v>
      </c>
      <c r="S329" s="20">
        <v>4.5900000000001455</v>
      </c>
    </row>
    <row r="330" spans="1:19" x14ac:dyDescent="0.25">
      <c r="A330" s="59">
        <f>YEAR(Table1[[#This Row],[Date]])</f>
        <v>2023</v>
      </c>
      <c r="B330" s="74" t="s">
        <v>28</v>
      </c>
      <c r="C330" s="21">
        <v>45255</v>
      </c>
      <c r="D330" s="22">
        <v>52.132000000002527</v>
      </c>
      <c r="E330" s="23">
        <v>50.900000000008731</v>
      </c>
      <c r="F330" s="24">
        <v>50.292700000005425</v>
      </c>
      <c r="G330" s="44">
        <v>5.57</v>
      </c>
      <c r="H330" s="26">
        <f t="shared" si="10"/>
        <v>71.915011997386088</v>
      </c>
      <c r="I330" s="27">
        <v>100</v>
      </c>
      <c r="J330" s="28">
        <v>100</v>
      </c>
      <c r="K330" s="29">
        <f t="shared" si="11"/>
        <v>21.20833333333697</v>
      </c>
      <c r="L330" s="20">
        <v>6.1799999999998363</v>
      </c>
      <c r="M330" s="20">
        <v>6.5300000000006548</v>
      </c>
      <c r="N330" s="20">
        <v>6.9800000000013824</v>
      </c>
      <c r="O330" s="20">
        <v>6.569999999999709</v>
      </c>
      <c r="P330" s="20">
        <v>6.180000000000291</v>
      </c>
      <c r="Q330" s="20">
        <v>5.6619999999999999</v>
      </c>
      <c r="R330" s="20">
        <v>7.410000000000764</v>
      </c>
      <c r="S330" s="20">
        <v>6.6199999999998909</v>
      </c>
    </row>
    <row r="331" spans="1:19" x14ac:dyDescent="0.25">
      <c r="A331" s="59">
        <f>YEAR(Table1[[#This Row],[Date]])</f>
        <v>2023</v>
      </c>
      <c r="B331" s="74" t="s">
        <v>28</v>
      </c>
      <c r="C331" s="21">
        <v>45256</v>
      </c>
      <c r="D331" s="22">
        <v>52.661999999997796</v>
      </c>
      <c r="E331" s="23">
        <v>51.5</v>
      </c>
      <c r="F331" s="24">
        <v>50.851199999990058</v>
      </c>
      <c r="G331" s="44">
        <v>5.17</v>
      </c>
      <c r="H331" s="26">
        <f t="shared" si="10"/>
        <v>78.392345010342467</v>
      </c>
      <c r="I331" s="27">
        <v>100</v>
      </c>
      <c r="J331" s="28">
        <v>100</v>
      </c>
      <c r="K331" s="29">
        <f t="shared" si="11"/>
        <v>21.458333333333332</v>
      </c>
      <c r="L331" s="20">
        <v>6.2300000000000182</v>
      </c>
      <c r="M331" s="20">
        <v>6.5599999999994907</v>
      </c>
      <c r="N331" s="20">
        <v>7.0399999999990541</v>
      </c>
      <c r="O331" s="20">
        <v>6.5799999999999272</v>
      </c>
      <c r="P331" s="20">
        <v>6.319999999999709</v>
      </c>
      <c r="Q331" s="20">
        <v>5.742</v>
      </c>
      <c r="R331" s="20">
        <v>7.4799999999995634</v>
      </c>
      <c r="S331" s="20">
        <v>6.7100000000000364</v>
      </c>
    </row>
    <row r="332" spans="1:19" x14ac:dyDescent="0.25">
      <c r="A332" s="59">
        <f>YEAR(Table1[[#This Row],[Date]])</f>
        <v>2023</v>
      </c>
      <c r="B332" s="74" t="s">
        <v>28</v>
      </c>
      <c r="C332" s="21">
        <v>45257</v>
      </c>
      <c r="D332" s="22">
        <v>36.484000000001458</v>
      </c>
      <c r="E332" s="23">
        <v>35.80000000000291</v>
      </c>
      <c r="F332" s="24">
        <v>35.364400000005844</v>
      </c>
      <c r="G332" s="44">
        <v>3.46</v>
      </c>
      <c r="H332" s="26">
        <f t="shared" si="10"/>
        <v>81.426149439280678</v>
      </c>
      <c r="I332" s="27">
        <v>100</v>
      </c>
      <c r="J332" s="28">
        <v>100</v>
      </c>
      <c r="K332" s="29">
        <f t="shared" si="11"/>
        <v>14.916666666667879</v>
      </c>
      <c r="L332" s="20">
        <v>4.3800000000001091</v>
      </c>
      <c r="M332" s="20">
        <v>4.5399999999999636</v>
      </c>
      <c r="N332" s="20">
        <v>4.819999999999709</v>
      </c>
      <c r="O332" s="20">
        <v>4.5300000000006548</v>
      </c>
      <c r="P332" s="20">
        <v>4.4500000000007276</v>
      </c>
      <c r="Q332" s="20">
        <v>4.0839999999999996</v>
      </c>
      <c r="R332" s="20">
        <v>5.0900000000001455</v>
      </c>
      <c r="S332" s="20">
        <v>4.5900000000001455</v>
      </c>
    </row>
    <row r="333" spans="1:19" x14ac:dyDescent="0.25">
      <c r="A333" s="59">
        <f>YEAR(Table1[[#This Row],[Date]])</f>
        <v>2023</v>
      </c>
      <c r="B333" s="74" t="s">
        <v>28</v>
      </c>
      <c r="C333" s="21">
        <v>45258</v>
      </c>
      <c r="D333" s="22">
        <v>27.49399999999898</v>
      </c>
      <c r="E333" s="23">
        <v>27.099999999991269</v>
      </c>
      <c r="F333" s="24">
        <v>26.805200000002515</v>
      </c>
      <c r="G333" s="44">
        <v>2.98</v>
      </c>
      <c r="H333" s="26">
        <f t="shared" si="10"/>
        <v>71.566536015902201</v>
      </c>
      <c r="I333" s="27">
        <v>100</v>
      </c>
      <c r="J333" s="28">
        <v>100</v>
      </c>
      <c r="K333" s="29">
        <f t="shared" si="11"/>
        <v>11.29166666666303</v>
      </c>
      <c r="L333" s="20">
        <v>3.3400000000001455</v>
      </c>
      <c r="M333" s="20">
        <v>3.4900000000006912</v>
      </c>
      <c r="N333" s="20">
        <v>3.569999999999709</v>
      </c>
      <c r="O333" s="20">
        <v>3.4399999999995998</v>
      </c>
      <c r="P333" s="20">
        <v>3.339999999999236</v>
      </c>
      <c r="Q333" s="20">
        <v>3.1240000000000001</v>
      </c>
      <c r="R333" s="20">
        <v>3.7299999999995634</v>
      </c>
      <c r="S333" s="20">
        <v>3.4600000000000364</v>
      </c>
    </row>
    <row r="334" spans="1:19" x14ac:dyDescent="0.25">
      <c r="A334" s="59">
        <f>YEAR(Table1[[#This Row],[Date]])</f>
        <v>2023</v>
      </c>
      <c r="B334" s="74" t="s">
        <v>28</v>
      </c>
      <c r="C334" s="21">
        <v>45259</v>
      </c>
      <c r="D334" s="22">
        <v>43.337000000000216</v>
      </c>
      <c r="E334" s="23">
        <v>42.600000000005821</v>
      </c>
      <c r="F334" s="24">
        <v>42.09309999999823</v>
      </c>
      <c r="G334" s="44">
        <v>4.1399999999999997</v>
      </c>
      <c r="H334" s="26">
        <f t="shared" si="10"/>
        <v>80.977847426341185</v>
      </c>
      <c r="I334" s="27">
        <v>100</v>
      </c>
      <c r="J334" s="28">
        <v>100</v>
      </c>
      <c r="K334" s="29">
        <f t="shared" si="11"/>
        <v>17.750000000002427</v>
      </c>
      <c r="L334" s="20">
        <v>5.0299999999997453</v>
      </c>
      <c r="M334" s="20">
        <v>5.4399999999995998</v>
      </c>
      <c r="N334" s="20">
        <v>5.7000000000007276</v>
      </c>
      <c r="O334" s="20">
        <v>5.3800000000001091</v>
      </c>
      <c r="P334" s="20">
        <v>5.2600000000002183</v>
      </c>
      <c r="Q334" s="20">
        <v>4.827</v>
      </c>
      <c r="R334" s="20">
        <v>6.2100000000000364</v>
      </c>
      <c r="S334" s="20">
        <v>5.4899999999997817</v>
      </c>
    </row>
    <row r="335" spans="1:19" x14ac:dyDescent="0.25">
      <c r="A335" s="59">
        <f>YEAR(Table1[[#This Row],[Date]])</f>
        <v>2023</v>
      </c>
      <c r="B335" s="74" t="s">
        <v>28</v>
      </c>
      <c r="C335" s="21">
        <v>45260</v>
      </c>
      <c r="D335" s="22">
        <v>45.289000000001003</v>
      </c>
      <c r="E335" s="23">
        <v>44.5</v>
      </c>
      <c r="F335" s="24">
        <v>43.869900000005146</v>
      </c>
      <c r="G335" s="44">
        <v>4.53</v>
      </c>
      <c r="H335" s="26">
        <f t="shared" si="10"/>
        <v>77.306992669386119</v>
      </c>
      <c r="I335" s="27">
        <v>100</v>
      </c>
      <c r="J335" s="28">
        <v>100</v>
      </c>
      <c r="K335" s="29">
        <f t="shared" si="11"/>
        <v>18.541666666666668</v>
      </c>
      <c r="L335" s="20">
        <v>5.2400000000002365</v>
      </c>
      <c r="M335" s="20">
        <v>5.569999999999709</v>
      </c>
      <c r="N335" s="20">
        <v>6.180000000000291</v>
      </c>
      <c r="O335" s="20">
        <v>5.5900000000001455</v>
      </c>
      <c r="P335" s="20">
        <v>5.4400000000005093</v>
      </c>
      <c r="Q335" s="20">
        <v>4.8890000000000002</v>
      </c>
      <c r="R335" s="20">
        <v>6.6199999999998909</v>
      </c>
      <c r="S335" s="20">
        <v>5.7600000000002183</v>
      </c>
    </row>
    <row r="336" spans="1:19" x14ac:dyDescent="0.25">
      <c r="A336" s="59">
        <f>YEAR(Table1[[#This Row],[Date]])</f>
        <v>2023</v>
      </c>
      <c r="B336" s="74" t="s">
        <v>29</v>
      </c>
      <c r="C336" s="11">
        <v>45261</v>
      </c>
      <c r="D336" s="12">
        <v>41.798999999999964</v>
      </c>
      <c r="E336" s="13">
        <v>41</v>
      </c>
      <c r="F336" s="14">
        <v>40.434699999997974</v>
      </c>
      <c r="G336" s="42">
        <v>4.22</v>
      </c>
      <c r="H336" s="26">
        <f t="shared" si="10"/>
        <v>76.458958136669082</v>
      </c>
      <c r="I336" s="27">
        <v>100</v>
      </c>
      <c r="J336" s="28">
        <v>100</v>
      </c>
      <c r="K336" s="29">
        <f t="shared" si="11"/>
        <v>17.083333333333332</v>
      </c>
      <c r="L336" s="20">
        <v>4.8800000000001091</v>
      </c>
      <c r="M336" s="20">
        <v>5.1100000000005821</v>
      </c>
      <c r="N336" s="20">
        <v>5.8299999999999272</v>
      </c>
      <c r="O336" s="20">
        <v>5.2299999999995634</v>
      </c>
      <c r="P336" s="20">
        <v>5.0099999999993088</v>
      </c>
      <c r="Q336" s="20">
        <v>4.2590000000000003</v>
      </c>
      <c r="R336" s="20">
        <v>6.2000000000007276</v>
      </c>
      <c r="S336" s="20">
        <v>5.2799999999997453</v>
      </c>
    </row>
    <row r="337" spans="1:19" x14ac:dyDescent="0.25">
      <c r="A337" s="59">
        <f>YEAR(Table1[[#This Row],[Date]])</f>
        <v>2023</v>
      </c>
      <c r="B337" s="74" t="s">
        <v>29</v>
      </c>
      <c r="C337" s="21">
        <v>45262</v>
      </c>
      <c r="D337" s="22">
        <v>53.837000000000181</v>
      </c>
      <c r="E337" s="23">
        <v>52.69999999999709</v>
      </c>
      <c r="F337" s="24">
        <v>52.01589999999851</v>
      </c>
      <c r="G337" s="43">
        <v>5.3</v>
      </c>
      <c r="H337" s="26">
        <f t="shared" si="10"/>
        <v>78.251327822574538</v>
      </c>
      <c r="I337" s="27">
        <v>100</v>
      </c>
      <c r="J337" s="28">
        <v>100</v>
      </c>
      <c r="K337" s="29">
        <f t="shared" si="11"/>
        <v>21.958333333332121</v>
      </c>
      <c r="L337" s="20">
        <v>6.2299999999995634</v>
      </c>
      <c r="M337" s="20">
        <v>6.6300000000001091</v>
      </c>
      <c r="N337" s="20">
        <v>7.3899999999994179</v>
      </c>
      <c r="O337" s="20">
        <v>6.6300000000001091</v>
      </c>
      <c r="P337" s="20">
        <v>6.4400000000005093</v>
      </c>
      <c r="Q337" s="20">
        <v>5.7869999999999999</v>
      </c>
      <c r="R337" s="20">
        <v>7.9499999999998181</v>
      </c>
      <c r="S337" s="20">
        <v>6.7800000000006548</v>
      </c>
    </row>
    <row r="338" spans="1:19" x14ac:dyDescent="0.25">
      <c r="A338" s="59">
        <f>YEAR(Table1[[#This Row],[Date]])</f>
        <v>2023</v>
      </c>
      <c r="B338" s="74" t="s">
        <v>29</v>
      </c>
      <c r="C338" s="21">
        <v>45263</v>
      </c>
      <c r="D338" s="22">
        <v>59.487999999999602</v>
      </c>
      <c r="E338" s="23">
        <v>58.30000000000291</v>
      </c>
      <c r="F338" s="24">
        <v>57.242299999998068</v>
      </c>
      <c r="G338" s="43">
        <v>6.02</v>
      </c>
      <c r="H338" s="26">
        <f t="shared" si="10"/>
        <v>76.212995845284368</v>
      </c>
      <c r="I338" s="27">
        <v>100</v>
      </c>
      <c r="J338" s="28">
        <v>100</v>
      </c>
      <c r="K338" s="29">
        <f t="shared" si="11"/>
        <v>24.291666666667879</v>
      </c>
      <c r="L338" s="20">
        <v>6.8500000000003638</v>
      </c>
      <c r="M338" s="20">
        <v>7.4199999999991633</v>
      </c>
      <c r="N338" s="20">
        <v>7.9500000000007276</v>
      </c>
      <c r="O338" s="20">
        <v>7.3400000000001455</v>
      </c>
      <c r="P338" s="20">
        <v>7.1899999999995998</v>
      </c>
      <c r="Q338" s="20">
        <v>6.548</v>
      </c>
      <c r="R338" s="20">
        <v>8.6399999999994179</v>
      </c>
      <c r="S338" s="20">
        <v>7.5500000000001819</v>
      </c>
    </row>
    <row r="339" spans="1:19" x14ac:dyDescent="0.25">
      <c r="A339" s="59">
        <f>YEAR(Table1[[#This Row],[Date]])</f>
        <v>2023</v>
      </c>
      <c r="B339" s="74" t="s">
        <v>29</v>
      </c>
      <c r="C339" s="21">
        <v>45264</v>
      </c>
      <c r="D339" s="22">
        <v>46.822000000000109</v>
      </c>
      <c r="E339" s="23">
        <v>45.899999999994179</v>
      </c>
      <c r="F339" s="24">
        <v>45.380999999993946</v>
      </c>
      <c r="G339" s="43">
        <v>4.71</v>
      </c>
      <c r="H339" s="26">
        <f t="shared" si="10"/>
        <v>76.691767765287395</v>
      </c>
      <c r="I339" s="27">
        <v>100</v>
      </c>
      <c r="J339" s="28">
        <v>100</v>
      </c>
      <c r="K339" s="29">
        <f t="shared" si="11"/>
        <v>19.124999999997573</v>
      </c>
      <c r="L339" s="20">
        <v>5.5599999999994907</v>
      </c>
      <c r="M339" s="20">
        <v>5.9000000000005457</v>
      </c>
      <c r="N339" s="20">
        <v>6.2199999999993452</v>
      </c>
      <c r="O339" s="20">
        <v>5.8100000000004002</v>
      </c>
      <c r="P339" s="20">
        <v>5.6700000000000728</v>
      </c>
      <c r="Q339" s="20">
        <v>5.1920000000000002</v>
      </c>
      <c r="R339" s="20">
        <v>6.5800000000008367</v>
      </c>
      <c r="S339" s="20">
        <v>5.8899999999994179</v>
      </c>
    </row>
    <row r="340" spans="1:19" x14ac:dyDescent="0.25">
      <c r="A340" s="59">
        <f>YEAR(Table1[[#This Row],[Date]])</f>
        <v>2023</v>
      </c>
      <c r="B340" s="74" t="s">
        <v>29</v>
      </c>
      <c r="C340" s="21">
        <v>45265</v>
      </c>
      <c r="D340" s="22">
        <v>51.717000000001818</v>
      </c>
      <c r="E340" s="23">
        <v>50.80000000000291</v>
      </c>
      <c r="F340" s="24">
        <v>50.116099999999278</v>
      </c>
      <c r="G340" s="43">
        <v>5.04</v>
      </c>
      <c r="H340" s="26">
        <f t="shared" si="10"/>
        <v>79.321358931027433</v>
      </c>
      <c r="I340" s="27">
        <v>100</v>
      </c>
      <c r="J340" s="28">
        <v>100</v>
      </c>
      <c r="K340" s="29">
        <f t="shared" si="11"/>
        <v>21.166666666667879</v>
      </c>
      <c r="L340" s="20">
        <v>5.9800000000004729</v>
      </c>
      <c r="M340" s="20">
        <v>6.4700000000002547</v>
      </c>
      <c r="N340" s="20">
        <v>6.8000000000010914</v>
      </c>
      <c r="O340" s="20">
        <v>6.4199999999991633</v>
      </c>
      <c r="P340" s="20">
        <v>6.3100000000004002</v>
      </c>
      <c r="Q340" s="20">
        <v>5.7169999999999996</v>
      </c>
      <c r="R340" s="20">
        <v>7.3699999999998909</v>
      </c>
      <c r="S340" s="20">
        <v>6.6500000000005457</v>
      </c>
    </row>
    <row r="341" spans="1:19" x14ac:dyDescent="0.25">
      <c r="A341" s="59">
        <f>YEAR(Table1[[#This Row],[Date]])</f>
        <v>2023</v>
      </c>
      <c r="B341" s="74" t="s">
        <v>29</v>
      </c>
      <c r="C341" s="21">
        <v>45266</v>
      </c>
      <c r="D341" s="22">
        <v>13.365999999997854</v>
      </c>
      <c r="E341" s="23">
        <v>13.30000000000291</v>
      </c>
      <c r="F341" s="24">
        <v>13.241399999998976</v>
      </c>
      <c r="G341" s="43">
        <v>1.31</v>
      </c>
      <c r="H341" s="26">
        <f t="shared" si="10"/>
        <v>79.898258878786592</v>
      </c>
      <c r="I341" s="27">
        <v>100</v>
      </c>
      <c r="J341" s="28">
        <v>100</v>
      </c>
      <c r="K341" s="29">
        <f t="shared" si="11"/>
        <v>5.5416666666678793</v>
      </c>
      <c r="L341" s="20">
        <v>1.6700000000000728</v>
      </c>
      <c r="M341" s="20">
        <v>1.7199999999993452</v>
      </c>
      <c r="N341" s="20">
        <v>1.6899999999986903</v>
      </c>
      <c r="O341" s="20">
        <v>1.7000000000007276</v>
      </c>
      <c r="P341" s="20">
        <v>1.6499999999996362</v>
      </c>
      <c r="Q341" s="20">
        <v>1.506</v>
      </c>
      <c r="R341" s="20">
        <v>1.7399999999997817</v>
      </c>
      <c r="S341" s="20">
        <v>1.6899999999995998</v>
      </c>
    </row>
    <row r="342" spans="1:19" x14ac:dyDescent="0.25">
      <c r="A342" s="59">
        <f>YEAR(Table1[[#This Row],[Date]])</f>
        <v>2023</v>
      </c>
      <c r="B342" s="74" t="s">
        <v>29</v>
      </c>
      <c r="C342" s="21">
        <v>45267</v>
      </c>
      <c r="D342" s="22">
        <v>37.874999999999488</v>
      </c>
      <c r="E342" s="23">
        <v>37.207999999998719</v>
      </c>
      <c r="F342" s="24">
        <v>36.763800000000629</v>
      </c>
      <c r="G342" s="43">
        <v>3.71</v>
      </c>
      <c r="H342" s="26">
        <f t="shared" si="10"/>
        <v>78.925871662304502</v>
      </c>
      <c r="I342" s="27">
        <v>100</v>
      </c>
      <c r="J342" s="28">
        <v>100</v>
      </c>
      <c r="K342" s="29">
        <f t="shared" si="11"/>
        <v>15.503333333332799</v>
      </c>
      <c r="L342" s="20">
        <v>4.4700000000002547</v>
      </c>
      <c r="M342" s="20">
        <v>4.6400000000003274</v>
      </c>
      <c r="N342" s="20">
        <v>5.1599999999998545</v>
      </c>
      <c r="O342" s="20">
        <v>4.7599999999993088</v>
      </c>
      <c r="P342" s="20">
        <v>4.5900000000001455</v>
      </c>
      <c r="Q342" s="20">
        <v>3.8149999999999999</v>
      </c>
      <c r="R342" s="20">
        <v>5.5199999999995271</v>
      </c>
      <c r="S342" s="20">
        <v>4.9200000000000728</v>
      </c>
    </row>
    <row r="343" spans="1:19" x14ac:dyDescent="0.25">
      <c r="A343" s="59">
        <f>YEAR(Table1[[#This Row],[Date]])</f>
        <v>2023</v>
      </c>
      <c r="B343" s="74" t="s">
        <v>29</v>
      </c>
      <c r="C343" s="21">
        <v>45268</v>
      </c>
      <c r="D343" s="22">
        <v>53.626000000000218</v>
      </c>
      <c r="E343" s="23">
        <v>52.592000000004191</v>
      </c>
      <c r="F343" s="24">
        <v>51.898500000010245</v>
      </c>
      <c r="G343" s="43">
        <v>5.33</v>
      </c>
      <c r="H343" s="26">
        <f t="shared" si="10"/>
        <v>77.651428184173184</v>
      </c>
      <c r="I343" s="27">
        <v>100</v>
      </c>
      <c r="J343" s="28">
        <v>100</v>
      </c>
      <c r="K343" s="29">
        <f t="shared" si="11"/>
        <v>21.913333333335082</v>
      </c>
      <c r="L343" s="20">
        <v>6.2099999999991269</v>
      </c>
      <c r="M343" s="20">
        <v>6.6199999999998909</v>
      </c>
      <c r="N343" s="20">
        <v>7.4500000000007276</v>
      </c>
      <c r="O343" s="20">
        <v>6.7600000000002183</v>
      </c>
      <c r="P343" s="20">
        <v>6.3599999999996726</v>
      </c>
      <c r="Q343" s="20">
        <v>5.6159999999999997</v>
      </c>
      <c r="R343" s="20">
        <v>7.910000000000764</v>
      </c>
      <c r="S343" s="20">
        <v>6.6999999999998181</v>
      </c>
    </row>
    <row r="344" spans="1:19" x14ac:dyDescent="0.25">
      <c r="A344" s="59">
        <f>YEAR(Table1[[#This Row],[Date]])</f>
        <v>2023</v>
      </c>
      <c r="B344" s="74" t="s">
        <v>29</v>
      </c>
      <c r="C344" s="21">
        <v>45269</v>
      </c>
      <c r="D344" s="22">
        <v>57.774000000001131</v>
      </c>
      <c r="E344" s="23">
        <v>56.69999999999709</v>
      </c>
      <c r="F344" s="24">
        <v>55.765999999988708</v>
      </c>
      <c r="G344" s="43">
        <v>5.7344999999999997</v>
      </c>
      <c r="H344" s="26">
        <f t="shared" si="10"/>
        <v>77.811622631494103</v>
      </c>
      <c r="I344" s="27">
        <v>100</v>
      </c>
      <c r="J344" s="28">
        <v>100</v>
      </c>
      <c r="K344" s="29">
        <f t="shared" si="11"/>
        <v>23.624999999998789</v>
      </c>
      <c r="L344" s="20">
        <v>6.5200000000004366</v>
      </c>
      <c r="M344" s="20">
        <v>7.1599999999998545</v>
      </c>
      <c r="N344" s="20">
        <v>7.680000000000291</v>
      </c>
      <c r="O344" s="20">
        <v>7.2100000000000364</v>
      </c>
      <c r="P344" s="20">
        <v>7.0200000000004366</v>
      </c>
      <c r="Q344" s="20">
        <v>6.2640000000000002</v>
      </c>
      <c r="R344" s="20">
        <v>8.4899999999997817</v>
      </c>
      <c r="S344" s="20">
        <v>7.430000000000291</v>
      </c>
    </row>
    <row r="345" spans="1:19" x14ac:dyDescent="0.25">
      <c r="A345" s="59">
        <f>YEAR(Table1[[#This Row],[Date]])</f>
        <v>2023</v>
      </c>
      <c r="B345" s="74" t="s">
        <v>29</v>
      </c>
      <c r="C345" s="21">
        <v>45270</v>
      </c>
      <c r="D345" s="22">
        <v>53.498999999999015</v>
      </c>
      <c r="E345" s="23">
        <v>52.30000000000291</v>
      </c>
      <c r="F345" s="24">
        <v>51.63990000000922</v>
      </c>
      <c r="G345" s="43">
        <v>5.48</v>
      </c>
      <c r="H345" s="26">
        <f t="shared" si="10"/>
        <v>75.106599672924261</v>
      </c>
      <c r="I345" s="27">
        <v>93.99</v>
      </c>
      <c r="J345" s="28">
        <v>100</v>
      </c>
      <c r="K345" s="29">
        <f t="shared" si="11"/>
        <v>21.791666666667879</v>
      </c>
      <c r="L345" s="20">
        <v>6.180000000000291</v>
      </c>
      <c r="M345" s="20">
        <v>6.7200000000002547</v>
      </c>
      <c r="N345" s="20">
        <v>7.1199999999989814</v>
      </c>
      <c r="O345" s="20">
        <v>6.6400000000003274</v>
      </c>
      <c r="P345" s="20">
        <v>6.4799999999995634</v>
      </c>
      <c r="Q345" s="20">
        <v>5.9189999999999996</v>
      </c>
      <c r="R345" s="20">
        <v>7.6399999999994179</v>
      </c>
      <c r="S345" s="20">
        <v>6.8000000000001819</v>
      </c>
    </row>
    <row r="346" spans="1:19" x14ac:dyDescent="0.25">
      <c r="A346" s="59">
        <f>YEAR(Table1[[#This Row],[Date]])</f>
        <v>2023</v>
      </c>
      <c r="B346" s="74" t="s">
        <v>29</v>
      </c>
      <c r="C346" s="21">
        <v>45271</v>
      </c>
      <c r="D346" s="22">
        <v>56.619000000001748</v>
      </c>
      <c r="E346" s="23">
        <v>55.399999999994179</v>
      </c>
      <c r="F346" s="24">
        <v>54.550900000002002</v>
      </c>
      <c r="G346" s="43">
        <v>5.46</v>
      </c>
      <c r="H346" s="26">
        <f t="shared" si="10"/>
        <v>79.849847694334457</v>
      </c>
      <c r="I346" s="27">
        <v>100</v>
      </c>
      <c r="J346" s="28">
        <v>100</v>
      </c>
      <c r="K346" s="29">
        <f t="shared" si="11"/>
        <v>23.083333333330909</v>
      </c>
      <c r="L346" s="20">
        <v>6.4399999999995998</v>
      </c>
      <c r="M346" s="20">
        <v>6.9799999999995634</v>
      </c>
      <c r="N346" s="20">
        <v>7.7300000000013824</v>
      </c>
      <c r="O346" s="20">
        <v>7.0500000000001819</v>
      </c>
      <c r="P346" s="20">
        <v>6.7800000000006548</v>
      </c>
      <c r="Q346" s="20">
        <v>6.0389999999999997</v>
      </c>
      <c r="R346" s="20">
        <v>8.4500000000007276</v>
      </c>
      <c r="S346" s="20">
        <v>7.1499999999996362</v>
      </c>
    </row>
    <row r="347" spans="1:19" x14ac:dyDescent="0.25">
      <c r="A347" s="59">
        <f>YEAR(Table1[[#This Row],[Date]])</f>
        <v>2023</v>
      </c>
      <c r="B347" s="74" t="s">
        <v>29</v>
      </c>
      <c r="C347" s="21">
        <v>45272</v>
      </c>
      <c r="D347" s="22">
        <v>55.660999999997962</v>
      </c>
      <c r="E347" s="23">
        <v>54.5</v>
      </c>
      <c r="F347" s="24">
        <v>53.694799999997485</v>
      </c>
      <c r="G347" s="43">
        <v>5.66</v>
      </c>
      <c r="H347" s="26">
        <f t="shared" si="10"/>
        <v>75.776936059004228</v>
      </c>
      <c r="I347" s="27">
        <v>100</v>
      </c>
      <c r="J347" s="28">
        <v>100</v>
      </c>
      <c r="K347" s="29">
        <f t="shared" si="11"/>
        <v>22.708333333333332</v>
      </c>
      <c r="L347" s="20">
        <v>6.3500000000003638</v>
      </c>
      <c r="M347" s="20">
        <v>6.9200000000000728</v>
      </c>
      <c r="N347" s="20">
        <v>7.5399999999990541</v>
      </c>
      <c r="O347" s="20">
        <v>6.9699999999993452</v>
      </c>
      <c r="P347" s="20">
        <v>6.6999999999998181</v>
      </c>
      <c r="Q347" s="20">
        <v>5.9210000000000003</v>
      </c>
      <c r="R347" s="20">
        <v>8.2299999999995634</v>
      </c>
      <c r="S347" s="20">
        <v>7.0299999999997453</v>
      </c>
    </row>
    <row r="348" spans="1:19" x14ac:dyDescent="0.25">
      <c r="A348" s="59">
        <f>YEAR(Table1[[#This Row],[Date]])</f>
        <v>2023</v>
      </c>
      <c r="B348" s="74" t="s">
        <v>29</v>
      </c>
      <c r="C348" s="21">
        <v>45273</v>
      </c>
      <c r="D348" s="35">
        <v>52.568000000001092</v>
      </c>
      <c r="E348" s="36">
        <v>51.5</v>
      </c>
      <c r="F348" s="37">
        <v>50.836899999994785</v>
      </c>
      <c r="G348" s="43">
        <v>5.37</v>
      </c>
      <c r="H348" s="26">
        <f t="shared" si="10"/>
        <v>75.472704600273829</v>
      </c>
      <c r="I348" s="27">
        <v>100</v>
      </c>
      <c r="J348" s="28">
        <v>100</v>
      </c>
      <c r="K348" s="29">
        <f t="shared" si="11"/>
        <v>21.458333333333332</v>
      </c>
      <c r="L348" s="20">
        <v>6</v>
      </c>
      <c r="M348" s="20">
        <v>6.5500000000001819</v>
      </c>
      <c r="N348" s="20">
        <v>7.0200000000004366</v>
      </c>
      <c r="O348" s="20">
        <v>6.5799999999999272</v>
      </c>
      <c r="P348" s="20">
        <v>6.2899999999999636</v>
      </c>
      <c r="Q348" s="20">
        <v>5.7679999999999998</v>
      </c>
      <c r="R348" s="20">
        <v>7.7100000000000364</v>
      </c>
      <c r="S348" s="20">
        <v>6.6500000000005457</v>
      </c>
    </row>
    <row r="349" spans="1:19" x14ac:dyDescent="0.25">
      <c r="A349" s="59">
        <f>YEAR(Table1[[#This Row],[Date]])</f>
        <v>2023</v>
      </c>
      <c r="B349" s="74" t="s">
        <v>29</v>
      </c>
      <c r="C349" s="21">
        <v>45274</v>
      </c>
      <c r="D349" s="22">
        <v>54.806999999999782</v>
      </c>
      <c r="E349" s="23">
        <v>53.80000000000291</v>
      </c>
      <c r="F349" s="24">
        <v>53.033699999999953</v>
      </c>
      <c r="G349" s="43">
        <v>5.63</v>
      </c>
      <c r="H349" s="26">
        <f t="shared" si="10"/>
        <v>75.202252824666374</v>
      </c>
      <c r="I349" s="27">
        <v>100</v>
      </c>
      <c r="J349" s="28">
        <v>100</v>
      </c>
      <c r="K349" s="29">
        <f t="shared" si="11"/>
        <v>22.416666666667879</v>
      </c>
      <c r="L349" s="20">
        <v>6.2399999999997817</v>
      </c>
      <c r="M349" s="20">
        <v>6.7700000000004366</v>
      </c>
      <c r="N349" s="20">
        <v>7.430000000000291</v>
      </c>
      <c r="O349" s="20">
        <v>6.8699999999998909</v>
      </c>
      <c r="P349" s="20">
        <v>6.5500000000001819</v>
      </c>
      <c r="Q349" s="20">
        <v>5.8170000000000002</v>
      </c>
      <c r="R349" s="20">
        <v>8.1999999999998181</v>
      </c>
      <c r="S349" s="20">
        <v>6.9299999999993815</v>
      </c>
    </row>
    <row r="350" spans="1:19" x14ac:dyDescent="0.25">
      <c r="A350" s="59">
        <f>YEAR(Table1[[#This Row],[Date]])</f>
        <v>2023</v>
      </c>
      <c r="B350" s="74" t="s">
        <v>29</v>
      </c>
      <c r="C350" s="21">
        <v>45275</v>
      </c>
      <c r="D350" s="22">
        <v>54.96200000000033</v>
      </c>
      <c r="E350" s="23">
        <v>53.80000000000291</v>
      </c>
      <c r="F350" s="24">
        <v>53.126600000003236</v>
      </c>
      <c r="G350" s="43">
        <v>5.65</v>
      </c>
      <c r="H350" s="26">
        <f t="shared" si="10"/>
        <v>74.936050159800288</v>
      </c>
      <c r="I350" s="27">
        <v>100</v>
      </c>
      <c r="J350" s="28">
        <v>100</v>
      </c>
      <c r="K350" s="29">
        <f t="shared" si="11"/>
        <v>22.416666666667879</v>
      </c>
      <c r="L350" s="20">
        <v>6.2899999999999636</v>
      </c>
      <c r="M350" s="20">
        <v>6.819999999999709</v>
      </c>
      <c r="N350" s="20">
        <v>7.430000000000291</v>
      </c>
      <c r="O350" s="20">
        <v>6.8900000000003274</v>
      </c>
      <c r="P350" s="20">
        <v>6.569999999999709</v>
      </c>
      <c r="Q350" s="20">
        <v>5.8220000000000001</v>
      </c>
      <c r="R350" s="20">
        <v>8.1599999999998545</v>
      </c>
      <c r="S350" s="20">
        <v>6.9800000000004729</v>
      </c>
    </row>
    <row r="351" spans="1:19" x14ac:dyDescent="0.25">
      <c r="A351" s="59">
        <f>YEAR(Table1[[#This Row],[Date]])</f>
        <v>2023</v>
      </c>
      <c r="B351" s="74" t="s">
        <v>29</v>
      </c>
      <c r="C351" s="21">
        <v>45276</v>
      </c>
      <c r="D351" s="22">
        <v>48.732999999999237</v>
      </c>
      <c r="E351" s="23">
        <v>47.899999999994179</v>
      </c>
      <c r="F351" s="24">
        <v>47.241399999998976</v>
      </c>
      <c r="G351" s="43">
        <v>4.51</v>
      </c>
      <c r="H351" s="26">
        <f t="shared" si="10"/>
        <v>83.582612513266653</v>
      </c>
      <c r="I351" s="27">
        <v>100</v>
      </c>
      <c r="J351" s="28">
        <v>100</v>
      </c>
      <c r="K351" s="29">
        <f t="shared" si="11"/>
        <v>19.958333333330909</v>
      </c>
      <c r="L351" s="20">
        <v>5.6300000000001091</v>
      </c>
      <c r="M351" s="20">
        <v>6.1099999999996726</v>
      </c>
      <c r="N351" s="20">
        <v>6.3599999999987631</v>
      </c>
      <c r="O351" s="20">
        <v>6.0900000000001455</v>
      </c>
      <c r="P351" s="20">
        <v>5.8900000000003274</v>
      </c>
      <c r="Q351" s="20">
        <v>5.3929999999999998</v>
      </c>
      <c r="R351" s="20">
        <v>7.0200000000004366</v>
      </c>
      <c r="S351" s="20">
        <v>6.2399999999997817</v>
      </c>
    </row>
    <row r="352" spans="1:19" x14ac:dyDescent="0.25">
      <c r="A352" s="59">
        <f>YEAR(Table1[[#This Row],[Date]])</f>
        <v>2023</v>
      </c>
      <c r="B352" s="74" t="s">
        <v>29</v>
      </c>
      <c r="C352" s="21">
        <v>45277</v>
      </c>
      <c r="D352" s="22">
        <v>31.361000000001127</v>
      </c>
      <c r="E352" s="23">
        <v>31</v>
      </c>
      <c r="F352" s="24">
        <v>30.760200000004261</v>
      </c>
      <c r="G352" s="43">
        <v>3.17</v>
      </c>
      <c r="H352" s="26">
        <f t="shared" si="10"/>
        <v>76.958997487412844</v>
      </c>
      <c r="I352" s="27">
        <v>100</v>
      </c>
      <c r="J352" s="28">
        <v>100</v>
      </c>
      <c r="K352" s="29">
        <f t="shared" si="11"/>
        <v>12.916666666666668</v>
      </c>
      <c r="L352" s="20">
        <v>3.7600000000002183</v>
      </c>
      <c r="M352" s="20">
        <v>3.9800000000004729</v>
      </c>
      <c r="N352" s="20">
        <v>4.0400000000008731</v>
      </c>
      <c r="O352" s="20">
        <v>3.8299999999999272</v>
      </c>
      <c r="P352" s="20">
        <v>3.819999999999709</v>
      </c>
      <c r="Q352" s="20">
        <v>3.601</v>
      </c>
      <c r="R352" s="20">
        <v>4.3400000000001455</v>
      </c>
      <c r="S352" s="20">
        <v>3.9899999999997817</v>
      </c>
    </row>
    <row r="353" spans="1:19" x14ac:dyDescent="0.25">
      <c r="A353" s="59">
        <f>YEAR(Table1[[#This Row],[Date]])</f>
        <v>2023</v>
      </c>
      <c r="B353" s="74" t="s">
        <v>29</v>
      </c>
      <c r="C353" s="21">
        <v>45278</v>
      </c>
      <c r="D353" s="22">
        <v>44.502000000000365</v>
      </c>
      <c r="E353" s="23">
        <v>43.600000000005821</v>
      </c>
      <c r="F353" s="24">
        <v>43.145900000003166</v>
      </c>
      <c r="G353" s="43">
        <v>4.41</v>
      </c>
      <c r="H353" s="26">
        <f t="shared" si="10"/>
        <v>77.804527545400674</v>
      </c>
      <c r="I353" s="27">
        <v>100</v>
      </c>
      <c r="J353" s="28">
        <v>100</v>
      </c>
      <c r="K353" s="29">
        <f t="shared" si="11"/>
        <v>18.166666666669094</v>
      </c>
      <c r="L353" s="20">
        <v>5.1999999999998181</v>
      </c>
      <c r="M353" s="20">
        <v>5.5100000000002183</v>
      </c>
      <c r="N353" s="20">
        <v>6.0100000000002183</v>
      </c>
      <c r="O353" s="20">
        <v>5.680000000000291</v>
      </c>
      <c r="P353" s="20">
        <v>5.4099999999998545</v>
      </c>
      <c r="Q353" s="20">
        <v>4.6520000000000001</v>
      </c>
      <c r="R353" s="20">
        <v>6.4799999999995634</v>
      </c>
      <c r="S353" s="20">
        <v>5.5600000000004002</v>
      </c>
    </row>
    <row r="354" spans="1:19" x14ac:dyDescent="0.25">
      <c r="A354" s="59">
        <f>YEAR(Table1[[#This Row],[Date]])</f>
        <v>2023</v>
      </c>
      <c r="B354" s="74" t="s">
        <v>29</v>
      </c>
      <c r="C354" s="21">
        <v>45279</v>
      </c>
      <c r="D354" s="22">
        <v>45.00899999999811</v>
      </c>
      <c r="E354" s="23">
        <v>44.19999999999709</v>
      </c>
      <c r="F354" s="24">
        <v>43.700099999987287</v>
      </c>
      <c r="G354" s="43">
        <v>4.4800000000000004</v>
      </c>
      <c r="H354" s="26">
        <f t="shared" si="10"/>
        <v>77.64280655206403</v>
      </c>
      <c r="I354" s="27">
        <v>97.58</v>
      </c>
      <c r="J354" s="28">
        <v>100</v>
      </c>
      <c r="K354" s="29">
        <f t="shared" si="11"/>
        <v>18.416666666665453</v>
      </c>
      <c r="L354" s="20">
        <v>5.1300000000001091</v>
      </c>
      <c r="M354" s="20">
        <v>5.5999999999994543</v>
      </c>
      <c r="N354" s="20">
        <v>5.9599999999991269</v>
      </c>
      <c r="O354" s="20">
        <v>5.6499999999996362</v>
      </c>
      <c r="P354" s="20">
        <v>5.5100000000002183</v>
      </c>
      <c r="Q354" s="20">
        <v>4.9290000000000003</v>
      </c>
      <c r="R354" s="20">
        <v>6.5</v>
      </c>
      <c r="S354" s="20">
        <v>5.7299999999995634</v>
      </c>
    </row>
    <row r="355" spans="1:19" x14ac:dyDescent="0.25">
      <c r="A355" s="59">
        <f>YEAR(Table1[[#This Row],[Date]])</f>
        <v>2023</v>
      </c>
      <c r="B355" s="74" t="s">
        <v>29</v>
      </c>
      <c r="C355" s="21">
        <v>45280</v>
      </c>
      <c r="D355" s="22">
        <v>58.283000000000108</v>
      </c>
      <c r="E355" s="23">
        <v>57</v>
      </c>
      <c r="F355" s="24">
        <v>56.225500000000466</v>
      </c>
      <c r="G355" s="43">
        <v>5.99</v>
      </c>
      <c r="H355" s="26">
        <f t="shared" si="10"/>
        <v>74.886753492383164</v>
      </c>
      <c r="I355" s="27">
        <v>100</v>
      </c>
      <c r="J355" s="28">
        <v>100</v>
      </c>
      <c r="K355" s="29">
        <f t="shared" si="11"/>
        <v>23.75</v>
      </c>
      <c r="L355" s="20">
        <v>6.5299999999997453</v>
      </c>
      <c r="M355" s="20">
        <v>7.1500000000005457</v>
      </c>
      <c r="N355" s="20">
        <v>7.9899999999997817</v>
      </c>
      <c r="O355" s="20">
        <v>7.2799999999997453</v>
      </c>
      <c r="P355" s="20">
        <v>7.0399999999999636</v>
      </c>
      <c r="Q355" s="20">
        <v>6.1529999999999996</v>
      </c>
      <c r="R355" s="20">
        <v>8.7100000000000364</v>
      </c>
      <c r="S355" s="20">
        <v>7.430000000000291</v>
      </c>
    </row>
    <row r="356" spans="1:19" x14ac:dyDescent="0.25">
      <c r="A356" s="59">
        <f>YEAR(Table1[[#This Row],[Date]])</f>
        <v>2023</v>
      </c>
      <c r="B356" s="74" t="s">
        <v>29</v>
      </c>
      <c r="C356" s="21">
        <v>45281</v>
      </c>
      <c r="D356" s="22">
        <v>55.267999999999965</v>
      </c>
      <c r="E356" s="23">
        <v>54.099999999991269</v>
      </c>
      <c r="F356" s="24">
        <v>53.329800000006799</v>
      </c>
      <c r="G356" s="43">
        <v>5.6</v>
      </c>
      <c r="H356" s="26">
        <f t="shared" si="10"/>
        <v>76.026711936040982</v>
      </c>
      <c r="I356" s="27">
        <v>100</v>
      </c>
      <c r="J356" s="28">
        <v>100</v>
      </c>
      <c r="K356" s="29">
        <f t="shared" si="11"/>
        <v>22.54166666666303</v>
      </c>
      <c r="L356" s="20">
        <v>6.2200000000002547</v>
      </c>
      <c r="M356" s="20">
        <v>6.7699999999995271</v>
      </c>
      <c r="N356" s="20">
        <v>7.6599999999998545</v>
      </c>
      <c r="O356" s="20">
        <v>6.8900000000003274</v>
      </c>
      <c r="P356" s="20">
        <v>6.6899999999995998</v>
      </c>
      <c r="Q356" s="20">
        <v>5.7279999999999998</v>
      </c>
      <c r="R356" s="20">
        <v>8.3200000000006185</v>
      </c>
      <c r="S356" s="20">
        <v>6.9899999999997817</v>
      </c>
    </row>
    <row r="357" spans="1:19" x14ac:dyDescent="0.25">
      <c r="A357" s="59">
        <f>YEAR(Table1[[#This Row],[Date]])</f>
        <v>2023</v>
      </c>
      <c r="B357" s="74" t="s">
        <v>29</v>
      </c>
      <c r="C357" s="21">
        <v>45282</v>
      </c>
      <c r="D357" s="22">
        <v>57.54899999999909</v>
      </c>
      <c r="E357" s="23">
        <v>56.30000000000291</v>
      </c>
      <c r="F357" s="24">
        <v>55.482799999997951</v>
      </c>
      <c r="G357" s="43">
        <v>5.91</v>
      </c>
      <c r="H357" s="26">
        <f t="shared" si="10"/>
        <v>74.968338194294901</v>
      </c>
      <c r="I357" s="27">
        <v>100</v>
      </c>
      <c r="J357" s="28">
        <v>100</v>
      </c>
      <c r="K357" s="29">
        <f t="shared" si="11"/>
        <v>23.458333333334547</v>
      </c>
      <c r="L357" s="20">
        <v>6.4699999999993452</v>
      </c>
      <c r="M357" s="20">
        <v>7.0500000000001819</v>
      </c>
      <c r="N357" s="20">
        <v>7.9099999999998545</v>
      </c>
      <c r="O357" s="20">
        <v>7.1599999999998545</v>
      </c>
      <c r="P357" s="20">
        <v>7.0100000000002183</v>
      </c>
      <c r="Q357" s="20">
        <v>6.0490000000000004</v>
      </c>
      <c r="R357" s="20">
        <v>8.6099999999996726</v>
      </c>
      <c r="S357" s="20">
        <v>7.2899999999999636</v>
      </c>
    </row>
    <row r="358" spans="1:19" x14ac:dyDescent="0.25">
      <c r="A358" s="59">
        <f>YEAR(Table1[[#This Row],[Date]])</f>
        <v>2023</v>
      </c>
      <c r="B358" s="74" t="s">
        <v>29</v>
      </c>
      <c r="C358" s="21">
        <v>45283</v>
      </c>
      <c r="D358" s="22">
        <v>57.272000000000872</v>
      </c>
      <c r="E358" s="23">
        <v>56</v>
      </c>
      <c r="F358" s="24">
        <v>55.130199999999604</v>
      </c>
      <c r="G358" s="43">
        <v>5.9870000000000001</v>
      </c>
      <c r="H358" s="26">
        <f t="shared" si="10"/>
        <v>73.609817152031169</v>
      </c>
      <c r="I358" s="27">
        <v>100</v>
      </c>
      <c r="J358" s="28">
        <v>100</v>
      </c>
      <c r="K358" s="29">
        <f t="shared" si="11"/>
        <v>23.333333333333332</v>
      </c>
      <c r="L358" s="20">
        <v>6.4400000000005093</v>
      </c>
      <c r="M358" s="20">
        <v>6.9799999999995634</v>
      </c>
      <c r="N358" s="20">
        <v>7.9400000000005093</v>
      </c>
      <c r="O358" s="20">
        <v>7.1999999999998181</v>
      </c>
      <c r="P358" s="20">
        <v>6.9800000000004729</v>
      </c>
      <c r="Q358" s="20">
        <v>5.9820000000000002</v>
      </c>
      <c r="R358" s="20">
        <v>8.4499999999998181</v>
      </c>
      <c r="S358" s="20">
        <v>7.3000000000001819</v>
      </c>
    </row>
    <row r="359" spans="1:19" x14ac:dyDescent="0.25">
      <c r="A359" s="59">
        <f>YEAR(Table1[[#This Row],[Date]])</f>
        <v>2023</v>
      </c>
      <c r="B359" s="74" t="s">
        <v>29</v>
      </c>
      <c r="C359" s="21">
        <v>45284</v>
      </c>
      <c r="D359" s="22">
        <v>51.27900000000178</v>
      </c>
      <c r="E359" s="23">
        <v>50.19999999999709</v>
      </c>
      <c r="F359" s="24">
        <v>49.581300000005285</v>
      </c>
      <c r="G359" s="43">
        <v>5.24</v>
      </c>
      <c r="H359" s="26">
        <f t="shared" si="10"/>
        <v>75.392717964548424</v>
      </c>
      <c r="I359" s="27">
        <v>100</v>
      </c>
      <c r="J359" s="28">
        <v>100</v>
      </c>
      <c r="K359" s="29">
        <f t="shared" si="11"/>
        <v>20.916666666665453</v>
      </c>
      <c r="L359" s="20">
        <v>5.75</v>
      </c>
      <c r="M359" s="20">
        <v>6.2899999999999636</v>
      </c>
      <c r="N359" s="20">
        <v>6.9500000000007276</v>
      </c>
      <c r="O359" s="20">
        <v>6.4500000000007276</v>
      </c>
      <c r="P359" s="20">
        <v>6.1799999999993815</v>
      </c>
      <c r="Q359" s="20">
        <v>5.4889999999999999</v>
      </c>
      <c r="R359" s="20">
        <v>7.6500000000005457</v>
      </c>
      <c r="S359" s="20">
        <v>6.5200000000004366</v>
      </c>
    </row>
    <row r="360" spans="1:19" x14ac:dyDescent="0.25">
      <c r="A360" s="59">
        <f>YEAR(Table1[[#This Row],[Date]])</f>
        <v>2023</v>
      </c>
      <c r="B360" s="74" t="s">
        <v>29</v>
      </c>
      <c r="C360" s="21">
        <v>45285</v>
      </c>
      <c r="D360" s="22">
        <v>54.562999999999306</v>
      </c>
      <c r="E360" s="23">
        <v>53.5</v>
      </c>
      <c r="F360" s="24">
        <v>52.658499999990454</v>
      </c>
      <c r="G360" s="43">
        <v>5.62</v>
      </c>
      <c r="H360" s="26">
        <f t="shared" si="10"/>
        <v>74.9159750825266</v>
      </c>
      <c r="I360" s="27">
        <v>99.45</v>
      </c>
      <c r="J360" s="28">
        <v>100</v>
      </c>
      <c r="K360" s="29">
        <f t="shared" si="11"/>
        <v>22.291666666666668</v>
      </c>
      <c r="L360" s="20">
        <v>6.2200000000002547</v>
      </c>
      <c r="M360" s="20">
        <v>6.7899999999999636</v>
      </c>
      <c r="N360" s="20">
        <v>7.4799999999995634</v>
      </c>
      <c r="O360" s="20">
        <v>6.9200000000000728</v>
      </c>
      <c r="P360" s="20">
        <v>6.6500000000005457</v>
      </c>
      <c r="Q360" s="20">
        <v>5.8029999999999999</v>
      </c>
      <c r="R360" s="20">
        <v>7.6699999999991633</v>
      </c>
      <c r="S360" s="20">
        <v>7.0299999999997453</v>
      </c>
    </row>
    <row r="361" spans="1:19" x14ac:dyDescent="0.25">
      <c r="A361" s="59">
        <f>YEAR(Table1[[#This Row],[Date]])</f>
        <v>2023</v>
      </c>
      <c r="B361" s="74" t="s">
        <v>29</v>
      </c>
      <c r="C361" s="21">
        <v>45286</v>
      </c>
      <c r="D361" s="22">
        <v>56.450999999999489</v>
      </c>
      <c r="E361" s="23">
        <v>55.200000000011642</v>
      </c>
      <c r="F361" s="24">
        <v>54.467400000008638</v>
      </c>
      <c r="G361" s="43">
        <v>5.8049999999999997</v>
      </c>
      <c r="H361" s="26">
        <f t="shared" si="10"/>
        <v>74.833115036205129</v>
      </c>
      <c r="I361" s="27">
        <v>100</v>
      </c>
      <c r="J361" s="28">
        <v>100</v>
      </c>
      <c r="K361" s="29">
        <f t="shared" si="11"/>
        <v>23.000000000004849</v>
      </c>
      <c r="L361" s="20">
        <v>6.4099999999998545</v>
      </c>
      <c r="M361" s="20">
        <v>6.9600000000000364</v>
      </c>
      <c r="N361" s="20">
        <v>7.6900000000005093</v>
      </c>
      <c r="O361" s="20">
        <v>7.0599999999994907</v>
      </c>
      <c r="P361" s="20">
        <v>6.8299999999999272</v>
      </c>
      <c r="Q361" s="20">
        <v>5.891</v>
      </c>
      <c r="R361" s="20">
        <v>8.4600000000000364</v>
      </c>
      <c r="S361" s="20">
        <v>7.1499999999996362</v>
      </c>
    </row>
    <row r="362" spans="1:19" x14ac:dyDescent="0.25">
      <c r="A362" s="59">
        <f>YEAR(Table1[[#This Row],[Date]])</f>
        <v>2023</v>
      </c>
      <c r="B362" s="74" t="s">
        <v>29</v>
      </c>
      <c r="C362" s="21">
        <v>45287</v>
      </c>
      <c r="D362" s="22">
        <v>53.373000000000729</v>
      </c>
      <c r="E362" s="23">
        <v>51.899999999994179</v>
      </c>
      <c r="F362" s="24">
        <v>51.537899999995716</v>
      </c>
      <c r="G362" s="43">
        <v>5.5</v>
      </c>
      <c r="H362" s="26">
        <f t="shared" si="10"/>
        <v>74.261144537361901</v>
      </c>
      <c r="I362" s="27">
        <v>99.74</v>
      </c>
      <c r="J362" s="28">
        <v>100</v>
      </c>
      <c r="K362" s="29">
        <f t="shared" si="11"/>
        <v>21.624999999997573</v>
      </c>
      <c r="L362" s="20">
        <v>6.1300000000001091</v>
      </c>
      <c r="M362" s="20">
        <v>6.6200000000008004</v>
      </c>
      <c r="N362" s="20">
        <v>7.2899999999990541</v>
      </c>
      <c r="O362" s="20">
        <v>6.7100000000000364</v>
      </c>
      <c r="P362" s="20">
        <v>6.5399999999999636</v>
      </c>
      <c r="Q362" s="20">
        <v>5.673</v>
      </c>
      <c r="R362" s="20">
        <v>7.6000000000003638</v>
      </c>
      <c r="S362" s="20">
        <v>6.8100000000004002</v>
      </c>
    </row>
    <row r="363" spans="1:19" x14ac:dyDescent="0.25">
      <c r="A363" s="59">
        <f>YEAR(Table1[[#This Row],[Date]])</f>
        <v>2023</v>
      </c>
      <c r="B363" s="74" t="s">
        <v>29</v>
      </c>
      <c r="C363" s="21">
        <v>45288</v>
      </c>
      <c r="D363" s="22">
        <v>55.804999999998692</v>
      </c>
      <c r="E363" s="23">
        <v>55</v>
      </c>
      <c r="F363" s="24">
        <v>53.861000000004424</v>
      </c>
      <c r="G363" s="43">
        <v>5.7729999999999997</v>
      </c>
      <c r="H363" s="26">
        <f t="shared" si="10"/>
        <v>74.975280990654113</v>
      </c>
      <c r="I363" s="27">
        <v>100</v>
      </c>
      <c r="J363" s="28">
        <v>100</v>
      </c>
      <c r="K363" s="29">
        <f t="shared" si="11"/>
        <v>22.916666666666664</v>
      </c>
      <c r="L363" s="20">
        <v>6.3599999999996726</v>
      </c>
      <c r="M363" s="20">
        <v>6.9199999999991633</v>
      </c>
      <c r="N363" s="20">
        <v>7.680000000000291</v>
      </c>
      <c r="O363" s="20">
        <v>6.9800000000004729</v>
      </c>
      <c r="P363" s="20">
        <v>6.7799999999997453</v>
      </c>
      <c r="Q363" s="20">
        <v>5.8650000000000002</v>
      </c>
      <c r="R363" s="20">
        <v>8.1599999999998545</v>
      </c>
      <c r="S363" s="20">
        <v>7.0599999999994907</v>
      </c>
    </row>
    <row r="364" spans="1:19" x14ac:dyDescent="0.25">
      <c r="A364" s="59">
        <f>YEAR(Table1[[#This Row],[Date]])</f>
        <v>2023</v>
      </c>
      <c r="B364" s="74" t="s">
        <v>29</v>
      </c>
      <c r="C364" s="21">
        <v>45289</v>
      </c>
      <c r="D364" s="22">
        <v>56.706999999999567</v>
      </c>
      <c r="E364" s="23">
        <v>55.600000000005821</v>
      </c>
      <c r="F364" s="24">
        <v>54.759399999995367</v>
      </c>
      <c r="G364" s="43">
        <v>5.9770000000000003</v>
      </c>
      <c r="H364" s="26">
        <f t="shared" si="10"/>
        <v>73.206308187584185</v>
      </c>
      <c r="I364" s="27">
        <v>100</v>
      </c>
      <c r="J364" s="28">
        <v>99.68</v>
      </c>
      <c r="K364" s="29">
        <f t="shared" si="11"/>
        <v>23.166666666669091</v>
      </c>
      <c r="L364" s="20">
        <v>6.4899999999997817</v>
      </c>
      <c r="M364" s="20">
        <v>7.0500000000001819</v>
      </c>
      <c r="N364" s="20">
        <v>7.819999999999709</v>
      </c>
      <c r="O364" s="20">
        <v>6.9299999999993815</v>
      </c>
      <c r="P364" s="20">
        <v>6.9200000000000728</v>
      </c>
      <c r="Q364" s="20">
        <v>5.9770000000000003</v>
      </c>
      <c r="R364" s="20">
        <v>8.3299999999999272</v>
      </c>
      <c r="S364" s="20">
        <v>7.1900000000005093</v>
      </c>
    </row>
    <row r="365" spans="1:19" x14ac:dyDescent="0.25">
      <c r="A365" s="59">
        <f>YEAR(Table1[[#This Row],[Date]])</f>
        <v>2023</v>
      </c>
      <c r="B365" s="74" t="s">
        <v>29</v>
      </c>
      <c r="C365" s="21">
        <v>45290</v>
      </c>
      <c r="D365" s="45">
        <v>58.970000000000908</v>
      </c>
      <c r="E365" s="23">
        <v>57.4</v>
      </c>
      <c r="F365" s="24">
        <v>56.567</v>
      </c>
      <c r="G365" s="43">
        <v>6.03</v>
      </c>
      <c r="H365" s="26">
        <f t="shared" si="10"/>
        <v>74.912027308696665</v>
      </c>
      <c r="I365" s="27">
        <v>100</v>
      </c>
      <c r="J365" s="28">
        <v>100</v>
      </c>
      <c r="K365" s="29">
        <f t="shared" si="11"/>
        <v>23.916666666666668</v>
      </c>
      <c r="L365" s="20">
        <v>6.6400000000003274</v>
      </c>
      <c r="M365" s="20">
        <v>7.2399999999997817</v>
      </c>
      <c r="N365" s="20">
        <v>8.0400000000008731</v>
      </c>
      <c r="O365" s="20">
        <v>7.5100000000002183</v>
      </c>
      <c r="P365" s="20">
        <v>7.1099999999996726</v>
      </c>
      <c r="Q365" s="20">
        <v>6.22</v>
      </c>
      <c r="R365" s="20">
        <v>8.8100000000004002</v>
      </c>
      <c r="S365" s="20">
        <v>7.3999999999996362</v>
      </c>
    </row>
    <row r="366" spans="1:19" x14ac:dyDescent="0.25">
      <c r="A366" s="59">
        <f>YEAR(Table1[[#This Row],[Date]])</f>
        <v>2023</v>
      </c>
      <c r="B366" s="74" t="s">
        <v>29</v>
      </c>
      <c r="C366" s="46">
        <v>45291</v>
      </c>
      <c r="D366" s="47">
        <v>58.46</v>
      </c>
      <c r="E366" s="48">
        <v>57.2</v>
      </c>
      <c r="F366" s="49">
        <v>56.34</v>
      </c>
      <c r="G366" s="50">
        <v>5.98</v>
      </c>
      <c r="H366" s="51">
        <f t="shared" si="10"/>
        <v>75.275182114616726</v>
      </c>
      <c r="I366" s="27">
        <v>100</v>
      </c>
      <c r="J366" s="28">
        <v>100</v>
      </c>
      <c r="K366" s="52">
        <f t="shared" si="11"/>
        <v>23.833333333333336</v>
      </c>
      <c r="L366" s="20">
        <v>6.6</v>
      </c>
      <c r="M366" s="20">
        <v>7.1950000000000003</v>
      </c>
      <c r="N366" s="20">
        <v>8.0150000000000006</v>
      </c>
      <c r="O366" s="20">
        <v>7.2370000000000001</v>
      </c>
      <c r="P366" s="20">
        <v>7.0609999999999999</v>
      </c>
      <c r="Q366" s="20">
        <v>6.234</v>
      </c>
      <c r="R366" s="20">
        <v>8.7680000000000007</v>
      </c>
      <c r="S366" s="20">
        <v>7.3540000000000001</v>
      </c>
    </row>
  </sheetData>
  <autoFilter ref="B1:B366"/>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70"/>
  <sheetViews>
    <sheetView topLeftCell="A55" workbookViewId="0">
      <selection activeCell="I68" sqref="I68"/>
    </sheetView>
  </sheetViews>
  <sheetFormatPr defaultRowHeight="15" x14ac:dyDescent="0.25"/>
  <cols>
    <col min="1" max="1" width="13.140625" customWidth="1"/>
    <col min="2" max="2" width="20.140625" customWidth="1"/>
    <col min="3" max="3" width="16.42578125" customWidth="1"/>
    <col min="4" max="4" width="15.28515625" customWidth="1"/>
    <col min="5" max="5" width="13.42578125" customWidth="1"/>
    <col min="6" max="17" width="12" customWidth="1"/>
    <col min="18" max="20" width="17" customWidth="1"/>
  </cols>
  <sheetData>
    <row r="2" spans="1:20" x14ac:dyDescent="0.25">
      <c r="A2" s="79" t="s">
        <v>60</v>
      </c>
      <c r="B2" s="79" t="s">
        <v>5</v>
      </c>
      <c r="C2" s="79" t="s">
        <v>61</v>
      </c>
      <c r="D2" s="79" t="s">
        <v>62</v>
      </c>
      <c r="E2" s="79" t="s">
        <v>63</v>
      </c>
      <c r="F2" s="79" t="s">
        <v>10</v>
      </c>
      <c r="G2" s="79" t="s">
        <v>33</v>
      </c>
      <c r="H2" s="79" t="s">
        <v>12</v>
      </c>
      <c r="I2" s="79" t="s">
        <v>13</v>
      </c>
      <c r="J2" s="79" t="s">
        <v>14</v>
      </c>
      <c r="K2" s="79" t="s">
        <v>15</v>
      </c>
      <c r="L2" s="79" t="s">
        <v>16</v>
      </c>
      <c r="M2" s="79" t="s">
        <v>17</v>
      </c>
      <c r="N2" s="79" t="s">
        <v>6</v>
      </c>
      <c r="O2" s="79" t="s">
        <v>9</v>
      </c>
      <c r="P2" s="79" t="s">
        <v>36</v>
      </c>
      <c r="Q2" s="79" t="s">
        <v>64</v>
      </c>
    </row>
    <row r="3" spans="1:20" x14ac:dyDescent="0.25">
      <c r="A3" s="76" t="s">
        <v>38</v>
      </c>
      <c r="B3" t="s">
        <v>44</v>
      </c>
      <c r="C3" t="s">
        <v>45</v>
      </c>
      <c r="D3" t="s">
        <v>46</v>
      </c>
      <c r="E3" t="s">
        <v>47</v>
      </c>
      <c r="F3" t="s">
        <v>48</v>
      </c>
      <c r="G3" t="s">
        <v>49</v>
      </c>
      <c r="H3" t="s">
        <v>50</v>
      </c>
      <c r="I3" t="s">
        <v>51</v>
      </c>
      <c r="J3" t="s">
        <v>52</v>
      </c>
      <c r="K3" t="s">
        <v>53</v>
      </c>
      <c r="L3" t="s">
        <v>54</v>
      </c>
      <c r="M3" t="s">
        <v>55</v>
      </c>
      <c r="N3" t="s">
        <v>56</v>
      </c>
      <c r="O3" t="s">
        <v>57</v>
      </c>
      <c r="P3" t="s">
        <v>58</v>
      </c>
      <c r="Q3" t="s">
        <v>59</v>
      </c>
      <c r="R3" t="s">
        <v>70</v>
      </c>
      <c r="S3" t="s">
        <v>71</v>
      </c>
      <c r="T3" t="s">
        <v>72</v>
      </c>
    </row>
    <row r="4" spans="1:20" x14ac:dyDescent="0.25">
      <c r="A4" s="77" t="s">
        <v>18</v>
      </c>
      <c r="B4" s="80">
        <v>174.1799</v>
      </c>
      <c r="C4" s="81">
        <v>1773.0830000000003</v>
      </c>
      <c r="D4" s="81">
        <v>1734.1000000000058</v>
      </c>
      <c r="E4" s="81">
        <v>1708.4961999999971</v>
      </c>
      <c r="F4" s="82">
        <v>206.05999999999995</v>
      </c>
      <c r="G4" s="82">
        <v>222.76999999999998</v>
      </c>
      <c r="H4" s="82">
        <v>230.42000000000007</v>
      </c>
      <c r="I4" s="82">
        <v>220.89999999999964</v>
      </c>
      <c r="J4" s="82">
        <v>215.76999999999998</v>
      </c>
      <c r="K4" s="82">
        <v>197.75300000000061</v>
      </c>
      <c r="L4" s="82">
        <v>253.53999999999996</v>
      </c>
      <c r="M4" s="82">
        <v>225.87000000000012</v>
      </c>
      <c r="N4" s="83">
        <v>0.7838594263265467</v>
      </c>
      <c r="O4" s="83">
        <v>0.18351150066077324</v>
      </c>
      <c r="P4" s="84">
        <v>8076</v>
      </c>
      <c r="Q4" s="78">
        <v>31</v>
      </c>
      <c r="R4" s="91">
        <v>136.53255649161528</v>
      </c>
      <c r="S4" s="93">
        <v>98.763077529374257</v>
      </c>
      <c r="T4" s="93">
        <v>98.965467030265245</v>
      </c>
    </row>
    <row r="5" spans="1:20" x14ac:dyDescent="0.25">
      <c r="A5" s="77" t="s">
        <v>19</v>
      </c>
      <c r="B5" s="80">
        <v>187.48959999999997</v>
      </c>
      <c r="C5" s="81">
        <v>1898.98</v>
      </c>
      <c r="D5" s="81">
        <v>1855.6999999999971</v>
      </c>
      <c r="E5" s="81">
        <v>1824.9860000000044</v>
      </c>
      <c r="F5" s="82">
        <v>230.2800000000002</v>
      </c>
      <c r="G5" s="82">
        <v>240.26999999999998</v>
      </c>
      <c r="H5" s="82">
        <v>244.23999999999978</v>
      </c>
      <c r="I5" s="82">
        <v>235.34000000000015</v>
      </c>
      <c r="J5" s="82">
        <v>229.53999999999996</v>
      </c>
      <c r="K5" s="82">
        <v>226.26000000000022</v>
      </c>
      <c r="L5" s="82">
        <v>254.80999999999995</v>
      </c>
      <c r="M5" s="82">
        <v>238.23999999999978</v>
      </c>
      <c r="N5" s="83">
        <v>0.7792784548000119</v>
      </c>
      <c r="O5" s="83">
        <v>0.21742054431409566</v>
      </c>
      <c r="P5" s="84">
        <v>6987</v>
      </c>
      <c r="Q5" s="78">
        <v>28</v>
      </c>
      <c r="R5" s="91">
        <v>146.10660577907228</v>
      </c>
      <c r="S5" s="93">
        <v>99.912389198103483</v>
      </c>
      <c r="T5" s="93">
        <v>100</v>
      </c>
    </row>
    <row r="6" spans="1:20" x14ac:dyDescent="0.25">
      <c r="A6" s="77" t="s">
        <v>40</v>
      </c>
      <c r="B6" s="80">
        <v>189.5087</v>
      </c>
      <c r="C6" s="81">
        <v>1848.3269999999998</v>
      </c>
      <c r="D6" s="81">
        <v>1808</v>
      </c>
      <c r="E6" s="81">
        <v>1780.0429999999906</v>
      </c>
      <c r="F6" s="82">
        <v>228.13999999999987</v>
      </c>
      <c r="G6" s="82">
        <v>236.24000000000024</v>
      </c>
      <c r="H6" s="82">
        <v>233</v>
      </c>
      <c r="I6" s="82">
        <v>229.59999999999991</v>
      </c>
      <c r="J6" s="82">
        <v>227.90700000000015</v>
      </c>
      <c r="K6" s="82">
        <v>221.47999999999956</v>
      </c>
      <c r="L6" s="82">
        <v>239.03999999999996</v>
      </c>
      <c r="M6" s="82">
        <v>232.92000000000007</v>
      </c>
      <c r="N6" s="83">
        <v>0.75115810506097147</v>
      </c>
      <c r="O6" s="83">
        <v>0.19133198385022601</v>
      </c>
      <c r="P6" s="84">
        <v>6839</v>
      </c>
      <c r="Q6" s="78">
        <v>31</v>
      </c>
      <c r="R6" s="91">
        <v>142.35099598456813</v>
      </c>
      <c r="S6" s="93">
        <v>99.964732436753508</v>
      </c>
      <c r="T6" s="93">
        <v>97.832600570285905</v>
      </c>
    </row>
    <row r="7" spans="1:20" x14ac:dyDescent="0.25">
      <c r="A7" s="77" t="s">
        <v>41</v>
      </c>
      <c r="B7" s="80">
        <v>187.13539999999995</v>
      </c>
      <c r="C7" s="81">
        <v>1803.2100000000005</v>
      </c>
      <c r="D7" s="81">
        <v>1761.8999999999942</v>
      </c>
      <c r="E7" s="81">
        <v>1734.7930000000051</v>
      </c>
      <c r="F7" s="82">
        <v>224.98000000000002</v>
      </c>
      <c r="G7" s="82">
        <v>233.44999999999982</v>
      </c>
      <c r="H7" s="82">
        <v>224</v>
      </c>
      <c r="I7" s="82">
        <v>226.80000000000018</v>
      </c>
      <c r="J7" s="82">
        <v>224.38999999999987</v>
      </c>
      <c r="K7" s="82">
        <v>214.35000000000036</v>
      </c>
      <c r="L7" s="82">
        <v>226.99000000000024</v>
      </c>
      <c r="M7" s="82">
        <v>228.25</v>
      </c>
      <c r="N7" s="83">
        <v>0.74128871674088948</v>
      </c>
      <c r="O7" s="83">
        <v>0.19266855628165694</v>
      </c>
      <c r="P7" s="84">
        <v>6569</v>
      </c>
      <c r="Q7" s="78">
        <v>30</v>
      </c>
      <c r="R7" s="91">
        <v>138.72136052279302</v>
      </c>
      <c r="S7" s="93">
        <v>99.951409135082613</v>
      </c>
      <c r="T7" s="93">
        <v>97.902308015625778</v>
      </c>
    </row>
    <row r="8" spans="1:20" x14ac:dyDescent="0.25">
      <c r="A8" s="77" t="s">
        <v>22</v>
      </c>
      <c r="B8" s="80">
        <v>190.1541</v>
      </c>
      <c r="C8" s="81">
        <v>1846.9740000000002</v>
      </c>
      <c r="D8" s="81">
        <v>1806.5</v>
      </c>
      <c r="E8" s="81">
        <v>1780.0494999999937</v>
      </c>
      <c r="F8" s="82">
        <v>234.61000000000013</v>
      </c>
      <c r="G8" s="82">
        <v>242.84700000000021</v>
      </c>
      <c r="H8" s="82">
        <v>224.82999999999993</v>
      </c>
      <c r="I8" s="82">
        <v>237.34999999999991</v>
      </c>
      <c r="J8" s="82">
        <v>233.82000000000016</v>
      </c>
      <c r="K8" s="82">
        <v>214.01699999999983</v>
      </c>
      <c r="L8" s="82">
        <v>224.38999999999987</v>
      </c>
      <c r="M8" s="82">
        <v>235.11000000000013</v>
      </c>
      <c r="N8" s="83">
        <v>0.74798752720890072</v>
      </c>
      <c r="O8" s="83">
        <v>0.19117324603176619</v>
      </c>
      <c r="P8" s="84">
        <v>6447</v>
      </c>
      <c r="Q8" s="78">
        <v>31</v>
      </c>
      <c r="R8" s="91">
        <v>142.23289504763403</v>
      </c>
      <c r="S8" s="93">
        <v>99.578961005311569</v>
      </c>
      <c r="T8" s="93">
        <v>99.824324194509003</v>
      </c>
    </row>
    <row r="9" spans="1:20" x14ac:dyDescent="0.25">
      <c r="A9" s="77" t="s">
        <v>23</v>
      </c>
      <c r="B9" s="80">
        <v>157.94290000000001</v>
      </c>
      <c r="C9" s="81">
        <v>1546.9829999999988</v>
      </c>
      <c r="D9" s="81">
        <v>1518.4000000000087</v>
      </c>
      <c r="E9" s="81">
        <v>1498.2203000000009</v>
      </c>
      <c r="F9" s="82">
        <v>196.11999999999989</v>
      </c>
      <c r="G9" s="82">
        <v>201.09299999999939</v>
      </c>
      <c r="H9" s="82">
        <v>185</v>
      </c>
      <c r="I9" s="82">
        <v>199.22000000000025</v>
      </c>
      <c r="J9" s="82">
        <v>197.6899999999996</v>
      </c>
      <c r="K9" s="82">
        <v>179.22999999999956</v>
      </c>
      <c r="L9" s="82">
        <v>187.96000000000004</v>
      </c>
      <c r="M9" s="82">
        <v>200.67000000000007</v>
      </c>
      <c r="N9" s="83">
        <v>0.75691684628110523</v>
      </c>
      <c r="O9" s="83">
        <v>0.1660411691117944</v>
      </c>
      <c r="P9" s="84">
        <v>6736</v>
      </c>
      <c r="Q9" s="78">
        <v>30</v>
      </c>
      <c r="R9" s="91">
        <v>119.54964176049198</v>
      </c>
      <c r="S9" s="93">
        <v>100</v>
      </c>
      <c r="T9" s="93">
        <v>99.619508570602974</v>
      </c>
    </row>
    <row r="10" spans="1:20" x14ac:dyDescent="0.25">
      <c r="A10" s="77" t="s">
        <v>42</v>
      </c>
      <c r="B10" s="80">
        <v>90.102400000000017</v>
      </c>
      <c r="C10" s="81">
        <v>912.10900000000129</v>
      </c>
      <c r="D10" s="81">
        <v>899.69999999999709</v>
      </c>
      <c r="E10" s="81">
        <v>891.45219999999972</v>
      </c>
      <c r="F10" s="82">
        <v>113.38999999999987</v>
      </c>
      <c r="G10" s="82">
        <v>117.42999999999984</v>
      </c>
      <c r="H10" s="82">
        <v>111.72000000000116</v>
      </c>
      <c r="I10" s="82">
        <v>116.86999999999989</v>
      </c>
      <c r="J10" s="82">
        <v>115.30000000000018</v>
      </c>
      <c r="K10" s="82">
        <v>102.69900000000052</v>
      </c>
      <c r="L10" s="82">
        <v>116.75</v>
      </c>
      <c r="M10" s="82">
        <v>117.94999999999982</v>
      </c>
      <c r="N10" s="83">
        <v>0.78618263190628368</v>
      </c>
      <c r="O10" s="83">
        <v>9.5210943512194571E-2</v>
      </c>
      <c r="P10" s="84">
        <v>11516</v>
      </c>
      <c r="Q10" s="78">
        <v>31</v>
      </c>
      <c r="R10" s="91">
        <v>70.836941973072754</v>
      </c>
      <c r="S10" s="93">
        <v>99.893420491686797</v>
      </c>
      <c r="T10" s="93">
        <v>99.860956618464968</v>
      </c>
    </row>
    <row r="11" spans="1:20" x14ac:dyDescent="0.25">
      <c r="A11" s="77" t="s">
        <v>25</v>
      </c>
      <c r="B11" s="80">
        <v>127.4085</v>
      </c>
      <c r="C11" s="81">
        <v>1262.4039999999986</v>
      </c>
      <c r="D11" s="81">
        <v>1239.3000000000029</v>
      </c>
      <c r="E11" s="81">
        <v>1224.1828999999998</v>
      </c>
      <c r="F11" s="82">
        <v>156.4699999999998</v>
      </c>
      <c r="G11" s="82">
        <v>164.30999999999995</v>
      </c>
      <c r="H11" s="82">
        <v>155.21999999999935</v>
      </c>
      <c r="I11" s="82">
        <v>161.17999999999984</v>
      </c>
      <c r="J11" s="82">
        <v>157.44999999999982</v>
      </c>
      <c r="K11" s="82">
        <v>148.70399999999972</v>
      </c>
      <c r="L11" s="82">
        <v>159.84000000000015</v>
      </c>
      <c r="M11" s="82">
        <v>159.23000000000002</v>
      </c>
      <c r="N11" s="83">
        <v>0.76584367679513832</v>
      </c>
      <c r="O11" s="83">
        <v>0.13114918561149649</v>
      </c>
      <c r="P11" s="84">
        <v>15311</v>
      </c>
      <c r="Q11" s="78">
        <v>31</v>
      </c>
      <c r="R11" s="91">
        <v>97.574994094953382</v>
      </c>
      <c r="S11" s="93">
        <v>95.178425544288487</v>
      </c>
      <c r="T11" s="93">
        <v>95.178425544288487</v>
      </c>
    </row>
    <row r="12" spans="1:20" x14ac:dyDescent="0.25">
      <c r="A12" s="77" t="s">
        <v>43</v>
      </c>
      <c r="B12" s="80">
        <v>121.59109999999998</v>
      </c>
      <c r="C12" s="81">
        <v>1233.5550000000021</v>
      </c>
      <c r="D12" s="81">
        <v>1211.1999999999971</v>
      </c>
      <c r="E12" s="81">
        <v>1195.8121000000101</v>
      </c>
      <c r="F12" s="82">
        <v>149.62000000000035</v>
      </c>
      <c r="G12" s="82">
        <v>159.64000000000033</v>
      </c>
      <c r="H12" s="82">
        <v>151.95000000000073</v>
      </c>
      <c r="I12" s="82">
        <v>157.05999999999995</v>
      </c>
      <c r="J12" s="82">
        <v>158.30000000000018</v>
      </c>
      <c r="K12" s="82">
        <v>137.81500000000051</v>
      </c>
      <c r="L12" s="82">
        <v>159.09999999999991</v>
      </c>
      <c r="M12" s="82">
        <v>160.07000000000016</v>
      </c>
      <c r="N12" s="83">
        <v>0.78428906290334954</v>
      </c>
      <c r="O12" s="83">
        <v>0.13244801371720477</v>
      </c>
      <c r="P12" s="84">
        <v>14518</v>
      </c>
      <c r="Q12" s="78">
        <v>30</v>
      </c>
      <c r="R12" s="91">
        <v>95.362569876387454</v>
      </c>
      <c r="S12" s="93">
        <v>99.513888888888886</v>
      </c>
      <c r="T12" s="93">
        <v>99.902777777777771</v>
      </c>
    </row>
    <row r="13" spans="1:20" x14ac:dyDescent="0.25">
      <c r="A13" s="77" t="s">
        <v>27</v>
      </c>
      <c r="B13" s="80">
        <v>166.88</v>
      </c>
      <c r="C13" s="81">
        <v>1663.8999999999983</v>
      </c>
      <c r="D13" s="81">
        <v>1626.3000000000029</v>
      </c>
      <c r="E13" s="81">
        <v>1602.5799999999872</v>
      </c>
      <c r="F13" s="82">
        <v>202.58999999999969</v>
      </c>
      <c r="G13" s="82">
        <v>215.69000000000005</v>
      </c>
      <c r="H13" s="82">
        <v>208.96999999999935</v>
      </c>
      <c r="I13" s="82">
        <v>209.43000000000029</v>
      </c>
      <c r="J13" s="82">
        <v>206.37999999999965</v>
      </c>
      <c r="K13" s="82">
        <v>187</v>
      </c>
      <c r="L13" s="82">
        <v>221.55999999999949</v>
      </c>
      <c r="M13" s="82">
        <v>212.27999999999975</v>
      </c>
      <c r="N13" s="83">
        <v>0.76728808619337907</v>
      </c>
      <c r="O13" s="83">
        <v>0.17210354277412782</v>
      </c>
      <c r="P13" s="84">
        <v>10543</v>
      </c>
      <c r="Q13" s="78">
        <v>31</v>
      </c>
      <c r="R13" s="91">
        <v>128.04503582395108</v>
      </c>
      <c r="S13" s="93">
        <v>98.540621266427721</v>
      </c>
      <c r="T13" s="93">
        <v>99.962258064516121</v>
      </c>
    </row>
    <row r="14" spans="1:20" x14ac:dyDescent="0.25">
      <c r="A14" s="77" t="s">
        <v>28</v>
      </c>
      <c r="B14" s="80">
        <v>147.51999999999998</v>
      </c>
      <c r="C14" s="81">
        <v>1449.6579999999999</v>
      </c>
      <c r="D14" s="81">
        <v>1418.1999999999971</v>
      </c>
      <c r="E14" s="81">
        <v>1400.1553000000131</v>
      </c>
      <c r="F14" s="82">
        <v>171.20000000000027</v>
      </c>
      <c r="G14" s="82">
        <v>181.76999999999953</v>
      </c>
      <c r="H14" s="82">
        <v>188.52000000000044</v>
      </c>
      <c r="I14" s="82">
        <v>179.92000000000007</v>
      </c>
      <c r="J14" s="82">
        <v>176.41000000000076</v>
      </c>
      <c r="K14" s="82">
        <v>167.18799999999874</v>
      </c>
      <c r="L14" s="82">
        <v>201.46000000000004</v>
      </c>
      <c r="M14" s="82">
        <v>183.19000000000005</v>
      </c>
      <c r="N14" s="83">
        <v>0.75691770046972084</v>
      </c>
      <c r="O14" s="83">
        <v>0.15508402662957388</v>
      </c>
      <c r="P14" s="84">
        <v>8210</v>
      </c>
      <c r="Q14" s="78">
        <v>30</v>
      </c>
      <c r="R14" s="91">
        <v>111.6604991732932</v>
      </c>
      <c r="S14" s="93">
        <v>100</v>
      </c>
      <c r="T14" s="93">
        <v>99.849666666666664</v>
      </c>
    </row>
    <row r="15" spans="1:20" x14ac:dyDescent="0.25">
      <c r="A15" s="77" t="s">
        <v>29</v>
      </c>
      <c r="B15" s="80">
        <v>154.63650000000001</v>
      </c>
      <c r="C15" s="81">
        <v>1529.5450000000001</v>
      </c>
      <c r="D15" s="81">
        <v>1498.7</v>
      </c>
      <c r="E15" s="81">
        <v>1478.1909000000001</v>
      </c>
      <c r="F15" s="82">
        <v>181.85</v>
      </c>
      <c r="G15" s="82">
        <v>196.64499999999981</v>
      </c>
      <c r="H15" s="82">
        <v>215.2750000000002</v>
      </c>
      <c r="I15" s="82">
        <v>198.43699999999981</v>
      </c>
      <c r="J15" s="82">
        <v>192.03099999999935</v>
      </c>
      <c r="K15" s="82">
        <v>169.62900000000002</v>
      </c>
      <c r="L15" s="82">
        <v>232.66800000000055</v>
      </c>
      <c r="M15" s="82">
        <v>201.47399999999988</v>
      </c>
      <c r="N15" s="83">
        <v>0.76307070315712511</v>
      </c>
      <c r="O15" s="83">
        <v>0.1586002456838129</v>
      </c>
      <c r="P15" s="84">
        <v>9084</v>
      </c>
      <c r="Q15" s="78">
        <v>31</v>
      </c>
      <c r="R15" s="91">
        <v>117.99858278875679</v>
      </c>
      <c r="S15" s="93">
        <v>99.70193548387094</v>
      </c>
      <c r="T15" s="93">
        <v>99.989677419354834</v>
      </c>
    </row>
    <row r="16" spans="1:20" x14ac:dyDescent="0.25">
      <c r="A16" s="77" t="s">
        <v>39</v>
      </c>
      <c r="B16" s="80">
        <v>1894.5491000000002</v>
      </c>
      <c r="C16" s="78">
        <v>18768.728000000003</v>
      </c>
      <c r="D16" s="78">
        <v>18378.000000000004</v>
      </c>
      <c r="E16" s="78">
        <v>18118.961400000004</v>
      </c>
      <c r="F16" s="78">
        <v>2295.31</v>
      </c>
      <c r="G16" s="78">
        <v>2412.1549999999993</v>
      </c>
      <c r="H16" s="78">
        <v>2373.1450000000009</v>
      </c>
      <c r="I16" s="78">
        <v>2372.107</v>
      </c>
      <c r="J16" s="78">
        <v>2334.9879999999998</v>
      </c>
      <c r="K16" s="78">
        <v>2166.1249999999995</v>
      </c>
      <c r="L16" s="78">
        <v>2478.1080000000002</v>
      </c>
      <c r="M16" s="78">
        <v>2395.2539999999995</v>
      </c>
      <c r="N16" s="78">
        <v>9.1840809378434223</v>
      </c>
      <c r="O16" s="78">
        <v>1.986742958178723</v>
      </c>
      <c r="P16" s="78">
        <v>110836</v>
      </c>
      <c r="Q16" s="78">
        <v>365</v>
      </c>
      <c r="R16" s="78">
        <v>1446.9726793165892</v>
      </c>
      <c r="S16" s="78">
        <v>99.249905081649032</v>
      </c>
      <c r="T16" s="78">
        <v>99.073997539363162</v>
      </c>
    </row>
    <row r="18" spans="1:19" ht="15.75" customHeight="1" x14ac:dyDescent="0.25"/>
    <row r="20" spans="1:19" ht="15.75" x14ac:dyDescent="0.25">
      <c r="A20" s="85" t="s">
        <v>65</v>
      </c>
    </row>
    <row r="21" spans="1:19" x14ac:dyDescent="0.25">
      <c r="A21" s="86" t="s">
        <v>66</v>
      </c>
    </row>
    <row r="22" spans="1:19" x14ac:dyDescent="0.25">
      <c r="A22" t="s">
        <v>67</v>
      </c>
      <c r="B22" t="s">
        <v>68</v>
      </c>
      <c r="C22" s="79" t="s">
        <v>5</v>
      </c>
      <c r="D22" s="79" t="s">
        <v>61</v>
      </c>
      <c r="E22" s="79" t="s">
        <v>62</v>
      </c>
      <c r="F22" s="79" t="s">
        <v>63</v>
      </c>
      <c r="G22" s="79" t="s">
        <v>10</v>
      </c>
      <c r="H22" s="79" t="s">
        <v>33</v>
      </c>
      <c r="I22" s="79" t="s">
        <v>12</v>
      </c>
      <c r="J22" s="79" t="s">
        <v>13</v>
      </c>
      <c r="K22" s="79" t="s">
        <v>14</v>
      </c>
      <c r="L22" s="79" t="s">
        <v>15</v>
      </c>
      <c r="M22" s="79" t="s">
        <v>16</v>
      </c>
      <c r="N22" s="79" t="s">
        <v>17</v>
      </c>
      <c r="O22" s="79" t="s">
        <v>36</v>
      </c>
      <c r="P22" s="79" t="s">
        <v>64</v>
      </c>
      <c r="Q22" s="79" t="s">
        <v>69</v>
      </c>
      <c r="R22" s="79" t="s">
        <v>7</v>
      </c>
      <c r="S22" s="79" t="s">
        <v>8</v>
      </c>
    </row>
    <row r="23" spans="1:19" x14ac:dyDescent="0.25">
      <c r="A23" s="87">
        <f>GETPIVOTDATA("Sum of Plant Gen",$A$3)/(12.701*GETPIVOTDATA("Sum of Irradiation",$A$3))</f>
        <v>0.76375570277729377</v>
      </c>
      <c r="B23" s="87">
        <f>GETPIVOTDATA("Sum of Plant Gen",$A$3)/(24*GETPIVOTDATA("Sum of Day",$A$3)*12.701)</f>
        <v>0.16517952960235038</v>
      </c>
      <c r="C23" s="80">
        <f>GETPIVOTDATA("Sum of Irradiation",$A$3)</f>
        <v>1894.5491000000002</v>
      </c>
      <c r="D23" s="82">
        <f>GETPIVOTDATA("Sum of Inv Gen MWh",$A$3)</f>
        <v>18768.728000000003</v>
      </c>
      <c r="E23" s="82">
        <f>GETPIVOTDATA("Sum of Plant Gen",$A$3)</f>
        <v>18378.000000000004</v>
      </c>
      <c r="F23" s="82">
        <f>GETPIVOTDATA("Sum of GSS Gen",$A$3)</f>
        <v>18118.961400000004</v>
      </c>
      <c r="G23" s="82">
        <f>GETPIVOTDATA("Sum of INV 1",$A$3)</f>
        <v>2295.31</v>
      </c>
      <c r="H23" s="82">
        <f>GETPIVOTDATA("Sum of INV 2",$A$3)</f>
        <v>2412.1549999999993</v>
      </c>
      <c r="I23" s="82">
        <f>GETPIVOTDATA("Sum of INV 3",$A$3)</f>
        <v>2373.1450000000009</v>
      </c>
      <c r="J23" s="82">
        <f>GETPIVOTDATA("Sum of INV 4",$A$3)</f>
        <v>2372.107</v>
      </c>
      <c r="K23" s="82">
        <f>GETPIVOTDATA("Sum of INV 5",$A$3)</f>
        <v>2334.9879999999998</v>
      </c>
      <c r="L23" s="82">
        <f>GETPIVOTDATA("Sum of INV 6",$A$3)</f>
        <v>2166.1249999999995</v>
      </c>
      <c r="M23" s="82">
        <f>GETPIVOTDATA("Sum of INV 7",$A$3)</f>
        <v>2478.1080000000002</v>
      </c>
      <c r="N23" s="82">
        <f>GETPIVOTDATA("Sum of INV 8",$A$3)</f>
        <v>2395.2539999999995</v>
      </c>
      <c r="O23" s="88">
        <f>GETPIVOTDATA("Sum of Import kVAh",$A$3)</f>
        <v>110836</v>
      </c>
      <c r="P23" s="53">
        <f>GETPIVOTDATA("Sum of Day",$A$3)</f>
        <v>365</v>
      </c>
      <c r="Q23" s="91">
        <f>GETPIVOTDATA("Sum of Specific Yield",$A$3)</f>
        <v>1446.9726793165892</v>
      </c>
      <c r="R23" s="94">
        <f>GETPIVOTDATA("Average of PA",$A$3)</f>
        <v>99.249905081649032</v>
      </c>
      <c r="S23" s="94">
        <f>GETPIVOTDATA("Average of GA",$A$3)</f>
        <v>99.073997539363162</v>
      </c>
    </row>
    <row r="24" spans="1:19" ht="15.75" thickBot="1" x14ac:dyDescent="0.3">
      <c r="A24" s="87"/>
      <c r="B24" s="87"/>
      <c r="C24" s="80"/>
      <c r="D24" s="82"/>
      <c r="E24" s="82"/>
      <c r="F24" s="82"/>
      <c r="G24" s="82"/>
      <c r="H24" s="82"/>
      <c r="I24" s="82"/>
      <c r="J24" s="82"/>
      <c r="K24" s="82"/>
      <c r="L24" s="82"/>
      <c r="M24" s="82"/>
      <c r="N24" s="82"/>
      <c r="O24" s="88"/>
      <c r="P24" s="53"/>
      <c r="Q24" s="91"/>
      <c r="R24" s="94"/>
      <c r="S24" s="94"/>
    </row>
    <row r="25" spans="1:19" ht="15.75" thickBot="1" x14ac:dyDescent="0.3">
      <c r="A25" s="96"/>
      <c r="B25" s="97"/>
      <c r="C25" s="98"/>
      <c r="D25" s="99"/>
      <c r="E25" s="99"/>
      <c r="F25" s="99"/>
      <c r="G25" s="99"/>
      <c r="H25" s="100"/>
      <c r="I25" s="82"/>
      <c r="J25" s="82"/>
      <c r="K25" s="82"/>
      <c r="L25" s="82"/>
      <c r="M25" s="82"/>
      <c r="N25" s="82"/>
      <c r="O25" s="88"/>
      <c r="P25" s="53"/>
      <c r="Q25" s="91"/>
      <c r="R25" s="94"/>
      <c r="S25" s="94"/>
    </row>
    <row r="26" spans="1:19" ht="15.75" thickBot="1" x14ac:dyDescent="0.3">
      <c r="A26" s="106" t="s">
        <v>60</v>
      </c>
      <c r="B26" s="107" t="s">
        <v>73</v>
      </c>
      <c r="C26" s="101"/>
      <c r="D26" s="102"/>
      <c r="E26" s="102"/>
      <c r="F26" s="102"/>
      <c r="G26" s="102"/>
      <c r="H26" s="103"/>
      <c r="I26" s="82"/>
      <c r="J26" s="82"/>
      <c r="K26" s="82"/>
      <c r="L26" s="82"/>
      <c r="M26" s="82"/>
      <c r="N26" s="82"/>
      <c r="O26" s="88"/>
      <c r="P26" s="53"/>
      <c r="Q26" s="91"/>
      <c r="R26" s="94"/>
      <c r="S26" s="94"/>
    </row>
    <row r="27" spans="1:19" ht="15.75" thickBot="1" x14ac:dyDescent="0.3">
      <c r="A27" s="104" t="s">
        <v>74</v>
      </c>
      <c r="B27" s="95"/>
      <c r="C27" s="95"/>
      <c r="D27" s="95"/>
      <c r="E27" s="95"/>
      <c r="F27" s="95"/>
      <c r="G27" s="95"/>
      <c r="H27" s="105"/>
    </row>
    <row r="28" spans="1:19" ht="15.75" thickBot="1" x14ac:dyDescent="0.3">
      <c r="A28" s="108" t="s">
        <v>75</v>
      </c>
      <c r="B28" s="109" t="s">
        <v>76</v>
      </c>
      <c r="C28" s="109" t="s">
        <v>77</v>
      </c>
      <c r="D28" s="109" t="s">
        <v>78</v>
      </c>
      <c r="E28" s="109" t="s">
        <v>79</v>
      </c>
      <c r="F28" s="109" t="s">
        <v>80</v>
      </c>
      <c r="G28" s="109" t="s">
        <v>81</v>
      </c>
      <c r="H28" s="107" t="s">
        <v>82</v>
      </c>
      <c r="J28" s="110"/>
      <c r="K28" s="111"/>
      <c r="L28" s="111"/>
      <c r="M28" s="111"/>
      <c r="N28" s="111"/>
      <c r="O28" s="111"/>
      <c r="P28" s="111"/>
      <c r="Q28" s="112"/>
    </row>
    <row r="29" spans="1:19" ht="15.75" thickBot="1" x14ac:dyDescent="0.3">
      <c r="A29" s="113">
        <v>2478.1080000000002</v>
      </c>
      <c r="B29" s="114">
        <v>2412.1549999999993</v>
      </c>
      <c r="C29" s="114">
        <v>2395.2539999999995</v>
      </c>
      <c r="D29" s="114">
        <v>2373.1450000000009</v>
      </c>
      <c r="E29" s="114">
        <v>2372.107</v>
      </c>
      <c r="F29" s="114">
        <v>2334.9879999999998</v>
      </c>
      <c r="G29" s="114">
        <v>2295.31</v>
      </c>
      <c r="H29" s="115">
        <v>2166.1249999999995</v>
      </c>
      <c r="J29" s="113"/>
      <c r="K29" s="114"/>
      <c r="L29" s="114"/>
      <c r="M29" s="114"/>
      <c r="N29" s="114"/>
      <c r="O29" s="114"/>
      <c r="P29" s="114"/>
      <c r="Q29" s="115"/>
    </row>
    <row r="30" spans="1:19" ht="15.75" thickBot="1" x14ac:dyDescent="0.3">
      <c r="A30" s="116"/>
      <c r="B30" s="116"/>
      <c r="C30" s="116"/>
      <c r="D30" s="116"/>
      <c r="E30" s="116"/>
      <c r="F30" s="116"/>
      <c r="G30" s="116"/>
      <c r="H30" s="116"/>
      <c r="J30" s="116"/>
      <c r="K30" s="116"/>
      <c r="L30" s="116"/>
      <c r="M30" s="116"/>
      <c r="N30" s="116"/>
      <c r="O30" s="116"/>
      <c r="P30" s="116"/>
      <c r="Q30" s="116"/>
    </row>
    <row r="31" spans="1:19" x14ac:dyDescent="0.25">
      <c r="A31" s="117"/>
      <c r="B31" s="118"/>
      <c r="C31" s="116"/>
      <c r="D31" s="116"/>
      <c r="E31" s="116"/>
      <c r="F31" s="116"/>
      <c r="G31" s="116"/>
      <c r="H31" s="116"/>
      <c r="J31" s="116"/>
      <c r="K31" s="116"/>
      <c r="L31" s="116"/>
      <c r="M31" s="116"/>
      <c r="N31" s="116"/>
      <c r="O31" s="116"/>
      <c r="P31" s="116"/>
      <c r="Q31" s="116"/>
    </row>
    <row r="32" spans="1:19" x14ac:dyDescent="0.25">
      <c r="A32" s="119" t="s">
        <v>60</v>
      </c>
      <c r="B32" s="105" t="s">
        <v>73</v>
      </c>
    </row>
    <row r="33" spans="1:20" x14ac:dyDescent="0.25">
      <c r="A33" s="104"/>
      <c r="B33" s="105"/>
    </row>
    <row r="34" spans="1:20" x14ac:dyDescent="0.25">
      <c r="A34" s="104" t="s">
        <v>83</v>
      </c>
      <c r="B34" s="105" t="s">
        <v>84</v>
      </c>
    </row>
    <row r="35" spans="1:20" ht="15.75" thickBot="1" x14ac:dyDescent="0.3">
      <c r="A35" s="120">
        <v>99.249905081649032</v>
      </c>
      <c r="B35" s="121">
        <v>99.073997539363162</v>
      </c>
    </row>
    <row r="39" spans="1:20" x14ac:dyDescent="0.25">
      <c r="A39" s="79" t="s">
        <v>60</v>
      </c>
      <c r="B39" s="79" t="s">
        <v>5</v>
      </c>
      <c r="C39" s="79" t="s">
        <v>61</v>
      </c>
      <c r="D39" s="79" t="s">
        <v>62</v>
      </c>
      <c r="E39" s="79" t="s">
        <v>63</v>
      </c>
      <c r="F39" s="79" t="s">
        <v>10</v>
      </c>
      <c r="G39" s="79" t="s">
        <v>33</v>
      </c>
      <c r="H39" s="79" t="s">
        <v>12</v>
      </c>
      <c r="I39" s="79" t="s">
        <v>13</v>
      </c>
      <c r="J39" s="79" t="s">
        <v>14</v>
      </c>
      <c r="K39" s="79" t="s">
        <v>15</v>
      </c>
      <c r="L39" s="79" t="s">
        <v>16</v>
      </c>
      <c r="M39" s="79" t="s">
        <v>17</v>
      </c>
      <c r="N39" s="79" t="s">
        <v>6</v>
      </c>
      <c r="O39" s="79" t="s">
        <v>9</v>
      </c>
      <c r="P39" s="79" t="s">
        <v>36</v>
      </c>
      <c r="Q39" s="79" t="s">
        <v>64</v>
      </c>
    </row>
    <row r="40" spans="1:20" x14ac:dyDescent="0.25">
      <c r="A40" s="76" t="s">
        <v>38</v>
      </c>
      <c r="B40" s="76" t="s">
        <v>44</v>
      </c>
      <c r="C40" t="s">
        <v>45</v>
      </c>
      <c r="D40" t="s">
        <v>46</v>
      </c>
      <c r="E40" t="s">
        <v>47</v>
      </c>
      <c r="F40" t="s">
        <v>48</v>
      </c>
      <c r="G40" t="s">
        <v>49</v>
      </c>
      <c r="H40" t="s">
        <v>50</v>
      </c>
      <c r="I40" t="s">
        <v>51</v>
      </c>
      <c r="J40" t="s">
        <v>52</v>
      </c>
      <c r="K40" t="s">
        <v>53</v>
      </c>
      <c r="L40" t="s">
        <v>54</v>
      </c>
      <c r="M40" t="s">
        <v>55</v>
      </c>
      <c r="N40" t="s">
        <v>56</v>
      </c>
      <c r="O40" t="s">
        <v>57</v>
      </c>
      <c r="P40" t="s">
        <v>58</v>
      </c>
      <c r="Q40" t="s">
        <v>59</v>
      </c>
      <c r="R40" t="s">
        <v>70</v>
      </c>
      <c r="S40" t="s">
        <v>71</v>
      </c>
      <c r="T40" t="s">
        <v>72</v>
      </c>
    </row>
    <row r="41" spans="1:20" x14ac:dyDescent="0.25">
      <c r="A41" s="77" t="s">
        <v>18</v>
      </c>
      <c r="B41" s="80">
        <v>174.1799</v>
      </c>
      <c r="C41" s="81">
        <v>1773.0830000000003</v>
      </c>
      <c r="D41" s="81">
        <v>1734.1000000000058</v>
      </c>
      <c r="E41" s="81">
        <v>1708.4961999999971</v>
      </c>
      <c r="F41" s="82">
        <v>206.05999999999995</v>
      </c>
      <c r="G41" s="82">
        <v>222.76999999999998</v>
      </c>
      <c r="H41" s="82">
        <v>230.42000000000007</v>
      </c>
      <c r="I41" s="82">
        <v>220.89999999999964</v>
      </c>
      <c r="J41" s="82">
        <v>215.76999999999998</v>
      </c>
      <c r="K41" s="82">
        <v>197.75300000000061</v>
      </c>
      <c r="L41" s="82">
        <v>253.53999999999996</v>
      </c>
      <c r="M41" s="82">
        <v>225.87000000000012</v>
      </c>
      <c r="N41" s="83">
        <v>0.7838594263265467</v>
      </c>
      <c r="O41" s="83">
        <v>0.18351150066077324</v>
      </c>
      <c r="P41" s="84">
        <v>8076</v>
      </c>
      <c r="Q41" s="78">
        <v>31</v>
      </c>
      <c r="R41" s="91">
        <v>136.53255649161528</v>
      </c>
      <c r="S41" s="93">
        <v>98.763077529374257</v>
      </c>
      <c r="T41" s="93">
        <v>98.965467030265245</v>
      </c>
    </row>
    <row r="42" spans="1:20" ht="15.75" thickBot="1" x14ac:dyDescent="0.3">
      <c r="A42" s="77" t="s">
        <v>19</v>
      </c>
      <c r="B42" s="80">
        <v>187.48959999999997</v>
      </c>
      <c r="C42" s="81">
        <v>1898.98</v>
      </c>
      <c r="D42" s="81">
        <v>1855.6999999999971</v>
      </c>
      <c r="E42" s="81">
        <v>1824.9860000000044</v>
      </c>
      <c r="F42" s="82">
        <v>230.2800000000002</v>
      </c>
      <c r="G42" s="82">
        <v>240.26999999999998</v>
      </c>
      <c r="H42" s="82">
        <v>244.23999999999978</v>
      </c>
      <c r="I42" s="82">
        <v>235.34000000000015</v>
      </c>
      <c r="J42" s="82">
        <v>229.53999999999996</v>
      </c>
      <c r="K42" s="82">
        <v>226.26000000000022</v>
      </c>
      <c r="L42" s="82">
        <v>254.80999999999995</v>
      </c>
      <c r="M42" s="82">
        <v>238.23999999999978</v>
      </c>
      <c r="N42" s="83">
        <v>0.7792784548000119</v>
      </c>
      <c r="O42" s="83">
        <v>0.21742054431409566</v>
      </c>
      <c r="P42" s="84">
        <v>6987</v>
      </c>
      <c r="Q42" s="78">
        <v>28</v>
      </c>
      <c r="R42" s="91">
        <v>146.10660577907228</v>
      </c>
      <c r="S42" s="93">
        <v>99.912389198103483</v>
      </c>
      <c r="T42" s="93">
        <v>100</v>
      </c>
    </row>
    <row r="43" spans="1:20" x14ac:dyDescent="0.25">
      <c r="A43" s="77" t="s">
        <v>40</v>
      </c>
      <c r="B43" s="80">
        <v>189.5087</v>
      </c>
      <c r="C43" s="81">
        <v>1848.3269999999998</v>
      </c>
      <c r="D43" s="81">
        <v>1808</v>
      </c>
      <c r="E43" s="81">
        <v>1780.0429999999906</v>
      </c>
      <c r="F43" s="82">
        <v>228.13999999999987</v>
      </c>
      <c r="G43" s="82">
        <v>236.24000000000024</v>
      </c>
      <c r="H43" s="82">
        <v>233</v>
      </c>
      <c r="I43" s="82">
        <v>229.59999999999991</v>
      </c>
      <c r="J43" s="82">
        <v>227.90700000000015</v>
      </c>
      <c r="K43" s="82">
        <v>221.47999999999956</v>
      </c>
      <c r="L43" s="82">
        <v>239.03999999999996</v>
      </c>
      <c r="M43" s="82">
        <v>232.92000000000007</v>
      </c>
      <c r="N43" s="83">
        <v>0.75115810506097147</v>
      </c>
      <c r="O43" s="83">
        <v>0.19133198385022601</v>
      </c>
      <c r="P43" s="84">
        <v>6839</v>
      </c>
      <c r="Q43" s="78">
        <v>31</v>
      </c>
      <c r="R43" s="91">
        <v>142.35099598456813</v>
      </c>
      <c r="S43" s="93">
        <v>99.964732436753508</v>
      </c>
      <c r="T43" s="93">
        <v>97.832600570285905</v>
      </c>
    </row>
    <row r="44" spans="1:20" x14ac:dyDescent="0.25">
      <c r="A44" s="77" t="s">
        <v>41</v>
      </c>
      <c r="B44" s="80">
        <v>187.13539999999995</v>
      </c>
      <c r="C44" s="81">
        <v>1803.2100000000005</v>
      </c>
      <c r="D44" s="81">
        <v>1761.8999999999942</v>
      </c>
      <c r="E44" s="81">
        <v>1734.7930000000051</v>
      </c>
      <c r="F44" s="82">
        <v>224.98000000000002</v>
      </c>
      <c r="G44" s="82">
        <v>233.44999999999982</v>
      </c>
      <c r="H44" s="82">
        <v>224</v>
      </c>
      <c r="I44" s="82">
        <v>226.80000000000018</v>
      </c>
      <c r="J44" s="82">
        <v>224.38999999999987</v>
      </c>
      <c r="K44" s="82">
        <v>214.35000000000036</v>
      </c>
      <c r="L44" s="82">
        <v>226.99000000000024</v>
      </c>
      <c r="M44" s="82">
        <v>228.25</v>
      </c>
      <c r="N44" s="83">
        <v>0.74128871674088948</v>
      </c>
      <c r="O44" s="83">
        <v>0.19266855628165694</v>
      </c>
      <c r="P44" s="84">
        <v>6569</v>
      </c>
      <c r="Q44" s="78">
        <v>30</v>
      </c>
      <c r="R44" s="91">
        <v>138.72136052279302</v>
      </c>
      <c r="S44" s="93">
        <v>99.951409135082613</v>
      </c>
      <c r="T44" s="93">
        <v>97.902308015625778</v>
      </c>
    </row>
    <row r="45" spans="1:20" x14ac:dyDescent="0.25">
      <c r="A45" s="77" t="s">
        <v>22</v>
      </c>
      <c r="B45" s="80">
        <v>190.1541</v>
      </c>
      <c r="C45" s="81">
        <v>1846.9740000000002</v>
      </c>
      <c r="D45" s="81">
        <v>1806.5</v>
      </c>
      <c r="E45" s="81">
        <v>1780.0494999999937</v>
      </c>
      <c r="F45" s="82">
        <v>234.61000000000013</v>
      </c>
      <c r="G45" s="82">
        <v>242.84700000000021</v>
      </c>
      <c r="H45" s="82">
        <v>224.82999999999993</v>
      </c>
      <c r="I45" s="82">
        <v>237.34999999999991</v>
      </c>
      <c r="J45" s="82">
        <v>233.82000000000016</v>
      </c>
      <c r="K45" s="82">
        <v>214.01699999999983</v>
      </c>
      <c r="L45" s="82">
        <v>224.38999999999987</v>
      </c>
      <c r="M45" s="82">
        <v>235.11000000000013</v>
      </c>
      <c r="N45" s="83">
        <v>0.74798752720890072</v>
      </c>
      <c r="O45" s="83">
        <v>0.19117324603176619</v>
      </c>
      <c r="P45" s="84">
        <v>6447</v>
      </c>
      <c r="Q45" s="78">
        <v>31</v>
      </c>
      <c r="R45" s="91">
        <v>142.23289504763403</v>
      </c>
      <c r="S45" s="93">
        <v>99.578961005311569</v>
      </c>
      <c r="T45" s="93">
        <v>99.824324194509003</v>
      </c>
    </row>
    <row r="46" spans="1:20" x14ac:dyDescent="0.25">
      <c r="A46" s="77" t="s">
        <v>23</v>
      </c>
      <c r="B46" s="80">
        <v>157.94290000000001</v>
      </c>
      <c r="C46" s="81">
        <v>1546.9829999999988</v>
      </c>
      <c r="D46" s="81">
        <v>1518.4000000000087</v>
      </c>
      <c r="E46" s="81">
        <v>1498.2203000000009</v>
      </c>
      <c r="F46" s="82">
        <v>196.11999999999989</v>
      </c>
      <c r="G46" s="82">
        <v>201.09299999999939</v>
      </c>
      <c r="H46" s="82">
        <v>185</v>
      </c>
      <c r="I46" s="82">
        <v>199.22000000000025</v>
      </c>
      <c r="J46" s="82">
        <v>197.6899999999996</v>
      </c>
      <c r="K46" s="82">
        <v>179.22999999999956</v>
      </c>
      <c r="L46" s="82">
        <v>187.96000000000004</v>
      </c>
      <c r="M46" s="82">
        <v>200.67000000000007</v>
      </c>
      <c r="N46" s="83">
        <v>0.75691684628110523</v>
      </c>
      <c r="O46" s="83">
        <v>0.1660411691117944</v>
      </c>
      <c r="P46" s="84">
        <v>6736</v>
      </c>
      <c r="Q46" s="78">
        <v>30</v>
      </c>
      <c r="R46" s="91">
        <v>119.54964176049198</v>
      </c>
      <c r="S46" s="93">
        <v>100</v>
      </c>
      <c r="T46" s="93">
        <v>99.619508570602974</v>
      </c>
    </row>
    <row r="47" spans="1:20" x14ac:dyDescent="0.25">
      <c r="A47" s="77" t="s">
        <v>42</v>
      </c>
      <c r="B47" s="80">
        <v>90.102400000000017</v>
      </c>
      <c r="C47" s="81">
        <v>912.10900000000129</v>
      </c>
      <c r="D47" s="81">
        <v>899.69999999999709</v>
      </c>
      <c r="E47" s="81">
        <v>891.45219999999972</v>
      </c>
      <c r="F47" s="82">
        <v>113.38999999999987</v>
      </c>
      <c r="G47" s="82">
        <v>117.42999999999984</v>
      </c>
      <c r="H47" s="82">
        <v>111.72000000000116</v>
      </c>
      <c r="I47" s="82">
        <v>116.86999999999989</v>
      </c>
      <c r="J47" s="82">
        <v>115.30000000000018</v>
      </c>
      <c r="K47" s="82">
        <v>102.69900000000052</v>
      </c>
      <c r="L47" s="82">
        <v>116.75</v>
      </c>
      <c r="M47" s="82">
        <v>117.94999999999982</v>
      </c>
      <c r="N47" s="83">
        <v>0.78618263190628368</v>
      </c>
      <c r="O47" s="83">
        <v>9.5210943512194571E-2</v>
      </c>
      <c r="P47" s="84">
        <v>11516</v>
      </c>
      <c r="Q47" s="78">
        <v>31</v>
      </c>
      <c r="R47" s="91">
        <v>70.836941973072754</v>
      </c>
      <c r="S47" s="93">
        <v>99.893420491686797</v>
      </c>
      <c r="T47" s="93">
        <v>99.860956618464968</v>
      </c>
    </row>
    <row r="48" spans="1:20" x14ac:dyDescent="0.25">
      <c r="A48" s="77" t="s">
        <v>25</v>
      </c>
      <c r="B48" s="80">
        <v>127.4085</v>
      </c>
      <c r="C48" s="81">
        <v>1262.4039999999986</v>
      </c>
      <c r="D48" s="81">
        <v>1239.3000000000029</v>
      </c>
      <c r="E48" s="81">
        <v>1224.1828999999998</v>
      </c>
      <c r="F48" s="82">
        <v>156.4699999999998</v>
      </c>
      <c r="G48" s="82">
        <v>164.30999999999995</v>
      </c>
      <c r="H48" s="82">
        <v>155.21999999999935</v>
      </c>
      <c r="I48" s="82">
        <v>161.17999999999984</v>
      </c>
      <c r="J48" s="82">
        <v>157.44999999999982</v>
      </c>
      <c r="K48" s="82">
        <v>148.70399999999972</v>
      </c>
      <c r="L48" s="82">
        <v>159.84000000000015</v>
      </c>
      <c r="M48" s="82">
        <v>159.23000000000002</v>
      </c>
      <c r="N48" s="83">
        <v>0.76584367679513832</v>
      </c>
      <c r="O48" s="83">
        <v>0.13114918561149649</v>
      </c>
      <c r="P48" s="84">
        <v>15311</v>
      </c>
      <c r="Q48" s="78">
        <v>31</v>
      </c>
      <c r="R48" s="91">
        <v>97.574994094953382</v>
      </c>
      <c r="S48" s="93">
        <v>95.178425544288487</v>
      </c>
      <c r="T48" s="93">
        <v>95.178425544288487</v>
      </c>
    </row>
    <row r="49" spans="1:20" x14ac:dyDescent="0.25">
      <c r="A49" s="77" t="s">
        <v>43</v>
      </c>
      <c r="B49" s="80">
        <v>121.59109999999998</v>
      </c>
      <c r="C49" s="81">
        <v>1233.5550000000021</v>
      </c>
      <c r="D49" s="81">
        <v>1211.1999999999971</v>
      </c>
      <c r="E49" s="81">
        <v>1195.8121000000101</v>
      </c>
      <c r="F49" s="82">
        <v>149.62000000000035</v>
      </c>
      <c r="G49" s="82">
        <v>159.64000000000033</v>
      </c>
      <c r="H49" s="82">
        <v>151.95000000000073</v>
      </c>
      <c r="I49" s="82">
        <v>157.05999999999995</v>
      </c>
      <c r="J49" s="82">
        <v>158.30000000000018</v>
      </c>
      <c r="K49" s="82">
        <v>137.81500000000051</v>
      </c>
      <c r="L49" s="82">
        <v>159.09999999999991</v>
      </c>
      <c r="M49" s="82">
        <v>160.07000000000016</v>
      </c>
      <c r="N49" s="83">
        <v>0.78428906290334954</v>
      </c>
      <c r="O49" s="83">
        <v>0.13244801371720477</v>
      </c>
      <c r="P49" s="84">
        <v>14518</v>
      </c>
      <c r="Q49" s="78">
        <v>30</v>
      </c>
      <c r="R49" s="91">
        <v>95.362569876387454</v>
      </c>
      <c r="S49" s="93">
        <v>99.513888888888886</v>
      </c>
      <c r="T49" s="93">
        <v>99.902777777777771</v>
      </c>
    </row>
    <row r="50" spans="1:20" x14ac:dyDescent="0.25">
      <c r="A50" s="77" t="s">
        <v>27</v>
      </c>
      <c r="B50" s="80">
        <v>166.88</v>
      </c>
      <c r="C50" s="81">
        <v>1663.8999999999983</v>
      </c>
      <c r="D50" s="81">
        <v>1626.3000000000029</v>
      </c>
      <c r="E50" s="81">
        <v>1602.5799999999872</v>
      </c>
      <c r="F50" s="82">
        <v>202.58999999999969</v>
      </c>
      <c r="G50" s="82">
        <v>215.69000000000005</v>
      </c>
      <c r="H50" s="82">
        <v>208.96999999999935</v>
      </c>
      <c r="I50" s="82">
        <v>209.43000000000029</v>
      </c>
      <c r="J50" s="82">
        <v>206.37999999999965</v>
      </c>
      <c r="K50" s="82">
        <v>187</v>
      </c>
      <c r="L50" s="82">
        <v>221.55999999999949</v>
      </c>
      <c r="M50" s="82">
        <v>212.27999999999975</v>
      </c>
      <c r="N50" s="83">
        <v>0.76728808619337907</v>
      </c>
      <c r="O50" s="83">
        <v>0.17210354277412782</v>
      </c>
      <c r="P50" s="84">
        <v>10543</v>
      </c>
      <c r="Q50" s="78">
        <v>31</v>
      </c>
      <c r="R50" s="91">
        <v>128.04503582395108</v>
      </c>
      <c r="S50" s="93">
        <v>98.540621266427721</v>
      </c>
      <c r="T50" s="93">
        <v>99.962258064516121</v>
      </c>
    </row>
    <row r="51" spans="1:20" x14ac:dyDescent="0.25">
      <c r="A51" s="77" t="s">
        <v>28</v>
      </c>
      <c r="B51" s="80">
        <v>147.51999999999998</v>
      </c>
      <c r="C51" s="81">
        <v>1449.6579999999999</v>
      </c>
      <c r="D51" s="81">
        <v>1418.1999999999971</v>
      </c>
      <c r="E51" s="81">
        <v>1400.1553000000131</v>
      </c>
      <c r="F51" s="82">
        <v>171.20000000000027</v>
      </c>
      <c r="G51" s="82">
        <v>181.76999999999953</v>
      </c>
      <c r="H51" s="82">
        <v>188.52000000000044</v>
      </c>
      <c r="I51" s="82">
        <v>179.92000000000007</v>
      </c>
      <c r="J51" s="82">
        <v>176.41000000000076</v>
      </c>
      <c r="K51" s="82">
        <v>167.18799999999874</v>
      </c>
      <c r="L51" s="82">
        <v>201.46000000000004</v>
      </c>
      <c r="M51" s="82">
        <v>183.19000000000005</v>
      </c>
      <c r="N51" s="83">
        <v>0.75691770046972084</v>
      </c>
      <c r="O51" s="83">
        <v>0.15508402662957388</v>
      </c>
      <c r="P51" s="84">
        <v>8210</v>
      </c>
      <c r="Q51" s="78">
        <v>30</v>
      </c>
      <c r="R51" s="91">
        <v>111.6604991732932</v>
      </c>
      <c r="S51" s="93">
        <v>100</v>
      </c>
      <c r="T51" s="93">
        <v>99.849666666666664</v>
      </c>
    </row>
    <row r="52" spans="1:20" x14ac:dyDescent="0.25">
      <c r="A52" s="77" t="s">
        <v>29</v>
      </c>
      <c r="B52" s="80">
        <v>154.63650000000001</v>
      </c>
      <c r="C52" s="81">
        <v>1529.5450000000001</v>
      </c>
      <c r="D52" s="81">
        <v>1498.7</v>
      </c>
      <c r="E52" s="81">
        <v>1478.1909000000001</v>
      </c>
      <c r="F52" s="82">
        <v>181.85</v>
      </c>
      <c r="G52" s="82">
        <v>196.64499999999981</v>
      </c>
      <c r="H52" s="82">
        <v>215.2750000000002</v>
      </c>
      <c r="I52" s="82">
        <v>198.43699999999981</v>
      </c>
      <c r="J52" s="82">
        <v>192.03099999999935</v>
      </c>
      <c r="K52" s="82">
        <v>169.62900000000002</v>
      </c>
      <c r="L52" s="82">
        <v>232.66800000000055</v>
      </c>
      <c r="M52" s="82">
        <v>201.47399999999988</v>
      </c>
      <c r="N52" s="83">
        <v>0.76307070315712511</v>
      </c>
      <c r="O52" s="83">
        <v>0.1586002456838129</v>
      </c>
      <c r="P52" s="84">
        <v>9084</v>
      </c>
      <c r="Q52" s="78">
        <v>31</v>
      </c>
      <c r="R52" s="91">
        <v>117.99858278875679</v>
      </c>
      <c r="S52" s="93">
        <v>99.70193548387094</v>
      </c>
      <c r="T52" s="93">
        <v>99.989677419354834</v>
      </c>
    </row>
    <row r="53" spans="1:20" x14ac:dyDescent="0.25">
      <c r="A53" s="77" t="s">
        <v>39</v>
      </c>
      <c r="B53" s="80">
        <v>1894.5491000000002</v>
      </c>
      <c r="C53" s="78">
        <v>18768.728000000003</v>
      </c>
      <c r="D53" s="78">
        <v>18378.000000000004</v>
      </c>
      <c r="E53" s="78">
        <v>18118.961400000004</v>
      </c>
      <c r="F53" s="78">
        <v>2295.31</v>
      </c>
      <c r="G53" s="78">
        <v>2412.1549999999993</v>
      </c>
      <c r="H53" s="78">
        <v>2373.1450000000009</v>
      </c>
      <c r="I53" s="78">
        <v>2372.107</v>
      </c>
      <c r="J53" s="78">
        <v>2334.9879999999998</v>
      </c>
      <c r="K53" s="78">
        <v>2166.1249999999995</v>
      </c>
      <c r="L53" s="78">
        <v>2478.1080000000002</v>
      </c>
      <c r="M53" s="78">
        <v>2395.2539999999995</v>
      </c>
      <c r="N53" s="78">
        <v>9.1840809378434223</v>
      </c>
      <c r="O53" s="78">
        <v>1.986742958178723</v>
      </c>
      <c r="P53" s="78">
        <v>110836</v>
      </c>
      <c r="Q53" s="78">
        <v>365</v>
      </c>
      <c r="R53" s="78">
        <v>1446.9726793165892</v>
      </c>
      <c r="S53" s="78">
        <v>99.249905081649032</v>
      </c>
      <c r="T53" s="78">
        <v>99.073997539363162</v>
      </c>
    </row>
    <row r="54" spans="1:20" ht="15.75" thickBot="1" x14ac:dyDescent="0.3"/>
    <row r="55" spans="1:20" x14ac:dyDescent="0.25">
      <c r="A55" s="122" t="s">
        <v>60</v>
      </c>
      <c r="B55" s="123" t="s">
        <v>73</v>
      </c>
      <c r="C55" s="123"/>
      <c r="D55" s="123"/>
      <c r="E55" s="123"/>
      <c r="F55" s="124"/>
    </row>
    <row r="56" spans="1:20" x14ac:dyDescent="0.25">
      <c r="A56" s="104"/>
      <c r="B56" s="95"/>
      <c r="C56" s="95"/>
      <c r="D56" s="95"/>
      <c r="E56" s="95"/>
      <c r="F56" s="105"/>
    </row>
    <row r="57" spans="1:20" x14ac:dyDescent="0.25">
      <c r="A57" s="119" t="s">
        <v>38</v>
      </c>
      <c r="B57" s="95" t="s">
        <v>97</v>
      </c>
      <c r="C57" s="95" t="s">
        <v>98</v>
      </c>
      <c r="D57" s="95" t="s">
        <v>99</v>
      </c>
      <c r="E57" s="95" t="s">
        <v>100</v>
      </c>
      <c r="F57" s="105"/>
    </row>
    <row r="58" spans="1:20" x14ac:dyDescent="0.25">
      <c r="A58" s="125" t="s">
        <v>85</v>
      </c>
      <c r="B58" s="102">
        <v>1773.0830000000003</v>
      </c>
      <c r="C58" s="102">
        <v>1734.1000000000058</v>
      </c>
      <c r="D58" s="102">
        <v>1708.4961999999971</v>
      </c>
      <c r="E58" s="126">
        <v>0.7838594263265467</v>
      </c>
      <c r="F58" s="105"/>
    </row>
    <row r="59" spans="1:20" x14ac:dyDescent="0.25">
      <c r="A59" s="125" t="s">
        <v>86</v>
      </c>
      <c r="B59" s="102">
        <v>1898.98</v>
      </c>
      <c r="C59" s="102">
        <v>1855.6999999999971</v>
      </c>
      <c r="D59" s="102">
        <v>1824.9860000000044</v>
      </c>
      <c r="E59" s="126">
        <v>0.7792784548000119</v>
      </c>
      <c r="F59" s="105"/>
    </row>
    <row r="60" spans="1:20" x14ac:dyDescent="0.25">
      <c r="A60" s="125" t="s">
        <v>87</v>
      </c>
      <c r="B60" s="102">
        <v>1848.3269999999998</v>
      </c>
      <c r="C60" s="102">
        <v>1808</v>
      </c>
      <c r="D60" s="102">
        <v>1780.0429999999906</v>
      </c>
      <c r="E60" s="126">
        <v>0.75115810506097147</v>
      </c>
      <c r="F60" s="105"/>
    </row>
    <row r="61" spans="1:20" x14ac:dyDescent="0.25">
      <c r="A61" s="125" t="s">
        <v>88</v>
      </c>
      <c r="B61" s="102">
        <v>1803.2100000000005</v>
      </c>
      <c r="C61" s="102">
        <v>1761.8999999999942</v>
      </c>
      <c r="D61" s="102">
        <v>1734.7930000000051</v>
      </c>
      <c r="E61" s="126">
        <v>0.74128871674088948</v>
      </c>
      <c r="F61" s="105"/>
    </row>
    <row r="62" spans="1:20" x14ac:dyDescent="0.25">
      <c r="A62" s="125" t="s">
        <v>89</v>
      </c>
      <c r="B62" s="102">
        <v>1846.9740000000002</v>
      </c>
      <c r="C62" s="102">
        <v>1806.5</v>
      </c>
      <c r="D62" s="102">
        <v>1780.0494999999937</v>
      </c>
      <c r="E62" s="126">
        <v>0.74798752720890072</v>
      </c>
      <c r="F62" s="105"/>
    </row>
    <row r="63" spans="1:20" x14ac:dyDescent="0.25">
      <c r="A63" s="125" t="s">
        <v>90</v>
      </c>
      <c r="B63" s="102">
        <v>1546.9829999999988</v>
      </c>
      <c r="C63" s="102">
        <v>1518.4000000000087</v>
      </c>
      <c r="D63" s="102">
        <v>1498.2203000000009</v>
      </c>
      <c r="E63" s="126">
        <v>0.75691684628110523</v>
      </c>
      <c r="F63" s="105"/>
    </row>
    <row r="64" spans="1:20" x14ac:dyDescent="0.25">
      <c r="A64" s="125" t="s">
        <v>91</v>
      </c>
      <c r="B64" s="102">
        <v>912.10900000000129</v>
      </c>
      <c r="C64" s="102">
        <v>899.69999999999709</v>
      </c>
      <c r="D64" s="102">
        <v>891.45219999999972</v>
      </c>
      <c r="E64" s="126">
        <v>0.78618263190628368</v>
      </c>
      <c r="F64" s="105"/>
    </row>
    <row r="65" spans="1:6" x14ac:dyDescent="0.25">
      <c r="A65" s="125" t="s">
        <v>92</v>
      </c>
      <c r="B65" s="102">
        <v>1262.4039999999986</v>
      </c>
      <c r="C65" s="102">
        <v>1239.3000000000029</v>
      </c>
      <c r="D65" s="102">
        <v>1224.1828999999998</v>
      </c>
      <c r="E65" s="126">
        <v>0.76584367679513832</v>
      </c>
      <c r="F65" s="105"/>
    </row>
    <row r="66" spans="1:6" x14ac:dyDescent="0.25">
      <c r="A66" s="125" t="s">
        <v>93</v>
      </c>
      <c r="B66" s="102">
        <v>1233.5550000000021</v>
      </c>
      <c r="C66" s="102">
        <v>1211.1999999999971</v>
      </c>
      <c r="D66" s="102">
        <v>1195.8121000000101</v>
      </c>
      <c r="E66" s="126">
        <v>0.78428906290334954</v>
      </c>
      <c r="F66" s="105"/>
    </row>
    <row r="67" spans="1:6" x14ac:dyDescent="0.25">
      <c r="A67" s="125" t="s">
        <v>94</v>
      </c>
      <c r="B67" s="102">
        <v>1663.8999999999983</v>
      </c>
      <c r="C67" s="102">
        <v>1626.3000000000029</v>
      </c>
      <c r="D67" s="102">
        <v>1602.5799999999872</v>
      </c>
      <c r="E67" s="126">
        <v>0.76728808619337907</v>
      </c>
      <c r="F67" s="105"/>
    </row>
    <row r="68" spans="1:6" x14ac:dyDescent="0.25">
      <c r="A68" s="125" t="s">
        <v>95</v>
      </c>
      <c r="B68" s="102">
        <v>1449.6579999999999</v>
      </c>
      <c r="C68" s="102">
        <v>1418.1999999999971</v>
      </c>
      <c r="D68" s="102">
        <v>1400.1553000000131</v>
      </c>
      <c r="E68" s="126">
        <v>0.75691770046972084</v>
      </c>
      <c r="F68" s="105"/>
    </row>
    <row r="69" spans="1:6" x14ac:dyDescent="0.25">
      <c r="A69" s="125" t="s">
        <v>96</v>
      </c>
      <c r="B69" s="102">
        <v>1529.5450000000001</v>
      </c>
      <c r="C69" s="102">
        <v>1498.7</v>
      </c>
      <c r="D69" s="102">
        <v>1478.1909000000001</v>
      </c>
      <c r="E69" s="126">
        <v>0.76307070315712511</v>
      </c>
      <c r="F69" s="105"/>
    </row>
    <row r="70" spans="1:6" ht="15.75" thickBot="1" x14ac:dyDescent="0.3">
      <c r="A70" s="127" t="s">
        <v>39</v>
      </c>
      <c r="B70" s="128">
        <v>18768.728000000003</v>
      </c>
      <c r="C70" s="128">
        <v>18378.000000000004</v>
      </c>
      <c r="D70" s="128">
        <v>18118.961400000004</v>
      </c>
      <c r="E70" s="129">
        <v>0.76534007815361849</v>
      </c>
      <c r="F70" s="130"/>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W34"/>
  <sheetViews>
    <sheetView topLeftCell="D1" zoomScale="85" zoomScaleNormal="85" workbookViewId="0">
      <selection activeCell="G33" sqref="G33"/>
    </sheetView>
  </sheetViews>
  <sheetFormatPr defaultRowHeight="15" x14ac:dyDescent="0.25"/>
  <cols>
    <col min="3" max="4" width="9.5703125" customWidth="1"/>
    <col min="5" max="9" width="14" customWidth="1"/>
    <col min="10" max="10" width="13.28515625" customWidth="1"/>
    <col min="11" max="12" width="14.42578125" bestFit="1" customWidth="1"/>
    <col min="13" max="15" width="12.28515625" bestFit="1" customWidth="1"/>
    <col min="16" max="16" width="12.28515625" customWidth="1"/>
    <col min="17" max="17" width="13.5703125" customWidth="1"/>
    <col min="20" max="20" width="19.28515625" bestFit="1" customWidth="1"/>
    <col min="21" max="21" width="12.85546875" customWidth="1"/>
    <col min="22" max="22" width="11.28515625" customWidth="1"/>
    <col min="23" max="23" width="12.85546875" customWidth="1"/>
  </cols>
  <sheetData>
    <row r="3" spans="3:23" ht="15.75" x14ac:dyDescent="0.25">
      <c r="C3" s="54" t="s">
        <v>0</v>
      </c>
      <c r="D3" s="54" t="s">
        <v>37</v>
      </c>
      <c r="E3" s="55" t="s">
        <v>30</v>
      </c>
      <c r="F3" s="55" t="s">
        <v>31</v>
      </c>
      <c r="G3" s="55" t="s">
        <v>32</v>
      </c>
      <c r="H3" s="55" t="s">
        <v>5</v>
      </c>
      <c r="I3" s="56" t="s">
        <v>6</v>
      </c>
      <c r="J3" s="55" t="s">
        <v>10</v>
      </c>
      <c r="K3" s="55" t="s">
        <v>33</v>
      </c>
      <c r="L3" s="55" t="s">
        <v>12</v>
      </c>
      <c r="M3" s="55" t="s">
        <v>13</v>
      </c>
      <c r="N3" s="55" t="s">
        <v>14</v>
      </c>
      <c r="O3" s="55" t="s">
        <v>15</v>
      </c>
      <c r="P3" s="55" t="s">
        <v>16</v>
      </c>
      <c r="Q3" s="55" t="s">
        <v>17</v>
      </c>
      <c r="R3" s="57" t="s">
        <v>34</v>
      </c>
      <c r="S3" s="57" t="s">
        <v>35</v>
      </c>
      <c r="T3" s="57" t="s">
        <v>69</v>
      </c>
      <c r="U3" s="55" t="s">
        <v>7</v>
      </c>
      <c r="V3" s="55" t="s">
        <v>8</v>
      </c>
      <c r="W3" s="57" t="s">
        <v>36</v>
      </c>
    </row>
    <row r="4" spans="3:23" x14ac:dyDescent="0.25">
      <c r="C4" s="58">
        <v>44927</v>
      </c>
      <c r="D4" s="71">
        <f>YEAR(Table2[[#This Row],[Month]])</f>
        <v>2023</v>
      </c>
      <c r="E4" s="59">
        <v>1773.0830000000003</v>
      </c>
      <c r="F4" s="59">
        <v>1734.1000000000058</v>
      </c>
      <c r="G4" s="59">
        <v>1708.4961999999971</v>
      </c>
      <c r="H4" s="59">
        <v>174.1799</v>
      </c>
      <c r="I4" s="69">
        <f t="shared" ref="I4:I15" si="0">(F4/(H4*12.701))</f>
        <v>0.7838594263265467</v>
      </c>
      <c r="J4" s="60">
        <v>206.05999999999995</v>
      </c>
      <c r="K4" s="60">
        <v>222.76999999999998</v>
      </c>
      <c r="L4" s="60">
        <v>230.42000000000007</v>
      </c>
      <c r="M4" s="61">
        <v>220.89999999999964</v>
      </c>
      <c r="N4" s="61">
        <v>215.76999999999998</v>
      </c>
      <c r="O4" s="60">
        <v>197.75300000000061</v>
      </c>
      <c r="P4" s="61">
        <v>253.53999999999996</v>
      </c>
      <c r="Q4" s="61">
        <v>225.87000000000012</v>
      </c>
      <c r="R4" s="62">
        <f>Table2[[#This Row],[Plant Gen]]/(24*Table2[[#This Row],[Day]]*12.701)</f>
        <v>0.18351150066077324</v>
      </c>
      <c r="S4" s="59">
        <v>31</v>
      </c>
      <c r="T4" s="90">
        <f>Table2[[#This Row],[Plant Gen]]/12.701</f>
        <v>136.53255649161528</v>
      </c>
      <c r="U4" s="92">
        <v>98.763077529374257</v>
      </c>
      <c r="V4" s="92">
        <v>98.965467030265245</v>
      </c>
      <c r="W4" s="59">
        <v>8076</v>
      </c>
    </row>
    <row r="5" spans="3:23" x14ac:dyDescent="0.25">
      <c r="C5" s="58">
        <v>44958</v>
      </c>
      <c r="D5" s="71">
        <f>YEAR(Table2[[#This Row],[Month]])</f>
        <v>2023</v>
      </c>
      <c r="E5" s="59">
        <v>1898.98</v>
      </c>
      <c r="F5" s="59">
        <v>1855.6999999999971</v>
      </c>
      <c r="G5" s="59">
        <v>1824.9860000000044</v>
      </c>
      <c r="H5" s="59">
        <v>187.48959999999997</v>
      </c>
      <c r="I5" s="69">
        <f t="shared" si="0"/>
        <v>0.7792784548000119</v>
      </c>
      <c r="J5" s="63">
        <v>230.2800000000002</v>
      </c>
      <c r="K5" s="63">
        <v>240.26999999999998</v>
      </c>
      <c r="L5" s="63">
        <v>244.23999999999978</v>
      </c>
      <c r="M5" s="61">
        <v>235.34000000000015</v>
      </c>
      <c r="N5" s="61">
        <v>229.53999999999996</v>
      </c>
      <c r="O5" s="63">
        <v>226.26000000000022</v>
      </c>
      <c r="P5" s="61">
        <v>254.80999999999995</v>
      </c>
      <c r="Q5" s="61">
        <v>238.23999999999978</v>
      </c>
      <c r="R5" s="62">
        <f>Table2[[#This Row],[Plant Gen]]/(24*Table2[[#This Row],[Day]]*12.701)</f>
        <v>0.21742054431409566</v>
      </c>
      <c r="S5" s="59">
        <v>28</v>
      </c>
      <c r="T5" s="90">
        <f>Table2[[#This Row],[Plant Gen]]/12.701</f>
        <v>146.10660577907228</v>
      </c>
      <c r="U5" s="92">
        <v>99.912389198103483</v>
      </c>
      <c r="V5" s="92">
        <v>100</v>
      </c>
      <c r="W5" s="59">
        <v>6987</v>
      </c>
    </row>
    <row r="6" spans="3:23" x14ac:dyDescent="0.25">
      <c r="C6" s="58">
        <v>44986</v>
      </c>
      <c r="D6" s="71">
        <f>YEAR(Table2[[#This Row],[Month]])</f>
        <v>2023</v>
      </c>
      <c r="E6" s="59">
        <v>1848.3269999999998</v>
      </c>
      <c r="F6" s="59">
        <v>1808</v>
      </c>
      <c r="G6" s="59">
        <v>1780.0429999999906</v>
      </c>
      <c r="H6" s="59">
        <v>189.5087</v>
      </c>
      <c r="I6" s="69">
        <f t="shared" si="0"/>
        <v>0.75115810506097147</v>
      </c>
      <c r="J6" s="63">
        <v>228.13999999999987</v>
      </c>
      <c r="K6" s="63">
        <v>236.24000000000024</v>
      </c>
      <c r="L6" s="63">
        <v>233</v>
      </c>
      <c r="M6" s="61">
        <v>229.59999999999991</v>
      </c>
      <c r="N6" s="61">
        <v>227.90700000000015</v>
      </c>
      <c r="O6" s="63">
        <v>221.47999999999956</v>
      </c>
      <c r="P6" s="61">
        <v>239.03999999999996</v>
      </c>
      <c r="Q6" s="61">
        <v>232.92000000000007</v>
      </c>
      <c r="R6" s="62">
        <f>Table2[[#This Row],[Plant Gen]]/(24*Table2[[#This Row],[Day]]*12.701)</f>
        <v>0.19133198385022601</v>
      </c>
      <c r="S6" s="59">
        <v>31</v>
      </c>
      <c r="T6" s="90">
        <f>Table2[[#This Row],[Plant Gen]]/12.701</f>
        <v>142.35099598456813</v>
      </c>
      <c r="U6" s="92">
        <v>99.964732436753508</v>
      </c>
      <c r="V6" s="92">
        <v>97.832600570285905</v>
      </c>
      <c r="W6" s="59">
        <v>6839</v>
      </c>
    </row>
    <row r="7" spans="3:23" x14ac:dyDescent="0.25">
      <c r="C7" s="58">
        <v>45017</v>
      </c>
      <c r="D7" s="71">
        <f>YEAR(Table2[[#This Row],[Month]])</f>
        <v>2023</v>
      </c>
      <c r="E7" s="59">
        <v>1803.2100000000005</v>
      </c>
      <c r="F7" s="59">
        <v>1761.8999999999942</v>
      </c>
      <c r="G7" s="59">
        <v>1734.7930000000051</v>
      </c>
      <c r="H7" s="59">
        <v>187.13539999999995</v>
      </c>
      <c r="I7" s="69">
        <f t="shared" si="0"/>
        <v>0.74128871674088948</v>
      </c>
      <c r="J7" s="63">
        <v>224.98000000000002</v>
      </c>
      <c r="K7" s="63">
        <v>233.44999999999982</v>
      </c>
      <c r="L7" s="63">
        <v>224</v>
      </c>
      <c r="M7" s="61">
        <v>226.80000000000018</v>
      </c>
      <c r="N7" s="61">
        <v>224.38999999999987</v>
      </c>
      <c r="O7" s="63">
        <v>214.35000000000036</v>
      </c>
      <c r="P7" s="61">
        <v>226.99000000000024</v>
      </c>
      <c r="Q7" s="61">
        <v>228.25</v>
      </c>
      <c r="R7" s="62">
        <f>Table2[[#This Row],[Plant Gen]]/(24*Table2[[#This Row],[Day]]*12.701)</f>
        <v>0.19266855628165694</v>
      </c>
      <c r="S7" s="59">
        <v>30</v>
      </c>
      <c r="T7" s="90">
        <f>Table2[[#This Row],[Plant Gen]]/12.701</f>
        <v>138.72136052279302</v>
      </c>
      <c r="U7" s="92">
        <v>99.951409135082613</v>
      </c>
      <c r="V7" s="92">
        <v>97.902308015625778</v>
      </c>
      <c r="W7" s="59">
        <v>6569</v>
      </c>
    </row>
    <row r="8" spans="3:23" x14ac:dyDescent="0.25">
      <c r="C8" s="58">
        <v>45047</v>
      </c>
      <c r="D8" s="71">
        <f>YEAR(Table2[[#This Row],[Month]])</f>
        <v>2023</v>
      </c>
      <c r="E8" s="59">
        <v>1846.9740000000002</v>
      </c>
      <c r="F8" s="59">
        <v>1806.5</v>
      </c>
      <c r="G8" s="59">
        <v>1780.0494999999937</v>
      </c>
      <c r="H8" s="59">
        <v>190.1541</v>
      </c>
      <c r="I8" s="69">
        <f t="shared" si="0"/>
        <v>0.74798752720890072</v>
      </c>
      <c r="J8" s="63">
        <v>234.61000000000013</v>
      </c>
      <c r="K8" s="63">
        <v>242.84700000000021</v>
      </c>
      <c r="L8" s="63">
        <v>224.82999999999993</v>
      </c>
      <c r="M8" s="61">
        <v>237.34999999999991</v>
      </c>
      <c r="N8" s="61">
        <v>233.82000000000016</v>
      </c>
      <c r="O8" s="63">
        <v>214.01699999999983</v>
      </c>
      <c r="P8" s="61">
        <v>224.38999999999987</v>
      </c>
      <c r="Q8" s="61">
        <v>235.11000000000013</v>
      </c>
      <c r="R8" s="62">
        <f>Table2[[#This Row],[Plant Gen]]/(24*Table2[[#This Row],[Day]]*12.701)</f>
        <v>0.19117324603176619</v>
      </c>
      <c r="S8" s="59">
        <v>31</v>
      </c>
      <c r="T8" s="90">
        <f>Table2[[#This Row],[Plant Gen]]/12.701</f>
        <v>142.23289504763403</v>
      </c>
      <c r="U8" s="92">
        <v>99.578961005311569</v>
      </c>
      <c r="V8" s="92">
        <v>99.824324194509003</v>
      </c>
      <c r="W8" s="59">
        <v>6447</v>
      </c>
    </row>
    <row r="9" spans="3:23" x14ac:dyDescent="0.25">
      <c r="C9" s="58">
        <v>45078</v>
      </c>
      <c r="D9" s="71">
        <f>YEAR(Table2[[#This Row],[Month]])</f>
        <v>2023</v>
      </c>
      <c r="E9" s="59">
        <v>1546.9829999999988</v>
      </c>
      <c r="F9" s="59">
        <v>1518.4000000000087</v>
      </c>
      <c r="G9" s="59">
        <v>1498.2203000000009</v>
      </c>
      <c r="H9" s="59">
        <v>157.94290000000001</v>
      </c>
      <c r="I9" s="69">
        <f t="shared" si="0"/>
        <v>0.75691684628110523</v>
      </c>
      <c r="J9" s="63">
        <v>196.11999999999989</v>
      </c>
      <c r="K9" s="63">
        <v>201.09299999999939</v>
      </c>
      <c r="L9" s="63">
        <v>185</v>
      </c>
      <c r="M9" s="61">
        <v>199.22000000000025</v>
      </c>
      <c r="N9" s="61">
        <v>197.6899999999996</v>
      </c>
      <c r="O9" s="63">
        <v>179.22999999999956</v>
      </c>
      <c r="P9" s="61">
        <v>187.96000000000004</v>
      </c>
      <c r="Q9" s="61">
        <v>200.67000000000007</v>
      </c>
      <c r="R9" s="62">
        <f>Table2[[#This Row],[Plant Gen]]/(24*Table2[[#This Row],[Day]]*12.701)</f>
        <v>0.1660411691117944</v>
      </c>
      <c r="S9" s="59">
        <v>30</v>
      </c>
      <c r="T9" s="90">
        <f>Table2[[#This Row],[Plant Gen]]/12.701</f>
        <v>119.54964176049198</v>
      </c>
      <c r="U9" s="92">
        <v>100</v>
      </c>
      <c r="V9" s="92">
        <v>99.619508570602974</v>
      </c>
      <c r="W9" s="59">
        <v>6736</v>
      </c>
    </row>
    <row r="10" spans="3:23" x14ac:dyDescent="0.25">
      <c r="C10" s="58">
        <v>45108</v>
      </c>
      <c r="D10" s="71">
        <f>YEAR(Table2[[#This Row],[Month]])</f>
        <v>2023</v>
      </c>
      <c r="E10" s="59">
        <v>912.10900000000129</v>
      </c>
      <c r="F10" s="59">
        <v>899.69999999999709</v>
      </c>
      <c r="G10" s="59">
        <v>891.45219999999972</v>
      </c>
      <c r="H10" s="59">
        <v>90.102400000000017</v>
      </c>
      <c r="I10" s="69">
        <f t="shared" si="0"/>
        <v>0.78618263190628368</v>
      </c>
      <c r="J10" s="63">
        <v>113.38999999999987</v>
      </c>
      <c r="K10" s="63">
        <v>117.42999999999984</v>
      </c>
      <c r="L10" s="63">
        <v>111.72000000000116</v>
      </c>
      <c r="M10" s="61">
        <v>116.86999999999989</v>
      </c>
      <c r="N10" s="61">
        <v>115.30000000000018</v>
      </c>
      <c r="O10" s="63">
        <v>102.69900000000052</v>
      </c>
      <c r="P10" s="61">
        <v>116.75</v>
      </c>
      <c r="Q10" s="61">
        <v>117.94999999999982</v>
      </c>
      <c r="R10" s="62">
        <f>Table2[[#This Row],[Plant Gen]]/(24*Table2[[#This Row],[Day]]*12.701)</f>
        <v>9.5210943512194571E-2</v>
      </c>
      <c r="S10" s="59">
        <v>31</v>
      </c>
      <c r="T10" s="90">
        <f>Table2[[#This Row],[Plant Gen]]/12.701</f>
        <v>70.836941973072754</v>
      </c>
      <c r="U10" s="92">
        <v>99.893420491686797</v>
      </c>
      <c r="V10" s="92">
        <v>99.860956618464968</v>
      </c>
      <c r="W10" s="59">
        <v>11516</v>
      </c>
    </row>
    <row r="11" spans="3:23" x14ac:dyDescent="0.25">
      <c r="C11" s="58">
        <v>45139</v>
      </c>
      <c r="D11" s="71">
        <f>YEAR(Table2[[#This Row],[Month]])</f>
        <v>2023</v>
      </c>
      <c r="E11" s="59">
        <v>1262.4039999999986</v>
      </c>
      <c r="F11" s="59">
        <v>1239.3000000000029</v>
      </c>
      <c r="G11" s="59">
        <v>1224.1828999999998</v>
      </c>
      <c r="H11" s="59">
        <v>127.4085</v>
      </c>
      <c r="I11" s="69">
        <f t="shared" si="0"/>
        <v>0.76584367679513832</v>
      </c>
      <c r="J11" s="63">
        <v>156.4699999999998</v>
      </c>
      <c r="K11" s="63">
        <v>164.30999999999995</v>
      </c>
      <c r="L11" s="63">
        <v>155.21999999999935</v>
      </c>
      <c r="M11" s="61">
        <v>161.17999999999984</v>
      </c>
      <c r="N11" s="61">
        <v>157.44999999999982</v>
      </c>
      <c r="O11" s="63">
        <v>148.70399999999972</v>
      </c>
      <c r="P11" s="61">
        <v>159.84000000000015</v>
      </c>
      <c r="Q11" s="61">
        <v>159.23000000000002</v>
      </c>
      <c r="R11" s="62">
        <f>Table2[[#This Row],[Plant Gen]]/(24*Table2[[#This Row],[Day]]*12.701)</f>
        <v>0.13114918561149649</v>
      </c>
      <c r="S11" s="59">
        <v>31</v>
      </c>
      <c r="T11" s="90">
        <f>Table2[[#This Row],[Plant Gen]]/12.701</f>
        <v>97.574994094953382</v>
      </c>
      <c r="U11" s="92">
        <v>95.178425544288487</v>
      </c>
      <c r="V11" s="92">
        <v>95.178425544288487</v>
      </c>
      <c r="W11" s="59">
        <v>15311</v>
      </c>
    </row>
    <row r="12" spans="3:23" x14ac:dyDescent="0.25">
      <c r="C12" s="58">
        <v>45170</v>
      </c>
      <c r="D12" s="71">
        <f>YEAR(Table2[[#This Row],[Month]])</f>
        <v>2023</v>
      </c>
      <c r="E12" s="59">
        <v>1233.5550000000021</v>
      </c>
      <c r="F12" s="59">
        <v>1211.1999999999971</v>
      </c>
      <c r="G12" s="59">
        <v>1195.8121000000101</v>
      </c>
      <c r="H12" s="59">
        <v>121.59109999999998</v>
      </c>
      <c r="I12" s="69">
        <f t="shared" si="0"/>
        <v>0.78428906290334954</v>
      </c>
      <c r="J12" s="63">
        <v>149.62000000000035</v>
      </c>
      <c r="K12" s="63">
        <v>159.64000000000033</v>
      </c>
      <c r="L12" s="63">
        <v>151.95000000000073</v>
      </c>
      <c r="M12" s="61">
        <v>157.05999999999995</v>
      </c>
      <c r="N12" s="61">
        <v>158.30000000000018</v>
      </c>
      <c r="O12" s="63">
        <v>137.81500000000051</v>
      </c>
      <c r="P12" s="61">
        <v>159.09999999999991</v>
      </c>
      <c r="Q12" s="61">
        <v>160.07000000000016</v>
      </c>
      <c r="R12" s="62">
        <f>Table2[[#This Row],[Plant Gen]]/(24*Table2[[#This Row],[Day]]*12.701)</f>
        <v>0.13244801371720477</v>
      </c>
      <c r="S12" s="59">
        <v>30</v>
      </c>
      <c r="T12" s="90">
        <f>Table2[[#This Row],[Plant Gen]]/12.701</f>
        <v>95.362569876387454</v>
      </c>
      <c r="U12" s="92">
        <v>99.513888888888886</v>
      </c>
      <c r="V12" s="92">
        <v>99.902777777777771</v>
      </c>
      <c r="W12" s="59">
        <v>14518</v>
      </c>
    </row>
    <row r="13" spans="3:23" x14ac:dyDescent="0.25">
      <c r="C13" s="58">
        <v>45200</v>
      </c>
      <c r="D13" s="71">
        <f>YEAR(Table2[[#This Row],[Month]])</f>
        <v>2023</v>
      </c>
      <c r="E13" s="59">
        <v>1663.8999999999983</v>
      </c>
      <c r="F13" s="59">
        <v>1626.3000000000029</v>
      </c>
      <c r="G13" s="59">
        <v>1602.5799999999872</v>
      </c>
      <c r="H13" s="59">
        <v>166.88</v>
      </c>
      <c r="I13" s="69">
        <f t="shared" si="0"/>
        <v>0.76728808619337907</v>
      </c>
      <c r="J13" s="63">
        <v>202.58999999999969</v>
      </c>
      <c r="K13" s="63">
        <v>215.69000000000005</v>
      </c>
      <c r="L13" s="63">
        <v>208.96999999999935</v>
      </c>
      <c r="M13" s="61">
        <v>209.43000000000029</v>
      </c>
      <c r="N13" s="61">
        <v>206.37999999999965</v>
      </c>
      <c r="O13" s="63">
        <v>187</v>
      </c>
      <c r="P13" s="61">
        <v>221.55999999999949</v>
      </c>
      <c r="Q13" s="61">
        <v>212.27999999999975</v>
      </c>
      <c r="R13" s="62">
        <f>Table2[[#This Row],[Plant Gen]]/(24*Table2[[#This Row],[Day]]*12.701)</f>
        <v>0.17210354277412782</v>
      </c>
      <c r="S13" s="59">
        <v>31</v>
      </c>
      <c r="T13" s="90">
        <f>Table2[[#This Row],[Plant Gen]]/12.701</f>
        <v>128.04503582395108</v>
      </c>
      <c r="U13" s="92">
        <v>98.540621266427721</v>
      </c>
      <c r="V13" s="92">
        <v>99.962258064516121</v>
      </c>
      <c r="W13" s="59">
        <v>10543</v>
      </c>
    </row>
    <row r="14" spans="3:23" x14ac:dyDescent="0.25">
      <c r="C14" s="58">
        <v>45231</v>
      </c>
      <c r="D14" s="71">
        <f>YEAR(Table2[[#This Row],[Month]])</f>
        <v>2023</v>
      </c>
      <c r="E14" s="59">
        <v>1449.6579999999999</v>
      </c>
      <c r="F14" s="59">
        <v>1418.1999999999971</v>
      </c>
      <c r="G14" s="59">
        <v>1400.1553000000131</v>
      </c>
      <c r="H14" s="59">
        <v>147.51999999999998</v>
      </c>
      <c r="I14" s="69">
        <f t="shared" si="0"/>
        <v>0.75691770046972084</v>
      </c>
      <c r="J14" s="63">
        <v>171.20000000000027</v>
      </c>
      <c r="K14" s="63">
        <v>181.76999999999953</v>
      </c>
      <c r="L14" s="63">
        <v>188.52000000000044</v>
      </c>
      <c r="M14" s="61">
        <v>179.92000000000007</v>
      </c>
      <c r="N14" s="61">
        <v>176.41000000000076</v>
      </c>
      <c r="O14" s="63">
        <v>167.18799999999874</v>
      </c>
      <c r="P14" s="61">
        <v>201.46000000000004</v>
      </c>
      <c r="Q14" s="61">
        <v>183.19000000000005</v>
      </c>
      <c r="R14" s="62">
        <f>Table2[[#This Row],[Plant Gen]]/(24*Table2[[#This Row],[Day]]*12.701)</f>
        <v>0.15508402662957388</v>
      </c>
      <c r="S14" s="59">
        <v>30</v>
      </c>
      <c r="T14" s="90">
        <f>Table2[[#This Row],[Plant Gen]]/12.701</f>
        <v>111.6604991732932</v>
      </c>
      <c r="U14" s="92">
        <v>100</v>
      </c>
      <c r="V14" s="92">
        <v>99.849666666666664</v>
      </c>
      <c r="W14" s="59">
        <v>8210</v>
      </c>
    </row>
    <row r="15" spans="3:23" x14ac:dyDescent="0.25">
      <c r="C15" s="64">
        <v>45261</v>
      </c>
      <c r="D15" s="72">
        <f>YEAR(Table2[[#This Row],[Month]])</f>
        <v>2023</v>
      </c>
      <c r="E15" s="65">
        <v>1529.5450000000001</v>
      </c>
      <c r="F15" s="65">
        <v>1498.7</v>
      </c>
      <c r="G15" s="65">
        <v>1478.1909000000001</v>
      </c>
      <c r="H15" s="65">
        <v>154.63650000000001</v>
      </c>
      <c r="I15" s="70">
        <f t="shared" si="0"/>
        <v>0.76307070315712511</v>
      </c>
      <c r="J15" s="66">
        <v>181.85</v>
      </c>
      <c r="K15" s="66">
        <v>196.64499999999981</v>
      </c>
      <c r="L15" s="66">
        <v>215.2750000000002</v>
      </c>
      <c r="M15" s="61">
        <v>198.43699999999981</v>
      </c>
      <c r="N15" s="61">
        <v>192.03099999999935</v>
      </c>
      <c r="O15" s="66">
        <v>169.62900000000002</v>
      </c>
      <c r="P15" s="61">
        <v>232.66800000000055</v>
      </c>
      <c r="Q15" s="61">
        <v>201.47399999999988</v>
      </c>
      <c r="R15" s="62">
        <f>Table2[[#This Row],[Plant Gen]]/(24*Table2[[#This Row],[Day]]*12.701)</f>
        <v>0.1586002456838129</v>
      </c>
      <c r="S15" s="59">
        <v>31</v>
      </c>
      <c r="T15" s="90">
        <f>Table2[[#This Row],[Plant Gen]]/12.701</f>
        <v>117.99858278875679</v>
      </c>
      <c r="U15" s="92">
        <v>99.70193548387094</v>
      </c>
      <c r="V15" s="92">
        <v>99.989677419354834</v>
      </c>
      <c r="W15" s="59">
        <v>9084</v>
      </c>
    </row>
    <row r="16" spans="3:23" x14ac:dyDescent="0.25">
      <c r="C16" s="67"/>
      <c r="D16" s="67"/>
    </row>
    <row r="22" spans="10:10" x14ac:dyDescent="0.25">
      <c r="J22" s="68"/>
    </row>
    <row r="23" spans="10:10" x14ac:dyDescent="0.25">
      <c r="J23" s="68"/>
    </row>
    <row r="24" spans="10:10" x14ac:dyDescent="0.25">
      <c r="J24" s="68"/>
    </row>
    <row r="25" spans="10:10" x14ac:dyDescent="0.25">
      <c r="J25" s="68"/>
    </row>
    <row r="26" spans="10:10" x14ac:dyDescent="0.25">
      <c r="J26" s="68"/>
    </row>
    <row r="27" spans="10:10" x14ac:dyDescent="0.25">
      <c r="J27" s="68"/>
    </row>
    <row r="28" spans="10:10" x14ac:dyDescent="0.25">
      <c r="J28" s="68"/>
    </row>
    <row r="29" spans="10:10" x14ac:dyDescent="0.25">
      <c r="J29" s="68"/>
    </row>
    <row r="30" spans="10:10" x14ac:dyDescent="0.25">
      <c r="J30" s="68"/>
    </row>
    <row r="31" spans="10:10" x14ac:dyDescent="0.25">
      <c r="J31" s="68"/>
    </row>
    <row r="32" spans="10:10" x14ac:dyDescent="0.25">
      <c r="J32" s="68"/>
    </row>
    <row r="33" spans="10:10" x14ac:dyDescent="0.25">
      <c r="J33" s="68"/>
    </row>
    <row r="34" spans="10:10" x14ac:dyDescent="0.25">
      <c r="J34" s="68"/>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
  <sheetViews>
    <sheetView showGridLines="0" tabSelected="1" topLeftCell="C4" zoomScale="64" zoomScaleNormal="85" workbookViewId="0">
      <selection activeCell="AA26" sqref="AA26"/>
    </sheetView>
  </sheetViews>
  <sheetFormatPr defaultRowHeight="15" x14ac:dyDescent="0.25"/>
  <cols>
    <col min="1" max="16384" width="9.140625" style="8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Daywise Data</vt:lpstr>
      <vt:lpstr>PivotTable</vt:lpstr>
      <vt:lpstr>Monthly 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2024-01-26T08:52:59Z</dcterms:modified>
</cp:coreProperties>
</file>