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72BD492F-EA2D-4FC8-A004-53AA8C568645}" xr6:coauthVersionLast="47" xr6:coauthVersionMax="47" xr10:uidLastSave="{00000000-0000-0000-0000-000000000000}"/>
  <bookViews>
    <workbookView xWindow="5535" yWindow="4215" windowWidth="21600" windowHeight="11385" xr2:uid="{C534F761-9117-4A07-9562-1476491F50EF}"/>
  </bookViews>
  <sheets>
    <sheet name="Car 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1" l="1"/>
  <c r="O27" i="1"/>
  <c r="O19" i="1"/>
  <c r="O20" i="1"/>
  <c r="O21" i="1"/>
  <c r="O22" i="1"/>
  <c r="O23" i="1"/>
  <c r="O24" i="1"/>
  <c r="O25" i="1"/>
  <c r="O26" i="1"/>
  <c r="N19" i="1"/>
  <c r="N22" i="1"/>
  <c r="N23" i="1"/>
  <c r="N27" i="1"/>
  <c r="M18" i="1"/>
  <c r="M19" i="1"/>
  <c r="M20" i="1"/>
  <c r="M21" i="1"/>
  <c r="M22" i="1"/>
  <c r="M23" i="1"/>
  <c r="M24" i="1"/>
  <c r="M25" i="1"/>
  <c r="M26" i="1"/>
  <c r="M27" i="1"/>
  <c r="M17" i="1"/>
  <c r="G27" i="1"/>
  <c r="G26" i="1"/>
  <c r="J26" i="1" s="1"/>
  <c r="K26" i="1" s="1"/>
  <c r="G25" i="1"/>
  <c r="J25" i="1" s="1"/>
  <c r="K25" i="1" s="1"/>
  <c r="G24" i="1"/>
  <c r="J24" i="1" s="1"/>
  <c r="K24" i="1" s="1"/>
  <c r="G23" i="1"/>
  <c r="J23" i="1" s="1"/>
  <c r="K23" i="1" s="1"/>
  <c r="G22" i="1"/>
  <c r="J22" i="1" s="1"/>
  <c r="K22" i="1" s="1"/>
  <c r="L22" i="1" s="1"/>
  <c r="G21" i="1"/>
  <c r="J21" i="1" s="1"/>
  <c r="K21" i="1" s="1"/>
  <c r="G20" i="1"/>
  <c r="J20" i="1" s="1"/>
  <c r="K20" i="1" s="1"/>
  <c r="G19" i="1"/>
  <c r="J19" i="1" s="1"/>
  <c r="K19" i="1" s="1"/>
  <c r="G18" i="1"/>
  <c r="J18" i="1" s="1"/>
  <c r="K18" i="1" s="1"/>
  <c r="G17" i="1"/>
  <c r="J17" i="1" s="1"/>
  <c r="K17" i="1" s="1"/>
  <c r="C27" i="1"/>
  <c r="C25" i="1"/>
  <c r="C24" i="1"/>
  <c r="C19" i="1"/>
  <c r="C18" i="1"/>
  <c r="C20" i="1"/>
  <c r="C21" i="1"/>
  <c r="C22" i="1"/>
  <c r="C23" i="1"/>
  <c r="C26" i="1"/>
  <c r="C17" i="1"/>
  <c r="B27" i="1"/>
  <c r="B25" i="1"/>
  <c r="B24" i="1"/>
  <c r="B19" i="1"/>
  <c r="B18" i="1"/>
  <c r="B20" i="1"/>
  <c r="B21" i="1"/>
  <c r="B22" i="1"/>
  <c r="B23" i="1"/>
  <c r="B26" i="1"/>
  <c r="B17" i="1"/>
  <c r="I27" i="1"/>
  <c r="I25" i="1"/>
  <c r="I24" i="1"/>
  <c r="N24" i="1" s="1"/>
  <c r="I19" i="1"/>
  <c r="E27" i="1"/>
  <c r="E26" i="1"/>
  <c r="E25" i="1"/>
  <c r="E24" i="1"/>
  <c r="E23" i="1"/>
  <c r="E22" i="1"/>
  <c r="E21" i="1"/>
  <c r="E20" i="1"/>
  <c r="E19" i="1"/>
  <c r="E17" i="1"/>
  <c r="B34" i="1"/>
  <c r="B33" i="1"/>
  <c r="B32" i="1"/>
  <c r="B31" i="1"/>
  <c r="B30" i="1"/>
  <c r="E18" i="1"/>
  <c r="I18" i="1"/>
  <c r="I20" i="1"/>
  <c r="I21" i="1"/>
  <c r="I22" i="1"/>
  <c r="I23" i="1"/>
  <c r="I26" i="1"/>
  <c r="I17" i="1"/>
  <c r="N21" i="1" l="1"/>
  <c r="N20" i="1"/>
  <c r="N18" i="1"/>
  <c r="N17" i="1"/>
  <c r="N26" i="1"/>
  <c r="N25" i="1"/>
  <c r="L23" i="1"/>
  <c r="J27" i="1"/>
  <c r="L26" i="1"/>
  <c r="L25" i="1"/>
  <c r="L24" i="1"/>
  <c r="L21" i="1"/>
  <c r="L20" i="1"/>
  <c r="L19" i="1"/>
  <c r="L18" i="1"/>
  <c r="L17" i="1"/>
  <c r="K27" i="1" l="1"/>
  <c r="H30" i="1" l="1"/>
  <c r="H31" i="1"/>
  <c r="H28" i="1"/>
  <c r="H29" i="1"/>
  <c r="L27" i="1"/>
  <c r="I28" i="1" l="1"/>
  <c r="I31" i="1"/>
  <c r="I30" i="1"/>
  <c r="I29" i="1"/>
</calcChain>
</file>

<file path=xl/sharedStrings.xml><?xml version="1.0" encoding="utf-8"?>
<sst xmlns="http://schemas.openxmlformats.org/spreadsheetml/2006/main" count="124" uniqueCount="76">
  <si>
    <t>Lookup Tables</t>
  </si>
  <si>
    <t>Salesperson Code</t>
  </si>
  <si>
    <t>Salesperson Name</t>
  </si>
  <si>
    <t>Branch</t>
  </si>
  <si>
    <t>Sales Target</t>
  </si>
  <si>
    <t>Position Code</t>
  </si>
  <si>
    <t>Job description</t>
  </si>
  <si>
    <t>Type</t>
  </si>
  <si>
    <t>Bonus Rate</t>
  </si>
  <si>
    <t>LM</t>
  </si>
  <si>
    <t>Leo Jones</t>
  </si>
  <si>
    <t>Leeds</t>
  </si>
  <si>
    <t>PTS</t>
  </si>
  <si>
    <t>PartTime Sales</t>
  </si>
  <si>
    <t>A</t>
  </si>
  <si>
    <t>CR</t>
  </si>
  <si>
    <t>Chris Woods</t>
  </si>
  <si>
    <t>Liverpool</t>
  </si>
  <si>
    <t>SA</t>
  </si>
  <si>
    <t>Sales Assistant</t>
  </si>
  <si>
    <t>B</t>
  </si>
  <si>
    <t>DS</t>
  </si>
  <si>
    <t>David Smith</t>
  </si>
  <si>
    <t>SS</t>
  </si>
  <si>
    <t>Senior Sales</t>
  </si>
  <si>
    <t>C</t>
  </si>
  <si>
    <t>AP</t>
  </si>
  <si>
    <t>Alan Perrons</t>
  </si>
  <si>
    <t>Manchester</t>
  </si>
  <si>
    <t>MA</t>
  </si>
  <si>
    <t>Manager</t>
  </si>
  <si>
    <t>D</t>
  </si>
  <si>
    <t>ZI</t>
  </si>
  <si>
    <t>Zara Ibrahim</t>
  </si>
  <si>
    <t>TA</t>
  </si>
  <si>
    <t>Tasnim Ahmad</t>
  </si>
  <si>
    <t>AH</t>
  </si>
  <si>
    <t>Ahmed Abdulla</t>
  </si>
  <si>
    <t>AJ</t>
  </si>
  <si>
    <t>Andrea Johnson</t>
  </si>
  <si>
    <t>London</t>
  </si>
  <si>
    <t>YT</t>
  </si>
  <si>
    <t>Yasmin Ahmad</t>
  </si>
  <si>
    <t>EM</t>
  </si>
  <si>
    <t>Ezzedlin Mohammed</t>
  </si>
  <si>
    <t>Sk</t>
  </si>
  <si>
    <t>Sarah Khalid</t>
  </si>
  <si>
    <t>Car Sales</t>
  </si>
  <si>
    <t>Sales Person (XLOOKUP)</t>
  </si>
  <si>
    <t>Branch (XLOOKUP)</t>
  </si>
  <si>
    <t xml:space="preserve">Position </t>
  </si>
  <si>
    <t>Position (lookup)</t>
  </si>
  <si>
    <t>Bonus Type</t>
  </si>
  <si>
    <t>Bonus Rate (XLOOKUP)</t>
  </si>
  <si>
    <t>Sales</t>
  </si>
  <si>
    <t xml:space="preserve">Sales Target (Lookup) </t>
  </si>
  <si>
    <t>Total Bonus (Bonus Rate*Sales)</t>
  </si>
  <si>
    <t>Tax (Total Bonus * 19.5%)</t>
  </si>
  <si>
    <t>Final Bonus (MinusTax)</t>
  </si>
  <si>
    <t>IF Statement (Sales Target) - Yes/No)</t>
  </si>
  <si>
    <r>
      <t xml:space="preserve">SALESPERSON STATUS
</t>
    </r>
    <r>
      <rPr>
        <sz val="11"/>
        <color theme="1"/>
        <rFont val="Calibri"/>
        <family val="2"/>
        <scheme val="minor"/>
      </rPr>
      <t>IF(AND())
IF Bonus Rate &gt;300 and Sales &gt;= Sales Target,
"High Seller", else, "Low Seller"</t>
    </r>
  </si>
  <si>
    <r>
      <t xml:space="preserve">SALES PERSON POSITION
</t>
    </r>
    <r>
      <rPr>
        <sz val="11"/>
        <color theme="1"/>
        <rFont val="Calibri"/>
        <family val="2"/>
        <scheme val="minor"/>
      </rPr>
      <t>IF(OR())
IF Position Code = SS or Position Code = MA, "Senior", else "Junior"</t>
    </r>
  </si>
  <si>
    <r>
      <rPr>
        <b/>
        <sz val="11"/>
        <color theme="1"/>
        <rFont val="Calibri"/>
        <family val="2"/>
        <scheme val="minor"/>
      </rPr>
      <t>SALESPERSON REGION</t>
    </r>
    <r>
      <rPr>
        <sz val="11"/>
        <color theme="1"/>
        <rFont val="Calibri"/>
        <family val="2"/>
        <scheme val="minor"/>
      </rPr>
      <t xml:space="preserve">
IFS()
IF Branch = "Leeds": "Yorkshire"
IF Branch = "Liverpool": "Merseyside"
IF Branch = "Manchester": "Greater Manchester"
IF Branch = "London": "Greater London"</t>
    </r>
  </si>
  <si>
    <t>SK</t>
  </si>
  <si>
    <t>Total</t>
  </si>
  <si>
    <t>Count</t>
  </si>
  <si>
    <t>Max</t>
  </si>
  <si>
    <t>Staff Count</t>
  </si>
  <si>
    <t>Min</t>
  </si>
  <si>
    <t>Leeds Staff</t>
  </si>
  <si>
    <t>Average</t>
  </si>
  <si>
    <t>London Staff</t>
  </si>
  <si>
    <t>Manchester Staff</t>
  </si>
  <si>
    <t>Not Leeds</t>
  </si>
  <si>
    <t>sumif (Sales)</t>
  </si>
  <si>
    <t>sumif (Final Bonus)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</si>
</sst>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_-[$£-809]* #,##0.00_-;\-[$£-809]* #,##0.00_-;_-[$£-809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0" fontId="3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3" xfId="0" applyFont="1" applyFill="1" applyBorder="1"/>
    <xf numFmtId="0" fontId="3" fillId="5" borderId="4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3" xfId="0" applyBorder="1" applyAlignment="1">
      <alignment horizontal="center"/>
    </xf>
    <xf numFmtId="0" fontId="0" fillId="6" borderId="3" xfId="0" applyFill="1" applyBorder="1"/>
    <xf numFmtId="0" fontId="0" fillId="0" borderId="3" xfId="0" applyBorder="1"/>
    <xf numFmtId="44" fontId="0" fillId="0" borderId="3" xfId="1" applyFont="1" applyFill="1" applyBorder="1"/>
    <xf numFmtId="44" fontId="0" fillId="0" borderId="0" xfId="1" applyFont="1" applyFill="1" applyBorder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10" fontId="5" fillId="3" borderId="0" xfId="0" applyNumberFormat="1" applyFont="1" applyFill="1"/>
    <xf numFmtId="0" fontId="3" fillId="5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164" fontId="0" fillId="0" borderId="3" xfId="0" applyNumberFormat="1" applyBorder="1" applyAlignment="1">
      <alignment horizontal="center"/>
    </xf>
    <xf numFmtId="44" fontId="0" fillId="0" borderId="3" xfId="1" applyFont="1" applyBorder="1"/>
    <xf numFmtId="44" fontId="0" fillId="0" borderId="3" xfId="0" applyNumberFormat="1" applyBorder="1" applyAlignment="1">
      <alignment horizontal="center"/>
    </xf>
    <xf numFmtId="0" fontId="3" fillId="0" borderId="3" xfId="0" applyFont="1" applyBorder="1"/>
    <xf numFmtId="0" fontId="6" fillId="0" borderId="0" xfId="0" applyFont="1" applyAlignment="1">
      <alignment horizontal="center"/>
    </xf>
    <xf numFmtId="0" fontId="7" fillId="0" borderId="3" xfId="0" applyFont="1" applyBorder="1" applyAlignment="1">
      <alignment horizontal="left"/>
    </xf>
    <xf numFmtId="0" fontId="0" fillId="0" borderId="0" xfId="0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44" fontId="0" fillId="0" borderId="0" xfId="1" applyFont="1" applyBorder="1" applyAlignment="1">
      <alignment horizontal="center" vertical="center" wrapText="1"/>
    </xf>
    <xf numFmtId="44" fontId="0" fillId="0" borderId="0" xfId="1" applyFont="1" applyBorder="1"/>
    <xf numFmtId="0" fontId="8" fillId="0" borderId="3" xfId="0" applyFont="1" applyBorder="1"/>
    <xf numFmtId="0" fontId="3" fillId="0" borderId="3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3" xfId="0" applyFont="1" applyBorder="1" applyAlignment="1">
      <alignment horizontal="right" vertical="center" wrapText="1"/>
    </xf>
    <xf numFmtId="44" fontId="0" fillId="0" borderId="3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</xdr:row>
      <xdr:rowOff>0</xdr:rowOff>
    </xdr:from>
    <xdr:to>
      <xdr:col>13</xdr:col>
      <xdr:colOff>304800</xdr:colOff>
      <xdr:row>11</xdr:row>
      <xdr:rowOff>114301</xdr:rowOff>
    </xdr:to>
    <xdr:sp macro="" textlink="">
      <xdr:nvSpPr>
        <xdr:cNvPr id="2" name="AutoShape 2" descr="data:image/jpeg;base64,/9j/4AAQSkZJRgABAQAAAQABAAD/2wCEAAkGBxQTEhUSExQWFRUXGRgYFxgYGBccHxoeHCAdHRYeIhodHigiHx0xHhoYITMmKCotLi46Fx80ODcvNygtLisBCgoKDg0OGhAQGzclICYsLTc0NzQtLCw3NDcsLS8sLCwvLC81LSssLCw0LC4sNy01NCwsLCwsLCwuLC8sLC43NP/AABEIAGcAWQMBIgACEQEDEQH/xAAbAAACAwEBAQAAAAAAAAAAAAAABQMEBgIBB//EADcQAAIBAgUBBgQDCAMBAAAAAAECEQADBAUSITFBBiJRYXGBEzKRoUKx0QcUUmKCwfDxM5LSJf/EABkBAAMBAQEAAAAAAAAAAAAAAAABAgMEBf/EACIRAAICAgICAgMAAAAAAAAAAAABAhEDIRIxMkEEIlGh8f/aAAwDAQACEQMRAD8A+40UUUAFFcs0UibtBOIFlFLA8uCIHjtG4EbmaTkkNRbHb3wNj5/bmuVxK7ef+vpS7NbbOFa2JZSWXfaQPlPkRK/1TXlu2wZTpbZGXjgllgen6Goc3Y0kMbOKViQORyJEjwkA7VPSPKrNxbhJ1aWBJBAGltiQCOZJc9fWjOu0H7vcVDbLKRJaYgdY23jrxTjPVsfG3SHlFR2LwcBlMgiRUlWQFFFFABUGLxa21LMQAOSSAB71PWdznIDfuqxbugQRE9SdugPmfDrUyb9DileyLG372I7tsFLZ5c7Fh1jwXz5NTWcmRFUIxRl4ZfyjwqLJ1+Fdu4ffSsMk9JiR9x96au4G5IA8yBWdKS2aNuL0L2w1/wDjRuu6wfyO/vUJwF0iCtojw3j6VFm/amzaU6GW4/RVMj1JHSsqe2uIknuCY2jj0qXBfn9kP5CX8Nlbwd4AAG0oGwgTHpttXT5Tr/5na4eg4A9qQ5Z2zLQLiqZaO6SCBG5IMiPfpWus3QyhhMHiQR9jQoRGs19CHD4e/hTCA3LUzpHI81/StFlmZJdHdYEjkcEeq8g0vzi6QgRTBuMqT4A8n/PGoMD2a+FiA6MdIB6bmQZBPBHX2q02nop01bNLRRRWpkFQY1mCnQAWgwD1qeqmZ21a22v5YJb0G/8Aak+hrszOT3WfEMzfNNwGONggEbn0rPftUx69zDizru6dQuEsBaDEgccklTt5VpOyWGhC5IJOwUEHSJk7DjeB/T50j/aYAltId9TtsSZC+iceXtWEE+JXyX3RhMPbI0gnURuxM9fA+1TAdAfHbnnzrizcJAHe4HeZYDTzFVcwxJ09wSwO+/FBwFnEXWXhNQ8uZ/StH2CzxhiLdiXUXC0KYKGBqPUFSQDBHhBrK4fHTa1OQvQ7HmtD+y9XOOZoBT4TkNPQ6dMD1prsqHkj6B2muFVVhypkeRlYnyp5ll52UfEADRO3EfU7+9K+0GHD2WGoKehJA9t/yq12YRBYQqIJUagDPe4b7iKI3zZ6Eq4Ib0UUVuYhSXtVidNgqrAMxVOd4Ywf0pvcuBQSTAHJNIMww1rEKWTSW4VgQRI3CkjzPXiZFRkbp0XCuSsiyNLX4N2VSNgYAnieCdh501e0p3KgkA8gH1pDluP0sLapu9zedgvQjjdhB29PGtDWWJriXlX22fN/3zDXsT+7Lh/hm73VuBixTmJT5R12B2mlFjsSbeNfDsVuN8L4lshSR3mgagWGkDcyDX1C1k1hbvxltgXN9/XmB0NItf8A9qPHCj8yabT1Ysixyf1jWhXl37PGUXDfuLcBAKqoKjVy8nw5A9af9mux9jBkta1liW+Y8A/hjw49xWhoqqMlCK6F2cC3AZzBEhWgkeYPSo+yF0Kty3qEIx0CR8pAb7En61BnOP3eyyiO6VYGduTIjbgj/dW8py+3bX492FJJbvbaAdhzwY59Y6Vmt5NHQ9Y9mgoqOxfVwGRgwPBBmpK6TnMj2qzG5bYIU1IzKQ3M6SGZSPPz6RVzIb+HLNoMG4dTKx7xMbiD03PE0xzi2txGtn8Q6AH/AD19aQ4nJrSwdBPPDMY6gyIrGUlFgoSbtFvO8ocE3bO7SGKzyV+Vh/N0Pj617gM8tXO6x+HcGzK3dg+/96lweNZVCsxJBK6iOY8QeeYmRNeZpdsOwQ2GvNEwEkgHxYxH1pKm7ibN0qmXlcHgg+hpccjtnFDF6rnxdOjldOnwjT5+NKb2Fw57qWWW7zoNw23I/k3KsedpqwmDxIAtq7C2w1F2jXbA5QwY1cR0+m42+qEkn0zQMY52qhjs6s2hu4Y9FUySfDakgwlldr1p9Z+VXuF7jeZtrAUe9NMsazacD93Nkt8pKc9T3wW38tqdti+iddnGV5c95/jXl0gkNoPJI+XUOijoOSdzTDtE9grovOBMHSD3ttwQB/qu8ZmG0L3Z4J8fTr40mOWWp1PqZtwWLNJJ68n8oqeUYqkE1OXohybN2e+6JbhGYMT/AAqAF9yY6dTWz+tKsmwyWgVWRJJE/r14677mm9ax2jJJpUxTmjFJYAEkqoB4ljCz959KoY3F/DLWwjXHC6ixMDgkAL18YmY8aeZhhRcQrJHgRyCNwfYgVmMyxeKEqMKDcIKi6oLCDzHh7mlwSdjlN0QrmZOlhE6Y0DguWAWCTKggk+UU5wkARJPMGZnyDDY1nsq7H3DDXWK8bbE+vgD9fSmuT2Sl1sKFLWwCSzoOeh1AAEHjx25qHivrQQySXkU7eTYcalZnY6tmLAFd5hTECvbnZ1CSBfui05JZZUmekNxHqCafX8rnj9fvsR9TUJyg+W/mf/NTWRaNOONijF5Ph4YAuGO+vXLAREcfL601saVRVBLAKAJ5gbSeg9dqtWcr41HjYRz/ANjJ+kUv7QSumyqn4dwwxVdTE7QJIIG0mSDxT4Sl5ByjDxQvbF6W6Qpud0EHX3QbZ1jxnpHFWcDj9QRXtEayVDoTzJCnSZhdok9ap5l2NaNVpySOjQCY43Gx+g9aMouYm2FtNhS7JIRztAPi3B5NWoJejFznex/lpLsytHcI3H4pAKmOmx3FN4qnleFZFJcy7nU56Seg8gAAPSrtVGKii3JsKIooqxBXkUUUAe0UUUAFFFFABRRRQAUUUUAf/9k=">
          <a:extLst>
            <a:ext uri="{FF2B5EF4-FFF2-40B4-BE49-F238E27FC236}">
              <a16:creationId xmlns:a16="http://schemas.microsoft.com/office/drawing/2014/main" id="{55FF2BB5-CD36-44F8-998B-6A9506093183}"/>
            </a:ext>
          </a:extLst>
        </xdr:cNvPr>
        <xdr:cNvSpPr>
          <a:spLocks noChangeAspect="1" noChangeArrowheads="1"/>
        </xdr:cNvSpPr>
      </xdr:nvSpPr>
      <xdr:spPr bwMode="auto">
        <a:xfrm>
          <a:off x="22028150" y="1892300"/>
          <a:ext cx="304800" cy="2984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</xdr:row>
      <xdr:rowOff>0</xdr:rowOff>
    </xdr:from>
    <xdr:to>
      <xdr:col>21</xdr:col>
      <xdr:colOff>304800</xdr:colOff>
      <xdr:row>2</xdr:row>
      <xdr:rowOff>114300</xdr:rowOff>
    </xdr:to>
    <xdr:sp macro="" textlink="">
      <xdr:nvSpPr>
        <xdr:cNvPr id="3" name="AutoShape 4" descr="data:image/jpeg;base64,/9j/4AAQSkZJRgABAQAAAQABAAD/2wCEAAkGBxQREhUUEhQWFRQVFBYXGBUYExcbGBQZGBYWGxgYGBgcHSggGBooHBcWITIjJSksLi4uGCE0ODUtNygtLisBCgoKDg0OGxAQGywkICQsLCwsLCwsLCwsLCwsLCwsLCwsLCwsLCwsLSwsLCwsLCwsLCwsLCwsLCwsLCwsKywsK//AABEIAI8BXwMBIgACEQEDEQH/xAAbAAEAAgMBAQAAAAAAAAAAAAAABQYBAwQCB//EADwQAAIBAgQEBAMGBAUFAQAAAAECAAMRBBIhMQUGQVETImFxgZGhIzJCscHRB1JichQVM8LhQ2Nzk/Ak/8QAGQEBAAMBAQAAAAAAAAAAAAAAAAECAwQF/8QAJhEBAQACAQMEAgIDAAAAAAAAAAECEQMSITETMlFhI6FxgQQiQf/aAAwDAQACEQMRAD8A+4xEQEREBERAREQEREBERAREwYC8XmIgZvF5iIGbxeQfH+YVwxChc9Rtct7ADux6Tr4JxMYmlny5TcqRe9iOx6iRub0nV1tubHKGddc1NQxFtSDexHfY/Kba2ICIXN7AZjpraQ/FxlZ6o/AoVwNzTYEH5GzewM7eJ1V8CqtxcUiSLi4BU2JHbQ/KU6r3NO9GuAe4vObD40ObAG1mIbSxytlI3vvPFfFhU0IzBFJF9QDpmI7bn4Tlp0ClTOjgh2U20s4b7zWGx2Nxv1vpJtNJi8XnNxDFijTaowJCi9huewkHwrm1atTI9M076Bs2Zb66HQZdj6S1yk8klvhZbxeYiShm8XmIgeogRAREQEREBERAREQEREBERAREQEREBERAREQEREBERATBmZgwMRE5sdjqdFc1Vgo2F+p7ADUmB0yB5g5hFG9OkA9Y/h6Jfq/7dZG4jmVsS/g4dhSB08V9Gb+mmDs3vr2E6MBy8lPc31ue5PcmUuW/DSY69yJwvCqtZGZiWYsWzXsSxFjlPcAC3TpJXhfF1w6LRalky6AL5T7lW/MEybVQAABYDpMVKYYWYAjsQD+cyuFl3jdL+pLNZTs514zQN7hhcWN6bajsSAbz2eKYY3uy6gA3U6gbA3G01Nwqif8ApqPa4/KeP8npfyn/ANj/ALxvl+v2jXH9ukcVww1Dre1tFO3bQbTWnFMMl8g33y0m19/KJq/yel2b/wBj/vMjhNEfgB9yx/MyN8v1+zXH9tGP5iQqUFPNmFrOQAwPTKLsfa0rNXgtRUDAFFBut9wdQoKnVUAJAB111l2oYZE+4qr/AGqBNhF9O8dGVu8qmckx9sQfL/Mm1Kv5WGgY7H0v+vz7y1AyscQ5fSptp+nsZwUuK1MAwp1WWrT6AHzr207+nX0msy15VuMy9q7ROPhnEqeIXNTa46gizKezDpOyaMnoRAiAiIgIiICIiAiIgIiICIiAiIgIiICIiAiIgIiICIiAmDMzBgYlc5s4RUrlGpjNlBGXNbe2oMscSLNpl0o2N5banh2rVD9ooBKJoipfzAdSw+9fuJOcCxZq0VLG7KSjepU7/EWPxnTzJiVTDVsx3QqB1LMLAfWRHK5t4q/+NvmgH+2Y3Uz1Gu7lhup6JzcRaqKbeAqNVt5Q7ELe+7EA7C5ny/jXOWNpOaNcGm2osmTMfWwJIXtsbS1umGWfS+m8U4kmHTPUvvYKNSSdhb9ZSMZznWcjKBTys2oubgnQFdiRa0q1XFPUYM92zAXYtrt69JrFXUg6Wtr3FpG2GXJb4W9Od6xcEhAvUWNj+oJMm8BzZemHrUmRScoddVJG+m42nzhXB2113E9pUIsb7G9txf2MjZOSx9mo1lcAqbggH59+02T5nwLmRqLjPTRgSblUCv8AC1gfa0v/AAnidPE0w9M37jqp6gy0rfHOZN+Mr+GjN2F/j0+srWE4C+IpeOH+1ZmIDAFGW5FmHQkgm8mePt9lbu4HyBb/AGzfyriFbC0gCLquQi/4luD+/wAZXtc9Vv3mG44eU+DVKDs9QZLoFyhgb63zG3/2plmiJtJplbuvQiBElBERAREQEREBERAREQEREBERAREQEREBERAREQEREBMGZmDAxERAoHNlBEZ6ivTqO9TypqXD6BgbGxUWJ122kxwAEvWJ/wC0p7XCXP5yH5owS066JTJAfPUY5VJpre7ZWtmFzf5yx8Ewpp0hm++5Lt6Ftl+AsPhOWY/k26srPTiL57xmIp4YDCKWqVKipcJmCqb5r9tOvSfIcHw85i9XOagJBJO5F131J0G8+08a4fmD1HrVFphblFIAygXI01NyN58gepVNY2yCnfQE6kW1sd9JpXn8vlsFPM2YrYjQanb1E2OwG/UzHiXF18w20I3/AEtMtUA0O/aQxMo09L/WcuLwz3LU2OYgLboP6veRtXioV/LcgNr2YW+knEckXGnXX9pAjqRrI1ybZdW9b7Mv/wANp9L/AIZ4x6tOoawXxEIUVBTyeIh8wJsAp1zC4E+YcUqFCpIIUsc1jp7j1tf5z6z/AAyqZsAmhsHcAnqA28mNeL3JzjI8ikdKg+quv5sJWeWaCO4d3p03Sp511Dkg+UC5sAfT2luxtHOjKNyNPcaj6gSpcvYEVMS9KoTYAVF8q5mUMLo7WvobD4SmWP5JXoYX8dj6DEROpzPQiBEBERAREQEREBERAREQEREBERAREQEREBERAREQEREBMGZmDAxETRi8UlMedlW+guQNYFKxuJNXGuUYFUsCxW6jJew31AYk36n2EsHCsU9QNnGxGVwCA4IvcA9tuxlV4DWpogNQ6NVObS5bKCQoHW7W+suGAxnjLmCMovYZgPN6ixOk5OO25Wunlkkk/bxxfDtUouiEBmWwvtuLg6drygY3+Hr0vOjGsc7llWytlbQBATYkD11M+lyG5q4hUoUlNIhSzhS7DMEW1yQo3P7za6jCcXqZSPna8tVKSsVptRpoxBz5jqToTpmCkDfWxNjprKrxHGVEqOBoAo0sCNxcm3xEufBuZq1TEii7vWpVHNNg62DKdLjqJ1fxC5Qw9Gga9ENTcOq5QxK2Ym+h27yn/No5/wDEvHZFI/yx2p53olKZUkMpUg2263vv02nvCUy9IIjnOQDmAPv/AMT6Hw/lGli6OHepQp0lVKbDKbvW8o1dh91NzlBvcyc4FyhhsI1RqSm9QEHMb5QfvBewOnykyMLw3b4olKrSqeFVpuRUYWBViTfZl73uNp9u5LRkwlOm65XpXRhkC6g72AttbXrO7BcNVAmZVZ6YKq5F2CZjlF/a07paRphx9Li4riXpqpRbktYtYkILE5iBqdQB8ZXFxjU8ZSd2UKx1qBdGzCxFr9SFufQHvLRjsX4S5srNrY5baepuRYfvKdzHXp1KVQp0dWAtYqWU5h6ai/xmPLbLLv8Ap18U3LNPo0TmwGKWooyurEAXsQbG06Z1RzWPQiBEkIiICIiAiIgIiICIiAiIgIiICIiAiIgIiICIiAiIgJgzMwYGJG8V4PTr6tmVwLK6sbr1223mrjXEnQ06dAA1KxOVjqqgC5bTfTWRvLPHataq9KplYBSwcC2xsQR01/KRdXtUTPV7IhMNkNSm4HiLVUnQW8w0dO2YaH1J7yw0+J0k8Onm8zBAAqsbXXQGw00ufaOZ+HMy+NSF6iDUdXS97e4IuPl1kDweoivRqKbozVLk7qXGWx9jlX2nHr0s/wCXZv1MN/C4TRjcIlZCji6n6eo7Gb4nS55bEDwnlSjh6niDMzD7ua1l9RpvOH+Jx/8Awn/zU/8AdLZKh/FFwMGASNaydfRpXKf63S3Vcst1M8ptfBYY/wDYT6C36SWkFyNVDYDD2INksbHazNoZOycfCtIiJKHA3E6TM9IkhhmUgqwBstyASLHTWVqrQzBEUA1HqLYW0JCAln9FuTN/G3R6lZmNkQICw6sjA2Hr95fnJjlbh7W/xFUWeoPKp3RCb/An8gBOez1c9fDplnHhv5d/CeCpQOYFmqFbM5J82oJ02GoknKzzbxyph2RadlzAsWIvYDoB1On1E7eDcSqM70a4XOihsy6BlPWx2OonVNTtHHc93umxE8owIuNQdj3nqWSREQEREBERAREQEREBERAREQEREBERAREQEREBERATg45hmq0KiIbMykD9vjt8Z3zBgfK34lWFcNUJFWibAEWC2/DYaWsbS58L5jw7/etRdt7gAMf7+vxmvmvg/iBWpoAxcZ3GhC/zEXGYCQb8CcqPtVbXUBWykWsDmsLm/QekytuNZyZS9l/BvtKrx7l9gWq4cA5tXo7Bj/Mh/C356/Hm4Ua2EdVUmtROjJYApfqozH3t1ltoYpX0U6jcagj4HWLcM5qt8Msse6p8I5mX/TrXVl08wsw9GXf4iWGhiUf7rK3sdflvPfEuEUcQLVaat2NvMPZhrISryRT/AOnWqp2UkMB8DI6cp9r7wy+k7aaq2GR/vojf3Ip/MSCPKVZP9PFm/YqR9Vb9JzjiOJwjquJXMjHKHBurE9M26t6HeRbZ5h0S+2rLSw6JfIirffKoF/ewm60qlTimIxVRqeFWwU2LE2C+jNuW9BtN68p13H2uLN+wVj9Wb9ImVviHRJ7qnq2IVPvMq+5F/lvIDi/MyL5KV2c6XAu3sq739Zupckp+OtVYdhZQfe0m+GcGoYf/AEqaqerbsfdjrJ6cr9G8J38oHgXLzuVqYkZVXVKG+vRqh6t6dJbZqrYlUtmNidhuT7Aayr8X8fFOyDNSoD+m7VPUjMPL6X/4mdGE0zzyyyu0jxTmDDpppVdToqgGx/uOglKqcWrHEeKhIqucoABIsSLJY6dB6mSdPgDqG+0UbZRkYKbXuSQDlO3faS/K3BsjVGqqGsw8OofxaasouQBe1oluVY3HK3umuAYZqWHpo4AYLqB0uSbfC8kJgTM1aEREBERAREQEREBERAREQEREBERAREQEREBERAREQE04uuEUsen1J0A+ZE3TxVUEWIuDoR3vIoiGQub1LMf5beVfYdT6ma8bUQgozAEjbc6a3sNZzcSaotSnh6bWNRtHOpWmAS1v6hYgfCeeJcRXBMlGii53Fy7tYdbFm0udDuZyzjuV7tbyTGdmqrlyMDUtcr5mpsALKF1JFhcfnOlad2W2q7Kb+U6XLKR8tPWQeJ4/iFrkvdCuXNSvdGHcehFtup3M0+P4RxDUvM1TEqKdP8BzMcwK7bdRrqJN4rPCJzy3VTmOatVTJRrZdfMN3t1ytpf49xrInivC8LQphi1apUZrX8TKwNiST5dPl+8nqLCkT4g8MsRqTdCbWsr7fA2M98SwVOqhFVQwGvYj2IkTks8py45l3ircK5pqUDYk1qI0ux82ovodfMB02NjtJrF8z4av9iwbw6i/6ltFNrjTfQgajrabMPSo+F4WSm1NtchGVidr5r2LfKecfwPDVQfsnpvlCioupsNibHzbdZrOSaZenni84HmLDYbJh0zGmi61baEm5LEbm53PcyJ4vzZUrG1ImlRJtn6663JGxtc27DeS/DeA4eiFJpvVqKG87i297kAmyzdUw1IUzSFOmtP7xW2dr/zXvobe+xi8k0ennUHwfh2ExCsS1Zai28xqXZiwJFtN9DpaTOASvRpsKlVnQEZRb7TL/U1zb2F5u4PhKVMEUlCnrrcm2xv1BFvnN7Vw90pjxDsbGyr/AHPsD6C5mOXJb2jXHjmPeuZtVJW4N9b3Gmo1Y+4Op6Tx46MNGB1bzqrNe9/LdRY79D0kDi6rVgorXV6WNVHS5yBbMVsOo0Op336zoPMFdsQDTDNdiEog2XLrlvYa6WJ/4lpxW+UXnk7RN06oZ1ykC9rgGxsL2NiASLn6es61p5Temcp9tG9x+sjsBxX/ABVQ4fEU0uBcMjXAOuxBOVrA6g9JswZqeM+GdsxUhg+zGkQTr/VcZb+sjLjuPhM5ZksOEq50DWtfcdiNCPnebp4pIFAAFgNAJ7nVGRERJCIiAiIgIiICIiAiIgIiICIiAiIgIiICIiAiIgJgzMwYFf5npsjUcSguaLeYd0YWb8/rNWNbC4oeJ/iPDOQq1nRWKndWVgbH2ljdARY6gi1pWeIclU3bNTc0/TKGA9tQR85GlbtVeZOIrUrAUgfDVFphrasF7D3P09ZycOw9R2FlqMykkIgJKXFgXYaA29Zc8DyRTQ3qVHf0ACg+51Y/OWXD4ZaahUUKo6AaSvTtSYW3dUThLnBsTiadVKbE+XOrUwG0JdNevWWZ+HXUGiwamwBCMTltuMjjVfY3HtOTjnLTV6viJUC3FjdbkeXKbHqLDY9b95P4LDClTRFvZFCgncgC2sXCZeWmFuPhXMRSKjzKya3uy5k+9mPmW9he24G0102AClXp2AC2WoMrDS51O8tmWamwiE3KKT3yi/zmV4Pitpy/KshhoTUTQ6k1VsRc769RlmwUxUbMiM9+qiy9vvtYHrteWIYRL3yLcdcovNtonB80vLUNS4USCahCL1Smd++dyL29Bb4yt8Zrf4uyYWnUdFsLBglJlW/3VNr6219Jeq1IOpU7MCD7EWlb4Tys1GsHaqGVdvL5ja9hf8IuxvbeazCY+GWduSmcSw1SmdVdGNvJUBs+XYK+19O828v8RFGupqAlACpNvMAQRqO+31n1KrQVwVYBlO4IuDK3j+SaTm9N3p+mjKPa/mHzk9OmVws7x6wC4TD2qDEZgqlUVnU5FPRVADE9NbmbOXQ1arWxLCwfKlMH+RevxNvlObBckorZqlRn9AoX5m5PyIlopUgoCqAABYADQDtEnyvjt7EzESyxERAREQEREBERAREQERED/9k=">
          <a:extLst>
            <a:ext uri="{FF2B5EF4-FFF2-40B4-BE49-F238E27FC236}">
              <a16:creationId xmlns:a16="http://schemas.microsoft.com/office/drawing/2014/main" id="{314B8B0C-751D-4FB3-A369-7DF284C62FB0}"/>
            </a:ext>
          </a:extLst>
        </xdr:cNvPr>
        <xdr:cNvSpPr>
          <a:spLocks noChangeAspect="1" noChangeArrowheads="1"/>
        </xdr:cNvSpPr>
      </xdr:nvSpPr>
      <xdr:spPr bwMode="auto">
        <a:xfrm>
          <a:off x="35648900" y="234950"/>
          <a:ext cx="304800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00C91-D8E1-43D5-B1E7-C8993F834036}">
  <dimension ref="A1:P46"/>
  <sheetViews>
    <sheetView tabSelected="1" zoomScale="80" zoomScaleNormal="80" workbookViewId="0">
      <selection activeCell="O40" sqref="O40"/>
    </sheetView>
  </sheetViews>
  <sheetFormatPr defaultRowHeight="15" x14ac:dyDescent="0.25"/>
  <cols>
    <col min="1" max="1" width="24.42578125" customWidth="1"/>
    <col min="2" max="3" width="23.28515625" customWidth="1"/>
    <col min="4" max="4" width="17.85546875" customWidth="1"/>
    <col min="5" max="5" width="23.85546875" customWidth="1"/>
    <col min="6" max="6" width="29.5703125" bestFit="1" customWidth="1"/>
    <col min="7" max="8" width="21.28515625" bestFit="1" customWidth="1"/>
    <col min="9" max="9" width="16.5703125" customWidth="1"/>
    <col min="10" max="10" width="31.7109375" customWidth="1"/>
    <col min="11" max="11" width="26.5703125" customWidth="1"/>
    <col min="12" max="12" width="24" customWidth="1"/>
    <col min="13" max="13" width="31.85546875" customWidth="1"/>
    <col min="14" max="16" width="50.42578125" customWidth="1"/>
  </cols>
  <sheetData>
    <row r="1" spans="1:16" ht="18.75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6" x14ac:dyDescent="0.25">
      <c r="A2" s="1" t="s">
        <v>1</v>
      </c>
      <c r="B2" s="1" t="s">
        <v>2</v>
      </c>
      <c r="C2" s="1" t="s">
        <v>3</v>
      </c>
      <c r="D2" s="1" t="s">
        <v>4</v>
      </c>
      <c r="F2" s="2" t="s">
        <v>5</v>
      </c>
      <c r="G2" s="3" t="s">
        <v>6</v>
      </c>
      <c r="I2" s="4" t="s">
        <v>7</v>
      </c>
      <c r="J2" s="5" t="s">
        <v>8</v>
      </c>
      <c r="L2" s="6"/>
    </row>
    <row r="3" spans="1:16" x14ac:dyDescent="0.25">
      <c r="A3" s="7" t="s">
        <v>9</v>
      </c>
      <c r="B3" s="8" t="s">
        <v>10</v>
      </c>
      <c r="C3" s="9" t="s">
        <v>11</v>
      </c>
      <c r="D3" s="9">
        <v>5</v>
      </c>
      <c r="F3" s="7" t="s">
        <v>12</v>
      </c>
      <c r="G3" s="9" t="s">
        <v>13</v>
      </c>
      <c r="I3" s="9" t="s">
        <v>14</v>
      </c>
      <c r="J3" s="10">
        <v>150</v>
      </c>
      <c r="L3" s="11"/>
    </row>
    <row r="4" spans="1:16" x14ac:dyDescent="0.25">
      <c r="A4" s="7" t="s">
        <v>15</v>
      </c>
      <c r="B4" s="8" t="s">
        <v>16</v>
      </c>
      <c r="C4" s="9" t="s">
        <v>17</v>
      </c>
      <c r="D4" s="9">
        <v>25</v>
      </c>
      <c r="F4" s="7" t="s">
        <v>18</v>
      </c>
      <c r="G4" s="9" t="s">
        <v>19</v>
      </c>
      <c r="I4" s="9" t="s">
        <v>20</v>
      </c>
      <c r="J4" s="10">
        <v>250</v>
      </c>
      <c r="L4" s="11"/>
    </row>
    <row r="5" spans="1:16" x14ac:dyDescent="0.25">
      <c r="A5" s="7" t="s">
        <v>21</v>
      </c>
      <c r="B5" s="8" t="s">
        <v>22</v>
      </c>
      <c r="C5" s="9" t="s">
        <v>11</v>
      </c>
      <c r="D5" s="9">
        <v>20</v>
      </c>
      <c r="F5" s="7" t="s">
        <v>23</v>
      </c>
      <c r="G5" s="9" t="s">
        <v>24</v>
      </c>
      <c r="I5" s="9" t="s">
        <v>25</v>
      </c>
      <c r="J5" s="10">
        <v>350</v>
      </c>
      <c r="L5" s="11"/>
    </row>
    <row r="6" spans="1:16" x14ac:dyDescent="0.25">
      <c r="A6" s="7" t="s">
        <v>26</v>
      </c>
      <c r="B6" s="8" t="s">
        <v>27</v>
      </c>
      <c r="C6" s="9" t="s">
        <v>28</v>
      </c>
      <c r="D6" s="9">
        <v>12</v>
      </c>
      <c r="E6" s="12"/>
      <c r="F6" s="7" t="s">
        <v>29</v>
      </c>
      <c r="G6" s="9" t="s">
        <v>30</v>
      </c>
      <c r="I6" s="9" t="s">
        <v>31</v>
      </c>
      <c r="J6" s="10">
        <v>450</v>
      </c>
      <c r="L6" s="11"/>
    </row>
    <row r="7" spans="1:16" x14ac:dyDescent="0.25">
      <c r="A7" s="7" t="s">
        <v>32</v>
      </c>
      <c r="B7" s="8" t="s">
        <v>33</v>
      </c>
      <c r="C7" s="9" t="s">
        <v>17</v>
      </c>
      <c r="D7" s="9">
        <v>20</v>
      </c>
      <c r="E7" s="12"/>
    </row>
    <row r="8" spans="1:16" x14ac:dyDescent="0.25">
      <c r="A8" s="7" t="s">
        <v>34</v>
      </c>
      <c r="B8" s="8" t="s">
        <v>35</v>
      </c>
      <c r="C8" s="9" t="s">
        <v>11</v>
      </c>
      <c r="D8" s="9">
        <v>10</v>
      </c>
      <c r="E8" s="12"/>
    </row>
    <row r="9" spans="1:16" x14ac:dyDescent="0.25">
      <c r="A9" s="7" t="s">
        <v>36</v>
      </c>
      <c r="B9" s="8" t="s">
        <v>37</v>
      </c>
      <c r="C9" s="9" t="s">
        <v>28</v>
      </c>
      <c r="D9" s="9">
        <v>20</v>
      </c>
      <c r="E9" s="12"/>
    </row>
    <row r="10" spans="1:16" x14ac:dyDescent="0.25">
      <c r="A10" s="7" t="s">
        <v>38</v>
      </c>
      <c r="B10" s="8" t="s">
        <v>39</v>
      </c>
      <c r="C10" s="9" t="s">
        <v>40</v>
      </c>
      <c r="D10" s="9">
        <v>5</v>
      </c>
      <c r="E10" s="12"/>
    </row>
    <row r="11" spans="1:16" x14ac:dyDescent="0.25">
      <c r="A11" s="7" t="s">
        <v>41</v>
      </c>
      <c r="B11" s="8" t="s">
        <v>42</v>
      </c>
      <c r="C11" s="9" t="s">
        <v>17</v>
      </c>
      <c r="D11" s="9">
        <v>15</v>
      </c>
      <c r="E11" s="12"/>
    </row>
    <row r="12" spans="1:16" x14ac:dyDescent="0.25">
      <c r="A12" s="7" t="s">
        <v>43</v>
      </c>
      <c r="B12" s="8" t="s">
        <v>44</v>
      </c>
      <c r="C12" s="9" t="s">
        <v>11</v>
      </c>
      <c r="D12" s="9">
        <v>15</v>
      </c>
      <c r="E12" s="12"/>
      <c r="H12" s="13"/>
      <c r="I12" s="13"/>
    </row>
    <row r="13" spans="1:16" x14ac:dyDescent="0.25">
      <c r="A13" s="7" t="s">
        <v>45</v>
      </c>
      <c r="B13" s="8" t="s">
        <v>46</v>
      </c>
      <c r="C13" s="9" t="s">
        <v>40</v>
      </c>
      <c r="D13" s="9">
        <v>25</v>
      </c>
      <c r="E13" s="12"/>
      <c r="H13" s="13"/>
      <c r="I13" s="13"/>
    </row>
    <row r="14" spans="1:16" ht="21" x14ac:dyDescent="0.35">
      <c r="K14" s="14">
        <v>0.19500000000000001</v>
      </c>
    </row>
    <row r="15" spans="1:16" ht="18.75" x14ac:dyDescent="0.3">
      <c r="A15" s="34" t="s">
        <v>47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</row>
    <row r="16" spans="1:16" ht="108.95" customHeight="1" x14ac:dyDescent="0.25">
      <c r="A16" s="1" t="s">
        <v>1</v>
      </c>
      <c r="B16" s="1" t="s">
        <v>48</v>
      </c>
      <c r="C16" s="1" t="s">
        <v>49</v>
      </c>
      <c r="D16" s="2" t="s">
        <v>50</v>
      </c>
      <c r="E16" s="2" t="s">
        <v>51</v>
      </c>
      <c r="F16" s="15" t="s">
        <v>52</v>
      </c>
      <c r="G16" s="15" t="s">
        <v>53</v>
      </c>
      <c r="H16" s="15" t="s">
        <v>54</v>
      </c>
      <c r="I16" s="1" t="s">
        <v>55</v>
      </c>
      <c r="J16" s="16" t="s">
        <v>56</v>
      </c>
      <c r="K16" s="17" t="s">
        <v>57</v>
      </c>
      <c r="L16" s="18" t="s">
        <v>58</v>
      </c>
      <c r="M16" s="17" t="s">
        <v>59</v>
      </c>
      <c r="N16" s="19" t="s">
        <v>60</v>
      </c>
      <c r="O16" s="19" t="s">
        <v>61</v>
      </c>
      <c r="P16" s="20" t="s">
        <v>62</v>
      </c>
    </row>
    <row r="17" spans="1:16" x14ac:dyDescent="0.25">
      <c r="A17" s="7" t="s">
        <v>21</v>
      </c>
      <c r="B17" s="7" t="str">
        <f>VLOOKUP(A17:A27,A3:D13,2,0)</f>
        <v>David Smith</v>
      </c>
      <c r="C17" s="7" t="str">
        <f>VLOOKUP(A17:A27,A3:D13,3,0)</f>
        <v>Leeds</v>
      </c>
      <c r="D17" s="7" t="s">
        <v>12</v>
      </c>
      <c r="E17" s="7" t="str">
        <f>VLOOKUP(D17,F3:G6,2,0)</f>
        <v>PartTime Sales</v>
      </c>
      <c r="F17" s="7" t="s">
        <v>14</v>
      </c>
      <c r="G17" s="21">
        <f>VLOOKUP(F17:F27,I3:J6,2,0)</f>
        <v>150</v>
      </c>
      <c r="H17" s="7">
        <v>10</v>
      </c>
      <c r="I17" s="7">
        <f>VLOOKUP(A17,A3:D13,4,0)</f>
        <v>20</v>
      </c>
      <c r="J17" s="22">
        <f>G17*H17</f>
        <v>1500</v>
      </c>
      <c r="K17" s="23">
        <f>J17*0.195</f>
        <v>292.5</v>
      </c>
      <c r="L17" s="23">
        <f>G17*H17-K17</f>
        <v>1207.5</v>
      </c>
      <c r="M17" s="9" t="str">
        <f>IF(H17&gt;20, "Yes", "No")</f>
        <v>No</v>
      </c>
      <c r="N17" s="9" t="str">
        <f>IF(AND(G17&gt;300, H17&gt;=I17), "High Seller", "Low Seller")</f>
        <v>Low Seller</v>
      </c>
      <c r="O17" s="9" t="e">
        <f>IF(OR(G5=SS,G6=MA),"Senior", "junior")</f>
        <v>#NAME?</v>
      </c>
      <c r="P17" s="9"/>
    </row>
    <row r="18" spans="1:16" x14ac:dyDescent="0.25">
      <c r="A18" s="7" t="s">
        <v>38</v>
      </c>
      <c r="B18" s="7" t="str">
        <f t="shared" ref="B18:B26" si="0">VLOOKUP(A18:A28,A4:D14,2,0)</f>
        <v>Andrea Johnson</v>
      </c>
      <c r="C18" s="7" t="str">
        <f t="shared" ref="C18:C26" si="1">VLOOKUP(A18:A28,A4:D14,3,0)</f>
        <v>London</v>
      </c>
      <c r="D18" s="7" t="s">
        <v>18</v>
      </c>
      <c r="E18" s="7" t="str">
        <f t="shared" ref="E18" si="2">VLOOKUP(D18,F4:G7,2,0)</f>
        <v>Sales Assistant</v>
      </c>
      <c r="F18" s="7" t="s">
        <v>14</v>
      </c>
      <c r="G18" s="21">
        <f>VLOOKUP(F18:F28,I3:J6,2,0)</f>
        <v>150</v>
      </c>
      <c r="H18" s="7">
        <v>5</v>
      </c>
      <c r="I18" s="7">
        <f t="shared" ref="I18:I26" si="3">VLOOKUP(A18,A4:D14,4,0)</f>
        <v>5</v>
      </c>
      <c r="J18" s="22">
        <f t="shared" ref="J18:J27" si="4">G18*H18</f>
        <v>750</v>
      </c>
      <c r="K18" s="23">
        <f t="shared" ref="K18:K26" si="5">J18*0.195</f>
        <v>146.25</v>
      </c>
      <c r="L18" s="23">
        <f t="shared" ref="L18:L27" si="6">G18*H18-K18</f>
        <v>603.75</v>
      </c>
      <c r="M18" s="9" t="str">
        <f t="shared" ref="M18:M27" si="7">IF(H18&gt;20, "Yes", "No")</f>
        <v>No</v>
      </c>
      <c r="N18" s="9" t="str">
        <f t="shared" ref="N18:N27" si="8">IF(AND(G18&gt;300, H18&gt;=I18), "High Seller", "Low Seller")</f>
        <v>Low Seller</v>
      </c>
      <c r="O18" s="9"/>
      <c r="P18" s="9"/>
    </row>
    <row r="19" spans="1:16" x14ac:dyDescent="0.25">
      <c r="A19" s="7" t="s">
        <v>9</v>
      </c>
      <c r="B19" s="7" t="str">
        <f>VLOOKUP(A19:A29,A3:D13,2,0)</f>
        <v>Leo Jones</v>
      </c>
      <c r="C19" s="7" t="str">
        <f>VLOOKUP(A19:A29,A3:D13,3,0)</f>
        <v>Leeds</v>
      </c>
      <c r="D19" s="7" t="s">
        <v>18</v>
      </c>
      <c r="E19" s="7" t="str">
        <f>VLOOKUP(D19,F2:G5,2,0)</f>
        <v>Sales Assistant</v>
      </c>
      <c r="F19" s="7" t="s">
        <v>20</v>
      </c>
      <c r="G19" s="21">
        <f>VLOOKUP(F19:F29,I3:J6,2,0)</f>
        <v>250</v>
      </c>
      <c r="H19" s="7">
        <v>35</v>
      </c>
      <c r="I19" s="7">
        <f>VLOOKUP(A19,A3:D13,4,0)</f>
        <v>5</v>
      </c>
      <c r="J19" s="22">
        <f t="shared" si="4"/>
        <v>8750</v>
      </c>
      <c r="K19" s="23">
        <f>J19*0.195</f>
        <v>1706.25</v>
      </c>
      <c r="L19" s="23">
        <f t="shared" si="6"/>
        <v>7043.75</v>
      </c>
      <c r="M19" s="9" t="str">
        <f t="shared" si="7"/>
        <v>Yes</v>
      </c>
      <c r="N19" s="9" t="str">
        <f t="shared" si="8"/>
        <v>Low Seller</v>
      </c>
      <c r="O19" s="9" t="b">
        <f t="shared" ref="O18:O27" si="9">IF(OR(G7=F7),F8="Senior","Junior")</f>
        <v>0</v>
      </c>
      <c r="P19" s="9"/>
    </row>
    <row r="20" spans="1:16" x14ac:dyDescent="0.25">
      <c r="A20" s="7" t="s">
        <v>34</v>
      </c>
      <c r="B20" s="7" t="str">
        <f t="shared" si="0"/>
        <v>Tasnim Ahmad</v>
      </c>
      <c r="C20" s="7" t="str">
        <f t="shared" si="1"/>
        <v>Leeds</v>
      </c>
      <c r="D20" s="7" t="s">
        <v>23</v>
      </c>
      <c r="E20" s="7" t="str">
        <f>VLOOKUP(D20,F3:G6,2,0)</f>
        <v>Senior Sales</v>
      </c>
      <c r="F20" s="7" t="s">
        <v>14</v>
      </c>
      <c r="G20" s="21">
        <f>VLOOKUP(F20:F30,I3:J6,2,0)</f>
        <v>150</v>
      </c>
      <c r="H20" s="7">
        <v>34</v>
      </c>
      <c r="I20" s="7">
        <f t="shared" si="3"/>
        <v>10</v>
      </c>
      <c r="J20" s="22">
        <f t="shared" si="4"/>
        <v>5100</v>
      </c>
      <c r="K20" s="23">
        <f t="shared" si="5"/>
        <v>994.5</v>
      </c>
      <c r="L20" s="23">
        <f t="shared" si="6"/>
        <v>4105.5</v>
      </c>
      <c r="M20" s="9" t="str">
        <f t="shared" si="7"/>
        <v>Yes</v>
      </c>
      <c r="N20" s="9" t="str">
        <f t="shared" si="8"/>
        <v>Low Seller</v>
      </c>
      <c r="O20" s="9" t="b">
        <f t="shared" si="9"/>
        <v>0</v>
      </c>
      <c r="P20" s="9"/>
    </row>
    <row r="21" spans="1:16" x14ac:dyDescent="0.25">
      <c r="A21" s="7" t="s">
        <v>36</v>
      </c>
      <c r="B21" s="7" t="str">
        <f t="shared" si="0"/>
        <v>Ahmed Abdulla</v>
      </c>
      <c r="C21" s="7" t="str">
        <f t="shared" si="1"/>
        <v>Manchester</v>
      </c>
      <c r="D21" s="7" t="s">
        <v>18</v>
      </c>
      <c r="E21" s="7" t="str">
        <f>VLOOKUP(D21,F3:G6,2,0)</f>
        <v>Sales Assistant</v>
      </c>
      <c r="F21" s="7" t="s">
        <v>20</v>
      </c>
      <c r="G21" s="21">
        <f>VLOOKUP(F21:F31,I2:J5,2,0)</f>
        <v>250</v>
      </c>
      <c r="H21" s="7">
        <v>5</v>
      </c>
      <c r="I21" s="7">
        <f t="shared" si="3"/>
        <v>20</v>
      </c>
      <c r="J21" s="22">
        <f t="shared" si="4"/>
        <v>1250</v>
      </c>
      <c r="K21" s="23">
        <f t="shared" si="5"/>
        <v>243.75</v>
      </c>
      <c r="L21" s="23">
        <f t="shared" si="6"/>
        <v>1006.25</v>
      </c>
      <c r="M21" s="9" t="str">
        <f t="shared" si="7"/>
        <v>No</v>
      </c>
      <c r="N21" s="9" t="str">
        <f t="shared" si="8"/>
        <v>Low Seller</v>
      </c>
      <c r="O21" s="9" t="b">
        <f t="shared" si="9"/>
        <v>0</v>
      </c>
      <c r="P21" s="9"/>
    </row>
    <row r="22" spans="1:16" x14ac:dyDescent="0.25">
      <c r="A22" s="7" t="s">
        <v>41</v>
      </c>
      <c r="B22" s="7" t="str">
        <f t="shared" si="0"/>
        <v>Yasmin Ahmad</v>
      </c>
      <c r="C22" s="7" t="str">
        <f t="shared" si="1"/>
        <v>Liverpool</v>
      </c>
      <c r="D22" s="7" t="s">
        <v>12</v>
      </c>
      <c r="E22" s="7" t="str">
        <f>VLOOKUP(D22,F3:G6,2,0)</f>
        <v>PartTime Sales</v>
      </c>
      <c r="F22" s="7" t="s">
        <v>31</v>
      </c>
      <c r="G22" s="21">
        <f>VLOOKUP(F22:F32,I3:J6,2,0)</f>
        <v>450</v>
      </c>
      <c r="H22" s="7">
        <v>45</v>
      </c>
      <c r="I22" s="7">
        <f t="shared" si="3"/>
        <v>15</v>
      </c>
      <c r="J22" s="22">
        <f t="shared" si="4"/>
        <v>20250</v>
      </c>
      <c r="K22" s="23">
        <f t="shared" si="5"/>
        <v>3948.75</v>
      </c>
      <c r="L22" s="23">
        <f t="shared" si="6"/>
        <v>16301.25</v>
      </c>
      <c r="M22" s="9" t="str">
        <f t="shared" si="7"/>
        <v>Yes</v>
      </c>
      <c r="N22" s="9" t="str">
        <f t="shared" si="8"/>
        <v>High Seller</v>
      </c>
      <c r="O22" s="9" t="b">
        <f t="shared" si="9"/>
        <v>0</v>
      </c>
      <c r="P22" s="9"/>
    </row>
    <row r="23" spans="1:16" x14ac:dyDescent="0.25">
      <c r="A23" s="7" t="s">
        <v>63</v>
      </c>
      <c r="B23" s="7" t="str">
        <f t="shared" si="0"/>
        <v>Sarah Khalid</v>
      </c>
      <c r="C23" s="7" t="str">
        <f t="shared" si="1"/>
        <v>London</v>
      </c>
      <c r="D23" s="7" t="s">
        <v>23</v>
      </c>
      <c r="E23" s="7" t="str">
        <f>VLOOKUP(D23,F3:G6,2,0)</f>
        <v>Senior Sales</v>
      </c>
      <c r="F23" s="7" t="s">
        <v>20</v>
      </c>
      <c r="G23" s="21">
        <f>VLOOKUP(F23:F33,I3:J6,2,0)</f>
        <v>250</v>
      </c>
      <c r="H23" s="7">
        <v>12</v>
      </c>
      <c r="I23" s="7">
        <f t="shared" si="3"/>
        <v>25</v>
      </c>
      <c r="J23" s="22">
        <f t="shared" si="4"/>
        <v>3000</v>
      </c>
      <c r="K23" s="23">
        <f t="shared" si="5"/>
        <v>585</v>
      </c>
      <c r="L23" s="23">
        <f t="shared" si="6"/>
        <v>2415</v>
      </c>
      <c r="M23" s="9" t="str">
        <f t="shared" si="7"/>
        <v>No</v>
      </c>
      <c r="N23" s="9" t="str">
        <f t="shared" si="8"/>
        <v>Low Seller</v>
      </c>
      <c r="O23" s="9" t="b">
        <f t="shared" si="9"/>
        <v>0</v>
      </c>
      <c r="P23" s="9"/>
    </row>
    <row r="24" spans="1:16" x14ac:dyDescent="0.25">
      <c r="A24" s="7" t="s">
        <v>26</v>
      </c>
      <c r="B24" s="7" t="str">
        <f>VLOOKUP(A24:A34,A3:D13,2,0)</f>
        <v>Alan Perrons</v>
      </c>
      <c r="C24" s="7" t="str">
        <f>VLOOKUP(A24:A34,A3:D13,3,0)</f>
        <v>Manchester</v>
      </c>
      <c r="D24" s="7" t="s">
        <v>23</v>
      </c>
      <c r="E24" s="7" t="str">
        <f>VLOOKUP(D24,F3:G6,2,0)</f>
        <v>Senior Sales</v>
      </c>
      <c r="F24" s="7" t="s">
        <v>14</v>
      </c>
      <c r="G24" s="21">
        <f>VLOOKUP(F24:F34,I3:J6,2,0)</f>
        <v>150</v>
      </c>
      <c r="H24" s="7">
        <v>35</v>
      </c>
      <c r="I24" s="7">
        <f>VLOOKUP(A24,A3:D13,4,0)</f>
        <v>12</v>
      </c>
      <c r="J24" s="22">
        <f t="shared" si="4"/>
        <v>5250</v>
      </c>
      <c r="K24" s="23">
        <f t="shared" si="5"/>
        <v>1023.75</v>
      </c>
      <c r="L24" s="23">
        <f t="shared" si="6"/>
        <v>4226.25</v>
      </c>
      <c r="M24" s="9" t="str">
        <f t="shared" si="7"/>
        <v>Yes</v>
      </c>
      <c r="N24" s="9" t="str">
        <f t="shared" si="8"/>
        <v>Low Seller</v>
      </c>
      <c r="O24" s="9" t="b">
        <f t="shared" si="9"/>
        <v>0</v>
      </c>
      <c r="P24" s="9"/>
    </row>
    <row r="25" spans="1:16" x14ac:dyDescent="0.25">
      <c r="A25" s="7" t="s">
        <v>15</v>
      </c>
      <c r="B25" s="7" t="str">
        <f>VLOOKUP(A25:A35,A3:D13,2,0)</f>
        <v>Chris Woods</v>
      </c>
      <c r="C25" s="7" t="str">
        <f>VLOOKUP(A25:A35,A3:D13,3,0)</f>
        <v>Liverpool</v>
      </c>
      <c r="D25" s="7" t="s">
        <v>12</v>
      </c>
      <c r="E25" s="7" t="str">
        <f>VLOOKUP(D25,F3:G6,2,0)</f>
        <v>PartTime Sales</v>
      </c>
      <c r="F25" s="7" t="s">
        <v>25</v>
      </c>
      <c r="G25" s="21">
        <f>VLOOKUP(F25:F35,I3:J6,2,0)</f>
        <v>350</v>
      </c>
      <c r="H25" s="7">
        <v>12</v>
      </c>
      <c r="I25" s="7">
        <f>VLOOKUP(A25,A3:D13,4,0)</f>
        <v>25</v>
      </c>
      <c r="J25" s="22">
        <f t="shared" si="4"/>
        <v>4200</v>
      </c>
      <c r="K25" s="23">
        <f t="shared" si="5"/>
        <v>819</v>
      </c>
      <c r="L25" s="23">
        <f t="shared" si="6"/>
        <v>3381</v>
      </c>
      <c r="M25" s="9" t="str">
        <f t="shared" si="7"/>
        <v>No</v>
      </c>
      <c r="N25" s="9" t="str">
        <f t="shared" si="8"/>
        <v>Low Seller</v>
      </c>
      <c r="O25" s="9" t="b">
        <f t="shared" si="9"/>
        <v>0</v>
      </c>
      <c r="P25" s="9"/>
    </row>
    <row r="26" spans="1:16" x14ac:dyDescent="0.25">
      <c r="A26" s="7" t="s">
        <v>43</v>
      </c>
      <c r="B26" s="7" t="str">
        <f t="shared" si="0"/>
        <v>Ezzedlin Mohammed</v>
      </c>
      <c r="C26" s="7" t="str">
        <f t="shared" si="1"/>
        <v>Leeds</v>
      </c>
      <c r="D26" s="7" t="s">
        <v>29</v>
      </c>
      <c r="E26" s="7" t="str">
        <f>VLOOKUP(D26,F3:G6,2,0)</f>
        <v>Manager</v>
      </c>
      <c r="F26" s="7" t="s">
        <v>25</v>
      </c>
      <c r="G26" s="21">
        <f>VLOOKUP(F26:F36,I3:J6,2,0)</f>
        <v>350</v>
      </c>
      <c r="H26" s="7">
        <v>40</v>
      </c>
      <c r="I26" s="7">
        <f t="shared" si="3"/>
        <v>15</v>
      </c>
      <c r="J26" s="22">
        <f t="shared" si="4"/>
        <v>14000</v>
      </c>
      <c r="K26" s="23">
        <f t="shared" si="5"/>
        <v>2730</v>
      </c>
      <c r="L26" s="23">
        <f t="shared" si="6"/>
        <v>11270</v>
      </c>
      <c r="M26" s="9" t="str">
        <f t="shared" si="7"/>
        <v>Yes</v>
      </c>
      <c r="N26" s="9" t="str">
        <f t="shared" si="8"/>
        <v>High Seller</v>
      </c>
      <c r="O26" s="9" t="b">
        <f t="shared" si="9"/>
        <v>0</v>
      </c>
      <c r="P26" s="9"/>
    </row>
    <row r="27" spans="1:16" x14ac:dyDescent="0.25">
      <c r="A27" s="7" t="s">
        <v>32</v>
      </c>
      <c r="B27" s="7" t="str">
        <f>VLOOKUP(A27:A37,A3:D13,2,0)</f>
        <v>Zara Ibrahim</v>
      </c>
      <c r="C27" s="7" t="str">
        <f>VLOOKUP(A27:A37,A3:D13,3,0)</f>
        <v>Liverpool</v>
      </c>
      <c r="D27" s="7" t="s">
        <v>29</v>
      </c>
      <c r="E27" s="7" t="str">
        <f>VLOOKUP(D27,F3:G6,2,0)</f>
        <v>Manager</v>
      </c>
      <c r="F27" s="7" t="s">
        <v>31</v>
      </c>
      <c r="G27" s="21">
        <f>VLOOKUP(F27:F37,I3:J6,2,0)</f>
        <v>450</v>
      </c>
      <c r="H27" s="7">
        <v>38</v>
      </c>
      <c r="I27" s="7">
        <f>VLOOKUP(A27,A3:D13,4,0)</f>
        <v>20</v>
      </c>
      <c r="J27" s="22">
        <f t="shared" si="4"/>
        <v>17100</v>
      </c>
      <c r="K27" s="23">
        <f>J27*0.195</f>
        <v>3334.5</v>
      </c>
      <c r="L27" s="23">
        <f t="shared" si="6"/>
        <v>13765.5</v>
      </c>
      <c r="M27" s="9" t="str">
        <f t="shared" si="7"/>
        <v>Yes</v>
      </c>
      <c r="N27" s="9" t="str">
        <f t="shared" si="8"/>
        <v>High Seller</v>
      </c>
      <c r="O27" s="9" t="str">
        <f>IF(OR(G5=F13),F16="Senior","Junior")</f>
        <v>Junior</v>
      </c>
      <c r="P27" s="9"/>
    </row>
    <row r="28" spans="1:16" ht="24.75" customHeight="1" x14ac:dyDescent="0.25">
      <c r="G28" s="24" t="s">
        <v>64</v>
      </c>
      <c r="H28" s="41">
        <f>SUM(K17:K27)</f>
        <v>15824.25</v>
      </c>
      <c r="I28" s="41">
        <f>SUM(L17:L27)</f>
        <v>65325.75</v>
      </c>
    </row>
    <row r="29" spans="1:16" ht="24.75" customHeight="1" x14ac:dyDescent="0.35">
      <c r="A29" s="36" t="s">
        <v>65</v>
      </c>
      <c r="B29" s="36"/>
      <c r="G29" s="24" t="s">
        <v>66</v>
      </c>
      <c r="H29" s="41">
        <f>MAX(K17:K27)</f>
        <v>3948.75</v>
      </c>
      <c r="I29" s="41">
        <f>MAX(L17:L27)</f>
        <v>16301.25</v>
      </c>
    </row>
    <row r="30" spans="1:16" ht="24.75" customHeight="1" x14ac:dyDescent="0.25">
      <c r="A30" s="26" t="s">
        <v>67</v>
      </c>
      <c r="B30" s="39">
        <f>COUNTA(C3:C13)</f>
        <v>11</v>
      </c>
      <c r="C30" s="27"/>
      <c r="G30" s="24" t="s">
        <v>68</v>
      </c>
      <c r="H30" s="41">
        <f>MIN(K17:K28)</f>
        <v>146.25</v>
      </c>
      <c r="I30" s="41">
        <f>MIN(L17:L27)</f>
        <v>603.75</v>
      </c>
    </row>
    <row r="31" spans="1:16" ht="21" customHeight="1" x14ac:dyDescent="0.25">
      <c r="A31" s="28" t="s">
        <v>69</v>
      </c>
      <c r="B31" s="40">
        <f>COUNTA(C5,C8,C3,C12)</f>
        <v>4</v>
      </c>
      <c r="C31" s="30"/>
      <c r="G31" s="24" t="s">
        <v>70</v>
      </c>
      <c r="H31" s="41">
        <f>AVERAGE(K17:K27)</f>
        <v>1438.5681818181818</v>
      </c>
      <c r="I31" s="41">
        <f>AVERAGE(L17:L27)</f>
        <v>5938.704545454545</v>
      </c>
    </row>
    <row r="32" spans="1:16" ht="15.75" x14ac:dyDescent="0.25">
      <c r="A32" s="28" t="s">
        <v>71</v>
      </c>
      <c r="B32" s="40">
        <f>COUNTA(C10,C13)</f>
        <v>2</v>
      </c>
      <c r="C32" s="31"/>
    </row>
    <row r="33" spans="1:3" ht="21" customHeight="1" x14ac:dyDescent="0.25">
      <c r="A33" s="28" t="s">
        <v>72</v>
      </c>
      <c r="B33" s="40">
        <f>COUNTA(C9,C6)</f>
        <v>2</v>
      </c>
      <c r="C33" s="31"/>
    </row>
    <row r="34" spans="1:3" ht="21" customHeight="1" x14ac:dyDescent="0.25">
      <c r="A34" s="28" t="s">
        <v>73</v>
      </c>
      <c r="B34" s="32">
        <f>COUNTA(C4,C6,C7,C9,C10,C11,C13)</f>
        <v>7</v>
      </c>
      <c r="C34" s="31"/>
    </row>
    <row r="36" spans="1:3" ht="21" x14ac:dyDescent="0.35">
      <c r="A36" s="37" t="s">
        <v>74</v>
      </c>
      <c r="B36" s="37"/>
      <c r="C36" s="25"/>
    </row>
    <row r="37" spans="1:3" ht="15.75" x14ac:dyDescent="0.25">
      <c r="A37" s="28" t="s">
        <v>69</v>
      </c>
      <c r="B37" s="33"/>
      <c r="C37" s="29"/>
    </row>
    <row r="38" spans="1:3" ht="15.75" x14ac:dyDescent="0.25">
      <c r="A38" s="28" t="s">
        <v>71</v>
      </c>
      <c r="B38" s="33"/>
      <c r="C38" s="29"/>
    </row>
    <row r="39" spans="1:3" ht="15.75" x14ac:dyDescent="0.25">
      <c r="A39" s="28" t="s">
        <v>72</v>
      </c>
      <c r="B39" s="33"/>
      <c r="C39" s="29"/>
    </row>
    <row r="40" spans="1:3" ht="15.75" x14ac:dyDescent="0.25">
      <c r="A40" s="28" t="s">
        <v>73</v>
      </c>
      <c r="B40" s="9"/>
    </row>
    <row r="42" spans="1:3" ht="21" x14ac:dyDescent="0.35">
      <c r="A42" s="38" t="s">
        <v>75</v>
      </c>
      <c r="B42" s="38"/>
    </row>
    <row r="43" spans="1:3" ht="15.75" x14ac:dyDescent="0.25">
      <c r="A43" s="28" t="s">
        <v>69</v>
      </c>
      <c r="B43" s="33"/>
    </row>
    <row r="44" spans="1:3" ht="15.75" x14ac:dyDescent="0.25">
      <c r="A44" s="28" t="s">
        <v>71</v>
      </c>
      <c r="B44" s="33"/>
    </row>
    <row r="45" spans="1:3" ht="15.75" x14ac:dyDescent="0.25">
      <c r="A45" s="28" t="s">
        <v>72</v>
      </c>
      <c r="B45" s="33"/>
    </row>
    <row r="46" spans="1:3" ht="15.75" x14ac:dyDescent="0.25">
      <c r="A46" s="28" t="s">
        <v>73</v>
      </c>
      <c r="B46" s="9"/>
    </row>
  </sheetData>
  <mergeCells count="5">
    <mergeCell ref="A1:J1"/>
    <mergeCell ref="A15:O15"/>
    <mergeCell ref="A29:B29"/>
    <mergeCell ref="A36:B36"/>
    <mergeCell ref="A42:B4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Anila Khan</dc:creator>
  <cp:lastModifiedBy>Mechak Lama</cp:lastModifiedBy>
  <dcterms:created xsi:type="dcterms:W3CDTF">2024-01-25T19:42:28Z</dcterms:created>
  <dcterms:modified xsi:type="dcterms:W3CDTF">2024-02-01T01:20:26Z</dcterms:modified>
</cp:coreProperties>
</file>