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Asset Management\"/>
    </mc:Choice>
  </mc:AlternateContent>
  <xr:revisionPtr revIDLastSave="0" documentId="13_ncr:1_{190D3732-1DD6-45AD-B412-9C7E7A47AD82}" xr6:coauthVersionLast="45" xr6:coauthVersionMax="45" xr10:uidLastSave="{00000000-0000-0000-0000-000000000000}"/>
  <bookViews>
    <workbookView xWindow="5490" yWindow="3735" windowWidth="21600" windowHeight="10905" xr2:uid="{5F00B8DF-7AC1-4B5E-9CC8-C0AEE80C9160}"/>
  </bookViews>
  <sheets>
    <sheet name="Summary" sheetId="1" r:id="rId1"/>
    <sheet name="Frederick Lof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8" i="1"/>
  <c r="E35" i="1"/>
  <c r="E31" i="1" l="1"/>
  <c r="C30" i="1"/>
  <c r="E27" i="1" l="1"/>
  <c r="C27" i="1"/>
  <c r="C20" i="1"/>
  <c r="C19" i="1"/>
  <c r="C13" i="1"/>
  <c r="C10" i="1"/>
  <c r="E5" i="1" l="1"/>
  <c r="D2" i="1"/>
  <c r="C32" i="2" l="1"/>
  <c r="E20" i="2"/>
  <c r="D20" i="2"/>
  <c r="D16" i="2"/>
  <c r="D15" i="2"/>
  <c r="C15" i="2"/>
  <c r="C16" i="2" s="1"/>
  <c r="E14" i="2"/>
  <c r="D14" i="2"/>
  <c r="C14" i="2"/>
  <c r="H14" i="2" s="1"/>
  <c r="D12" i="2"/>
  <c r="G12" i="2" s="1"/>
  <c r="D11" i="2"/>
  <c r="D10" i="2"/>
  <c r="D9" i="2"/>
  <c r="D8" i="2"/>
  <c r="D7" i="2"/>
  <c r="E6" i="2"/>
  <c r="D6" i="2"/>
  <c r="C4" i="2"/>
  <c r="C6" i="2" s="1"/>
  <c r="D3" i="2"/>
  <c r="C3" i="2"/>
  <c r="F3" i="2" s="1"/>
  <c r="E2" i="2"/>
  <c r="D2" i="2"/>
  <c r="F2" i="2" s="1"/>
  <c r="F4" i="2" s="1"/>
  <c r="F31" i="2" s="1"/>
  <c r="D38" i="1"/>
  <c r="D39" i="1"/>
  <c r="D40" i="1"/>
  <c r="D41" i="1"/>
  <c r="D42" i="1"/>
  <c r="C17" i="2" l="1"/>
  <c r="H16" i="2"/>
  <c r="C7" i="2"/>
  <c r="G6" i="2"/>
  <c r="H15" i="2"/>
  <c r="C8" i="2" l="1"/>
  <c r="G7" i="2"/>
  <c r="H17" i="2"/>
  <c r="H18" i="2" s="1"/>
  <c r="H33" i="2" s="1"/>
  <c r="C20" i="2"/>
  <c r="H20" i="2" s="1"/>
  <c r="C21" i="2"/>
  <c r="H21" i="2" s="1"/>
  <c r="H22" i="2" l="1"/>
  <c r="I34" i="2" s="1"/>
  <c r="C9" i="2"/>
  <c r="G8" i="2"/>
  <c r="C10" i="2" l="1"/>
  <c r="G9" i="2"/>
  <c r="C11" i="2" l="1"/>
  <c r="G11" i="2" s="1"/>
  <c r="G13" i="2" s="1"/>
  <c r="G32" i="2" s="1"/>
  <c r="G10" i="2"/>
  <c r="D3" i="1" l="1"/>
  <c r="D4" i="1"/>
  <c r="D6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1" i="1"/>
  <c r="D32" i="1"/>
  <c r="D33" i="1"/>
  <c r="D34" i="1"/>
  <c r="D36" i="1"/>
  <c r="D37" i="1"/>
</calcChain>
</file>

<file path=xl/sharedStrings.xml><?xml version="1.0" encoding="utf-8"?>
<sst xmlns="http://schemas.openxmlformats.org/spreadsheetml/2006/main" count="77" uniqueCount="65">
  <si>
    <t>Chatham Court</t>
  </si>
  <si>
    <t>Rush Lake Business Park</t>
  </si>
  <si>
    <t>Breckenridge Park</t>
  </si>
  <si>
    <t>Century Plaza</t>
  </si>
  <si>
    <t>Crenshaw Grand</t>
  </si>
  <si>
    <t>Lakewood Flats</t>
  </si>
  <si>
    <t>Mercer Crossing</t>
  </si>
  <si>
    <t>Midwest CCC Industrial Portfolio</t>
  </si>
  <si>
    <t>MKE Airport Portfolio</t>
  </si>
  <si>
    <t>MSP Retail Portfolio</t>
  </si>
  <si>
    <t>Park Industrial</t>
  </si>
  <si>
    <t>Tempe Metro</t>
  </si>
  <si>
    <t>Trails at Creekside</t>
  </si>
  <si>
    <t>West Grove by the Lake</t>
  </si>
  <si>
    <t>Aspire Townhomes</t>
  </si>
  <si>
    <t>Boone Plaza</t>
  </si>
  <si>
    <t>Botanica Cottages</t>
  </si>
  <si>
    <t>SixtyOne60 - Summit</t>
  </si>
  <si>
    <t>Copperfield</t>
  </si>
  <si>
    <t>Gateway Oaks</t>
  </si>
  <si>
    <t>Grove Parkview</t>
  </si>
  <si>
    <t>Landings at Carrier Parkway</t>
  </si>
  <si>
    <t>Manor Homes of Eagle Glen</t>
  </si>
  <si>
    <t>MN SW Industrial Portfolio</t>
  </si>
  <si>
    <t>Northern Lights Portfolio</t>
  </si>
  <si>
    <t>Toro Portfolio</t>
  </si>
  <si>
    <t>Morgan at North Shore</t>
  </si>
  <si>
    <t>Park Crossing</t>
  </si>
  <si>
    <t>1300 Plum Grove Road</t>
  </si>
  <si>
    <t>Park Avenue</t>
  </si>
  <si>
    <t>Belvedere</t>
  </si>
  <si>
    <t>Diamond Mesa</t>
  </si>
  <si>
    <t>Southtech II</t>
  </si>
  <si>
    <t>Frederick Lofts</t>
  </si>
  <si>
    <t>Main Street Plaza</t>
  </si>
  <si>
    <t>Douglas Terrace</t>
  </si>
  <si>
    <t>Gateway Pines</t>
  </si>
  <si>
    <t>Marina</t>
  </si>
  <si>
    <t>Hales Corners</t>
  </si>
  <si>
    <t>Quarter</t>
  </si>
  <si>
    <t>Date</t>
  </si>
  <si>
    <t>Investment Balance</t>
  </si>
  <si>
    <t>Effective Days</t>
  </si>
  <si>
    <t>Days in the quarter</t>
  </si>
  <si>
    <t>Q3 2019 Effective Capital</t>
  </si>
  <si>
    <t>Q4 2019 Effective Capital</t>
  </si>
  <si>
    <t>Q1 2020 Effective Capital</t>
  </si>
  <si>
    <t>Q3</t>
  </si>
  <si>
    <t>Q4</t>
  </si>
  <si>
    <t>Q1</t>
  </si>
  <si>
    <t>Q2</t>
  </si>
  <si>
    <t>Total Distributions</t>
  </si>
  <si>
    <t>Q3 2019 Pay Rate</t>
  </si>
  <si>
    <t>Q4 2019 Pay Rate</t>
  </si>
  <si>
    <t>Q1 2020 Pay Rate</t>
  </si>
  <si>
    <t>Q2 2020 Pay Rate</t>
  </si>
  <si>
    <t>The Palms at Countryside</t>
  </si>
  <si>
    <t>Camelback Flats</t>
  </si>
  <si>
    <t>property_name</t>
  </si>
  <si>
    <t>outstanding_capital</t>
  </si>
  <si>
    <t>quarterly_distribution_abs</t>
  </si>
  <si>
    <t>quarterly_distribution_rate</t>
  </si>
  <si>
    <t>ytd_distribution_abs</t>
  </si>
  <si>
    <t>ytd_distribution_rate</t>
  </si>
  <si>
    <t>quarterly_fair_market_value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</si>
</sst>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10" fontId="0" fillId="0" borderId="0" xfId="2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64" fontId="0" fillId="0" borderId="0" xfId="1" applyNumberFormat="1" applyFont="1"/>
    <xf numFmtId="43" fontId="0" fillId="0" borderId="0" xfId="0" applyNumberFormat="1"/>
    <xf numFmtId="43" fontId="0" fillId="0" borderId="1" xfId="0" applyNumberFormat="1" applyBorder="1"/>
    <xf numFmtId="0" fontId="0" fillId="0" borderId="0" xfId="0" applyFill="1"/>
    <xf numFmtId="43" fontId="0" fillId="0" borderId="0" xfId="1" applyFont="1" applyFill="1"/>
    <xf numFmtId="10" fontId="0" fillId="0" borderId="0" xfId="2" applyNumberFormat="1" applyFont="1" applyFill="1"/>
    <xf numFmtId="0" fontId="2" fillId="0" borderId="1" xfId="0" applyFont="1" applyBorder="1"/>
    <xf numFmtId="0" fontId="2" fillId="0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4364-0FE9-453E-AAA7-D201AB1E301D}">
  <dimension ref="A1:G42"/>
  <sheetViews>
    <sheetView tabSelected="1" workbookViewId="0">
      <selection activeCell="D20" sqref="D20"/>
    </sheetView>
  </sheetViews>
  <sheetFormatPr defaultRowHeight="14.4" x14ac:dyDescent="0.3"/>
  <cols>
    <col min="1" max="1" width="30.5546875" customWidth="1"/>
    <col min="2" max="2" width="18.21875" bestFit="1" customWidth="1"/>
    <col min="3" max="3" width="24.33203125" bestFit="1" customWidth="1"/>
    <col min="4" max="4" width="25" bestFit="1" customWidth="1"/>
    <col min="5" max="5" width="20.21875" customWidth="1"/>
    <col min="6" max="6" width="19.5546875" bestFit="1" customWidth="1"/>
    <col min="7" max="7" width="26.109375" bestFit="1" customWidth="1"/>
  </cols>
  <sheetData>
    <row r="1" spans="1:7" x14ac:dyDescent="0.3">
      <c r="A1" s="13" t="s">
        <v>58</v>
      </c>
      <c r="B1" s="13" t="s">
        <v>59</v>
      </c>
      <c r="C1" s="13" t="s">
        <v>60</v>
      </c>
      <c r="D1" s="13" t="s">
        <v>61</v>
      </c>
      <c r="E1" s="13" t="s">
        <v>62</v>
      </c>
      <c r="F1" s="14" t="s">
        <v>63</v>
      </c>
      <c r="G1" s="14" t="s">
        <v>64</v>
      </c>
    </row>
    <row r="2" spans="1:7" x14ac:dyDescent="0.3">
      <c r="A2" t="s">
        <v>0</v>
      </c>
      <c r="B2" s="1">
        <v>13500000</v>
      </c>
      <c r="C2" s="1">
        <v>202500</v>
      </c>
      <c r="D2" s="2">
        <f>C2*4/B2</f>
        <v>0.06</v>
      </c>
      <c r="E2" s="1">
        <v>551125</v>
      </c>
    </row>
    <row r="3" spans="1:7" x14ac:dyDescent="0.3">
      <c r="A3" t="s">
        <v>1</v>
      </c>
      <c r="B3" s="1">
        <v>2154904</v>
      </c>
      <c r="C3" s="1">
        <v>0</v>
      </c>
      <c r="D3" s="2">
        <f t="shared" ref="D3:D11" si="0">C3*4/B3</f>
        <v>0</v>
      </c>
      <c r="E3" s="1">
        <v>0</v>
      </c>
    </row>
    <row r="4" spans="1:7" x14ac:dyDescent="0.3">
      <c r="A4" t="s">
        <v>2</v>
      </c>
      <c r="B4" s="1">
        <v>3570000</v>
      </c>
      <c r="C4" s="1">
        <v>299999.99</v>
      </c>
      <c r="D4" s="2">
        <f t="shared" si="0"/>
        <v>0.33613444257703079</v>
      </c>
      <c r="E4" s="1">
        <v>449999.99</v>
      </c>
    </row>
    <row r="5" spans="1:7" x14ac:dyDescent="0.3">
      <c r="A5" t="s">
        <v>3</v>
      </c>
      <c r="B5" s="1">
        <v>0</v>
      </c>
      <c r="C5" s="1">
        <v>0</v>
      </c>
      <c r="D5" s="2">
        <v>0</v>
      </c>
      <c r="E5" s="1">
        <f>51867.8</f>
        <v>51867.8</v>
      </c>
    </row>
    <row r="6" spans="1:7" x14ac:dyDescent="0.3">
      <c r="A6" t="s">
        <v>4</v>
      </c>
      <c r="B6" s="1">
        <v>14150000</v>
      </c>
      <c r="C6" s="1">
        <v>212250</v>
      </c>
      <c r="D6" s="2">
        <f t="shared" si="0"/>
        <v>0.06</v>
      </c>
      <c r="E6" s="1">
        <v>449262.5</v>
      </c>
    </row>
    <row r="7" spans="1:7" x14ac:dyDescent="0.3">
      <c r="A7" s="10" t="s">
        <v>5</v>
      </c>
      <c r="B7" s="11">
        <v>32779330.879999999</v>
      </c>
      <c r="C7" s="11">
        <v>1000000</v>
      </c>
      <c r="D7" s="12">
        <v>0.1956</v>
      </c>
      <c r="E7" s="11">
        <v>1451000</v>
      </c>
    </row>
    <row r="8" spans="1:7" x14ac:dyDescent="0.3">
      <c r="A8" t="s">
        <v>6</v>
      </c>
      <c r="B8" s="1">
        <v>32400000</v>
      </c>
      <c r="C8" s="1">
        <v>162000</v>
      </c>
      <c r="D8" s="2">
        <f t="shared" si="0"/>
        <v>0.02</v>
      </c>
      <c r="E8" s="1">
        <v>587250</v>
      </c>
    </row>
    <row r="9" spans="1:7" x14ac:dyDescent="0.3">
      <c r="A9" t="s">
        <v>7</v>
      </c>
      <c r="B9" s="1">
        <v>20700000</v>
      </c>
      <c r="C9" s="1">
        <v>478687.52</v>
      </c>
      <c r="D9" s="2">
        <f t="shared" si="0"/>
        <v>9.2500003864734309E-2</v>
      </c>
      <c r="E9" s="1">
        <v>957375.03</v>
      </c>
    </row>
    <row r="10" spans="1:7" x14ac:dyDescent="0.3">
      <c r="A10" t="s">
        <v>8</v>
      </c>
      <c r="B10" s="1">
        <v>4720000</v>
      </c>
      <c r="C10" s="1">
        <f>47200+94400</f>
        <v>141600</v>
      </c>
      <c r="D10" s="2">
        <f t="shared" si="0"/>
        <v>0.12</v>
      </c>
      <c r="E10" s="1">
        <v>283200</v>
      </c>
    </row>
    <row r="11" spans="1:7" x14ac:dyDescent="0.3">
      <c r="A11" t="s">
        <v>9</v>
      </c>
      <c r="B11" s="1">
        <v>7329611.96</v>
      </c>
      <c r="C11" s="1">
        <v>0</v>
      </c>
      <c r="D11" s="2">
        <f t="shared" si="0"/>
        <v>0</v>
      </c>
      <c r="E11" s="1">
        <v>418249</v>
      </c>
    </row>
    <row r="12" spans="1:7" x14ac:dyDescent="0.3">
      <c r="A12" t="s">
        <v>10</v>
      </c>
      <c r="B12" s="1">
        <v>3950000</v>
      </c>
      <c r="C12" s="1">
        <v>35000</v>
      </c>
      <c r="D12" s="2">
        <f>C12*4/B12</f>
        <v>3.5443037974683546E-2</v>
      </c>
      <c r="E12" s="1">
        <v>105000</v>
      </c>
    </row>
    <row r="13" spans="1:7" x14ac:dyDescent="0.3">
      <c r="A13" s="10" t="s">
        <v>57</v>
      </c>
      <c r="B13" s="11">
        <v>17250000</v>
      </c>
      <c r="C13" s="11">
        <f>82656.25*3</f>
        <v>247968.75</v>
      </c>
      <c r="D13" s="12">
        <f>C13*4/B13</f>
        <v>5.7500000000000002E-2</v>
      </c>
      <c r="E13" s="11">
        <v>495937.5</v>
      </c>
    </row>
    <row r="14" spans="1:7" x14ac:dyDescent="0.3">
      <c r="A14" t="s">
        <v>11</v>
      </c>
      <c r="B14" s="1">
        <v>25750000</v>
      </c>
      <c r="C14" s="1">
        <v>336000</v>
      </c>
      <c r="D14" s="2">
        <f>C14*4/B14</f>
        <v>5.2194174757281553E-2</v>
      </c>
      <c r="E14" s="11">
        <v>722250</v>
      </c>
    </row>
    <row r="15" spans="1:7" x14ac:dyDescent="0.3">
      <c r="A15" t="s">
        <v>12</v>
      </c>
      <c r="B15" s="1">
        <v>29200000</v>
      </c>
      <c r="C15" s="1">
        <v>401500</v>
      </c>
      <c r="D15" s="2">
        <f>C15*4/B15</f>
        <v>5.5E-2</v>
      </c>
      <c r="E15" s="11">
        <v>730271.14</v>
      </c>
    </row>
    <row r="16" spans="1:7" x14ac:dyDescent="0.3">
      <c r="A16" t="s">
        <v>13</v>
      </c>
      <c r="B16" s="1">
        <v>14650000</v>
      </c>
      <c r="C16" s="1">
        <v>10000000</v>
      </c>
      <c r="D16" s="2">
        <f>C16*4/B16</f>
        <v>2.7303754266211606</v>
      </c>
      <c r="E16" s="11">
        <v>10488333.33</v>
      </c>
    </row>
    <row r="17" spans="1:5" x14ac:dyDescent="0.3">
      <c r="A17" s="10" t="s">
        <v>33</v>
      </c>
      <c r="B17" s="11">
        <v>9837942.3000000007</v>
      </c>
      <c r="C17" s="11">
        <v>0</v>
      </c>
      <c r="D17" s="2">
        <v>0</v>
      </c>
      <c r="E17" s="11">
        <v>150000</v>
      </c>
    </row>
    <row r="18" spans="1:5" x14ac:dyDescent="0.3">
      <c r="A18" t="s">
        <v>14</v>
      </c>
      <c r="B18" s="1">
        <v>15488628</v>
      </c>
      <c r="C18" s="1">
        <v>360000</v>
      </c>
      <c r="D18" s="2">
        <f t="shared" ref="D18:D37" si="1">C18*4/B18</f>
        <v>9.2971436850313657E-2</v>
      </c>
      <c r="E18" s="11">
        <v>631985.80000000005</v>
      </c>
    </row>
    <row r="19" spans="1:5" x14ac:dyDescent="0.3">
      <c r="A19" t="s">
        <v>15</v>
      </c>
      <c r="B19" s="1">
        <v>3314700</v>
      </c>
      <c r="C19" s="1">
        <f>66600+33300</f>
        <v>99900</v>
      </c>
      <c r="D19" s="2">
        <f t="shared" si="1"/>
        <v>0.12055389628020635</v>
      </c>
      <c r="E19" s="11">
        <v>199800</v>
      </c>
    </row>
    <row r="20" spans="1:5" x14ac:dyDescent="0.3">
      <c r="A20" t="s">
        <v>16</v>
      </c>
      <c r="B20" s="1">
        <v>13098000</v>
      </c>
      <c r="C20" s="1">
        <f>53751.7+53463.11+54582.7</f>
        <v>161797.51</v>
      </c>
      <c r="D20" s="2">
        <f t="shared" si="1"/>
        <v>4.9411363566956787E-2</v>
      </c>
      <c r="E20" s="11">
        <v>284554.71000000002</v>
      </c>
    </row>
    <row r="21" spans="1:5" x14ac:dyDescent="0.3">
      <c r="A21" t="s">
        <v>17</v>
      </c>
      <c r="B21" s="1">
        <v>2418931</v>
      </c>
      <c r="C21" s="1">
        <v>37291.85</v>
      </c>
      <c r="D21" s="2">
        <f t="shared" si="1"/>
        <v>6.1666661843599507E-2</v>
      </c>
      <c r="E21" s="11">
        <v>93229.63</v>
      </c>
    </row>
    <row r="22" spans="1:5" x14ac:dyDescent="0.3">
      <c r="A22" t="s">
        <v>18</v>
      </c>
      <c r="B22" s="1">
        <v>12550000</v>
      </c>
      <c r="C22" s="1">
        <v>203937.5</v>
      </c>
      <c r="D22" s="2">
        <f t="shared" si="1"/>
        <v>6.5000000000000002E-2</v>
      </c>
      <c r="E22" s="11">
        <v>476900</v>
      </c>
    </row>
    <row r="23" spans="1:5" x14ac:dyDescent="0.3">
      <c r="A23" s="10" t="s">
        <v>19</v>
      </c>
      <c r="B23" s="11">
        <v>15000000</v>
      </c>
      <c r="C23" s="11">
        <v>425000</v>
      </c>
      <c r="D23" s="12">
        <f t="shared" si="1"/>
        <v>0.11333333333333333</v>
      </c>
      <c r="E23" s="11">
        <v>705000</v>
      </c>
    </row>
    <row r="24" spans="1:5" x14ac:dyDescent="0.3">
      <c r="A24" t="s">
        <v>20</v>
      </c>
      <c r="B24" s="1">
        <v>11050000</v>
      </c>
      <c r="C24" s="1">
        <v>122496.9</v>
      </c>
      <c r="D24" s="2">
        <f t="shared" si="1"/>
        <v>4.4342769230769227E-2</v>
      </c>
      <c r="E24" s="11">
        <v>387084.91</v>
      </c>
    </row>
    <row r="25" spans="1:5" x14ac:dyDescent="0.3">
      <c r="A25" t="s">
        <v>21</v>
      </c>
      <c r="B25" s="1">
        <v>14600000</v>
      </c>
      <c r="C25" s="1">
        <v>0</v>
      </c>
      <c r="D25" s="2">
        <f t="shared" si="1"/>
        <v>0</v>
      </c>
      <c r="E25" s="11">
        <v>255499.98</v>
      </c>
    </row>
    <row r="26" spans="1:5" x14ac:dyDescent="0.3">
      <c r="A26" t="s">
        <v>22</v>
      </c>
      <c r="B26" s="1">
        <v>10688000</v>
      </c>
      <c r="C26" s="1">
        <v>145974.07</v>
      </c>
      <c r="D26" s="2">
        <f t="shared" si="1"/>
        <v>5.4631014221556889E-2</v>
      </c>
      <c r="E26" s="11">
        <v>294774.07</v>
      </c>
    </row>
    <row r="27" spans="1:5" x14ac:dyDescent="0.3">
      <c r="A27" t="s">
        <v>23</v>
      </c>
      <c r="B27" s="1">
        <v>16140000</v>
      </c>
      <c r="C27" s="1">
        <f>124412.51*3</f>
        <v>373237.52999999997</v>
      </c>
      <c r="D27" s="2">
        <f t="shared" si="1"/>
        <v>9.2500007434944229E-2</v>
      </c>
      <c r="E27" s="11">
        <f>124412.51*6</f>
        <v>746475.05999999994</v>
      </c>
    </row>
    <row r="28" spans="1:5" x14ac:dyDescent="0.3">
      <c r="A28" t="s">
        <v>24</v>
      </c>
      <c r="B28" s="1">
        <v>5674982.3399999999</v>
      </c>
      <c r="C28" s="1">
        <v>0</v>
      </c>
      <c r="D28" s="2">
        <f t="shared" si="1"/>
        <v>0</v>
      </c>
      <c r="E28" s="11">
        <v>0</v>
      </c>
    </row>
    <row r="29" spans="1:5" x14ac:dyDescent="0.3">
      <c r="A29" t="s">
        <v>56</v>
      </c>
      <c r="B29" s="1">
        <v>18200000</v>
      </c>
      <c r="C29" s="1">
        <v>89180</v>
      </c>
      <c r="D29" s="2">
        <f>C29*4/B29</f>
        <v>1.9599999999999999E-2</v>
      </c>
      <c r="E29" s="11">
        <v>407680.01</v>
      </c>
    </row>
    <row r="30" spans="1:5" x14ac:dyDescent="0.3">
      <c r="A30" s="10" t="s">
        <v>25</v>
      </c>
      <c r="B30" s="11">
        <v>65194532.280000001</v>
      </c>
      <c r="C30" s="11">
        <f>97315.37+227829.62+511525.9+663029.11</f>
        <v>1499700</v>
      </c>
      <c r="D30" s="12">
        <v>8.3900000000000002E-2</v>
      </c>
      <c r="E30" s="11">
        <v>3287199.98</v>
      </c>
    </row>
    <row r="31" spans="1:5" x14ac:dyDescent="0.3">
      <c r="A31" t="s">
        <v>26</v>
      </c>
      <c r="B31" s="1">
        <v>20100000</v>
      </c>
      <c r="C31" s="1">
        <v>388706.68</v>
      </c>
      <c r="D31" s="2">
        <f t="shared" si="1"/>
        <v>7.73545631840796E-2</v>
      </c>
      <c r="E31" s="8">
        <f>C31</f>
        <v>388706.68</v>
      </c>
    </row>
    <row r="32" spans="1:5" x14ac:dyDescent="0.3">
      <c r="A32" t="s">
        <v>27</v>
      </c>
      <c r="B32" s="1">
        <v>12796000</v>
      </c>
      <c r="C32" s="1">
        <v>140000</v>
      </c>
      <c r="D32" s="2">
        <f t="shared" si="1"/>
        <v>4.3763676148796497E-2</v>
      </c>
      <c r="E32" s="8">
        <v>350000</v>
      </c>
    </row>
    <row r="33" spans="1:5" x14ac:dyDescent="0.3">
      <c r="A33" t="s">
        <v>28</v>
      </c>
      <c r="B33" s="1">
        <v>1900000</v>
      </c>
      <c r="C33" s="1">
        <v>0</v>
      </c>
      <c r="D33" s="2">
        <f t="shared" si="1"/>
        <v>0</v>
      </c>
      <c r="E33" s="8">
        <v>9500</v>
      </c>
    </row>
    <row r="34" spans="1:5" x14ac:dyDescent="0.3">
      <c r="A34" t="s">
        <v>29</v>
      </c>
      <c r="B34" s="1">
        <v>19700000</v>
      </c>
      <c r="C34" s="1">
        <v>246250</v>
      </c>
      <c r="D34" s="2">
        <f t="shared" si="1"/>
        <v>0.05</v>
      </c>
      <c r="E34" s="8">
        <v>443250</v>
      </c>
    </row>
    <row r="35" spans="1:5" x14ac:dyDescent="0.3">
      <c r="A35" t="s">
        <v>30</v>
      </c>
      <c r="B35" s="1">
        <v>20465000</v>
      </c>
      <c r="C35" s="1">
        <v>150000</v>
      </c>
      <c r="D35" s="2">
        <v>4.3999999999999997E-2</v>
      </c>
      <c r="E35" s="8">
        <f>C35</f>
        <v>150000</v>
      </c>
    </row>
    <row r="36" spans="1:5" x14ac:dyDescent="0.3">
      <c r="A36" t="s">
        <v>31</v>
      </c>
      <c r="B36" s="1">
        <v>10425000</v>
      </c>
      <c r="C36" s="1">
        <v>0</v>
      </c>
      <c r="D36" s="2">
        <f t="shared" si="1"/>
        <v>0</v>
      </c>
      <c r="E36" s="8">
        <v>0</v>
      </c>
    </row>
    <row r="37" spans="1:5" x14ac:dyDescent="0.3">
      <c r="A37" t="s">
        <v>32</v>
      </c>
      <c r="B37" s="1">
        <v>3250000</v>
      </c>
      <c r="C37" s="1">
        <v>0</v>
      </c>
      <c r="D37" s="2">
        <f t="shared" si="1"/>
        <v>0</v>
      </c>
      <c r="E37" s="8">
        <v>0</v>
      </c>
    </row>
    <row r="38" spans="1:5" x14ac:dyDescent="0.3">
      <c r="A38" t="s">
        <v>34</v>
      </c>
      <c r="B38" s="1">
        <v>3056134.61</v>
      </c>
      <c r="C38" s="1">
        <v>34400</v>
      </c>
      <c r="D38" s="2">
        <f t="shared" ref="D38:D42" si="2">C38*4/B38</f>
        <v>4.5024194794875218E-2</v>
      </c>
      <c r="E38" s="8">
        <f>C38</f>
        <v>34400</v>
      </c>
    </row>
    <row r="39" spans="1:5" x14ac:dyDescent="0.3">
      <c r="A39" t="s">
        <v>35</v>
      </c>
      <c r="B39" s="1">
        <v>8179995.3200000003</v>
      </c>
      <c r="C39" s="1">
        <v>112475</v>
      </c>
      <c r="D39" s="2">
        <f t="shared" si="2"/>
        <v>5.5000031467010664E-2</v>
      </c>
      <c r="E39" s="8">
        <f>C39</f>
        <v>112475</v>
      </c>
    </row>
    <row r="40" spans="1:5" x14ac:dyDescent="0.3">
      <c r="A40" t="s">
        <v>36</v>
      </c>
      <c r="B40" s="1">
        <v>4034209.04</v>
      </c>
      <c r="C40" s="1">
        <v>49511.88</v>
      </c>
      <c r="D40" s="2">
        <f t="shared" si="2"/>
        <v>4.9092032176894826E-2</v>
      </c>
      <c r="E40" s="8">
        <f>C40</f>
        <v>49511.88</v>
      </c>
    </row>
    <row r="41" spans="1:5" x14ac:dyDescent="0.3">
      <c r="A41" t="s">
        <v>37</v>
      </c>
      <c r="B41" s="1">
        <v>668167.99006460514</v>
      </c>
      <c r="C41" s="1">
        <v>0</v>
      </c>
      <c r="D41" s="2">
        <f t="shared" si="2"/>
        <v>0</v>
      </c>
      <c r="E41" s="8">
        <v>0</v>
      </c>
    </row>
    <row r="42" spans="1:5" x14ac:dyDescent="0.3">
      <c r="A42" t="s">
        <v>38</v>
      </c>
      <c r="B42" s="1">
        <v>2200000</v>
      </c>
      <c r="C42" s="1">
        <v>0</v>
      </c>
      <c r="D42" s="2">
        <f t="shared" si="2"/>
        <v>0</v>
      </c>
      <c r="E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E9E7-9DAE-4B85-96B2-EA50848B80FB}">
  <dimension ref="A1:I44"/>
  <sheetViews>
    <sheetView workbookViewId="0">
      <selection activeCell="G19" sqref="G19"/>
    </sheetView>
  </sheetViews>
  <sheetFormatPr defaultRowHeight="14.4" x14ac:dyDescent="0.3"/>
  <cols>
    <col min="1" max="1" width="9.109375" style="5"/>
    <col min="2" max="2" width="10.6640625" bestFit="1" customWidth="1"/>
    <col min="3" max="3" width="18.6640625" bestFit="1" customWidth="1"/>
    <col min="4" max="4" width="13.5546875" bestFit="1" customWidth="1"/>
    <col min="5" max="5" width="18" bestFit="1" customWidth="1"/>
    <col min="6" max="8" width="23.109375" bestFit="1" customWidth="1"/>
  </cols>
  <sheetData>
    <row r="1" spans="1:8" x14ac:dyDescent="0.3">
      <c r="A1" s="3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</row>
    <row r="2" spans="1:8" x14ac:dyDescent="0.3">
      <c r="A2" s="5" t="s">
        <v>47</v>
      </c>
      <c r="B2" s="6">
        <v>43646</v>
      </c>
      <c r="C2" s="7">
        <v>11203415.83</v>
      </c>
      <c r="D2">
        <f>B3-B2</f>
        <v>44</v>
      </c>
      <c r="E2">
        <f>B4-B2</f>
        <v>92</v>
      </c>
      <c r="F2" s="8">
        <f>C2*D2/$E$2</f>
        <v>5358155.3969565211</v>
      </c>
    </row>
    <row r="3" spans="1:8" x14ac:dyDescent="0.3">
      <c r="A3" s="5" t="s">
        <v>47</v>
      </c>
      <c r="B3" s="6">
        <v>43690</v>
      </c>
      <c r="C3" s="1">
        <f>C2+3000000</f>
        <v>14203415.83</v>
      </c>
      <c r="D3">
        <f>B4-B3</f>
        <v>48</v>
      </c>
      <c r="F3" s="9">
        <f>C3*D3/$E$2</f>
        <v>7410477.8243478267</v>
      </c>
    </row>
    <row r="4" spans="1:8" x14ac:dyDescent="0.3">
      <c r="A4" s="5" t="s">
        <v>47</v>
      </c>
      <c r="B4" s="6">
        <v>43738</v>
      </c>
      <c r="C4" s="1">
        <f>C3</f>
        <v>14203415.83</v>
      </c>
      <c r="F4" s="8">
        <f>SUM(F2:F3)</f>
        <v>12768633.221304348</v>
      </c>
      <c r="G4" s="8"/>
    </row>
    <row r="5" spans="1:8" x14ac:dyDescent="0.3">
      <c r="B5" s="6"/>
      <c r="C5" s="1"/>
      <c r="F5" s="8"/>
      <c r="G5" s="8"/>
    </row>
    <row r="6" spans="1:8" x14ac:dyDescent="0.3">
      <c r="A6" s="5" t="s">
        <v>48</v>
      </c>
      <c r="B6" s="6">
        <v>43748</v>
      </c>
      <c r="C6" s="1">
        <f>C4-1815591</f>
        <v>12387824.83</v>
      </c>
      <c r="D6">
        <f>B6-B4</f>
        <v>10</v>
      </c>
      <c r="E6">
        <f>B12-B4</f>
        <v>92</v>
      </c>
      <c r="F6" s="8"/>
      <c r="G6" s="8">
        <f>C6*D6/$E$6</f>
        <v>1346502.6989130434</v>
      </c>
    </row>
    <row r="7" spans="1:8" x14ac:dyDescent="0.3">
      <c r="A7" s="5" t="s">
        <v>48</v>
      </c>
      <c r="B7" s="6">
        <v>43749</v>
      </c>
      <c r="C7" s="1">
        <f>C6-400000</f>
        <v>11987824.83</v>
      </c>
      <c r="D7">
        <f t="shared" ref="D7:D10" si="0">B7-B6</f>
        <v>1</v>
      </c>
      <c r="F7" s="8"/>
      <c r="G7" s="8">
        <f>C7*D7/$E$6</f>
        <v>130302.44380434783</v>
      </c>
    </row>
    <row r="8" spans="1:8" x14ac:dyDescent="0.3">
      <c r="A8" s="5" t="s">
        <v>48</v>
      </c>
      <c r="B8" s="6">
        <v>43760</v>
      </c>
      <c r="C8" s="1">
        <f>C7-4900000</f>
        <v>7087824.8300000001</v>
      </c>
      <c r="D8">
        <f t="shared" si="0"/>
        <v>11</v>
      </c>
      <c r="F8" s="8"/>
      <c r="G8" s="8">
        <f t="shared" ref="G8:G10" si="1">C8*D8/$E$6</f>
        <v>847457.31663043471</v>
      </c>
    </row>
    <row r="9" spans="1:8" x14ac:dyDescent="0.3">
      <c r="A9" s="5" t="s">
        <v>48</v>
      </c>
      <c r="B9" s="6">
        <v>43815</v>
      </c>
      <c r="C9" s="1">
        <f>C8-900000</f>
        <v>6187824.8300000001</v>
      </c>
      <c r="D9">
        <f t="shared" si="0"/>
        <v>55</v>
      </c>
      <c r="F9" s="8"/>
      <c r="G9" s="8">
        <f t="shared" si="1"/>
        <v>3699243.1048913039</v>
      </c>
    </row>
    <row r="10" spans="1:8" x14ac:dyDescent="0.3">
      <c r="A10" s="5" t="s">
        <v>48</v>
      </c>
      <c r="B10" s="6">
        <v>43822</v>
      </c>
      <c r="C10" s="1">
        <f>C9+5800000</f>
        <v>11987824.83</v>
      </c>
      <c r="D10">
        <f t="shared" si="0"/>
        <v>7</v>
      </c>
      <c r="F10" s="8"/>
      <c r="G10" s="8">
        <f t="shared" si="1"/>
        <v>912117.10663043486</v>
      </c>
    </row>
    <row r="11" spans="1:8" x14ac:dyDescent="0.3">
      <c r="A11" s="5" t="s">
        <v>48</v>
      </c>
      <c r="B11" s="6">
        <v>43829</v>
      </c>
      <c r="C11" s="1">
        <f>C10+3350000</f>
        <v>15337824.83</v>
      </c>
      <c r="D11">
        <f>B11-B10</f>
        <v>7</v>
      </c>
      <c r="F11" s="8"/>
      <c r="G11" s="8">
        <f>C11*D11/$E$6</f>
        <v>1167008.4109782609</v>
      </c>
    </row>
    <row r="12" spans="1:8" x14ac:dyDescent="0.3">
      <c r="A12" s="5" t="s">
        <v>48</v>
      </c>
      <c r="B12" s="6">
        <v>43830</v>
      </c>
      <c r="C12" s="1">
        <v>15337824.83</v>
      </c>
      <c r="D12">
        <f>B12-B11</f>
        <v>1</v>
      </c>
      <c r="G12" s="9">
        <f>C12*D12/$E$6</f>
        <v>166715.48728260869</v>
      </c>
    </row>
    <row r="13" spans="1:8" x14ac:dyDescent="0.3">
      <c r="B13" s="6"/>
      <c r="C13" s="1"/>
      <c r="G13" s="8">
        <f>SUM(G6:G12)</f>
        <v>8269346.5691304347</v>
      </c>
    </row>
    <row r="14" spans="1:8" x14ac:dyDescent="0.3">
      <c r="A14" s="5" t="s">
        <v>49</v>
      </c>
      <c r="B14" s="6">
        <v>43831</v>
      </c>
      <c r="C14" s="1">
        <f>C12</f>
        <v>15337824.83</v>
      </c>
      <c r="D14">
        <f>B15-B14</f>
        <v>78</v>
      </c>
      <c r="E14">
        <f>B17-B14</f>
        <v>90</v>
      </c>
      <c r="G14" s="8"/>
      <c r="H14" s="8">
        <f>C14*D14/$E$14</f>
        <v>13292781.519333333</v>
      </c>
    </row>
    <row r="15" spans="1:8" x14ac:dyDescent="0.3">
      <c r="A15" s="5" t="s">
        <v>49</v>
      </c>
      <c r="B15" s="6">
        <v>43909</v>
      </c>
      <c r="C15" s="1">
        <f>C12-4500000</f>
        <v>10837824.83</v>
      </c>
      <c r="D15">
        <f>B16-B15</f>
        <v>6</v>
      </c>
      <c r="G15" s="8"/>
      <c r="H15" s="8">
        <f t="shared" ref="H15:H16" si="2">C15*D15/$E$14</f>
        <v>722521.65533333342</v>
      </c>
    </row>
    <row r="16" spans="1:8" x14ac:dyDescent="0.3">
      <c r="A16" s="5" t="s">
        <v>49</v>
      </c>
      <c r="B16" s="6">
        <v>43915</v>
      </c>
      <c r="C16" s="1">
        <f>C15-1000000</f>
        <v>9837824.8300000001</v>
      </c>
      <c r="D16">
        <f>B17-B16</f>
        <v>6</v>
      </c>
      <c r="G16" s="8"/>
      <c r="H16" s="8">
        <f t="shared" si="2"/>
        <v>655854.98866666667</v>
      </c>
    </row>
    <row r="17" spans="1:9" x14ac:dyDescent="0.3">
      <c r="A17" s="5" t="s">
        <v>49</v>
      </c>
      <c r="B17" s="6">
        <v>43921</v>
      </c>
      <c r="C17" s="1">
        <f>C16</f>
        <v>9837824.8300000001</v>
      </c>
      <c r="D17">
        <v>0</v>
      </c>
      <c r="G17" s="8"/>
      <c r="H17" s="9">
        <f>C17*D17/$E$14</f>
        <v>0</v>
      </c>
    </row>
    <row r="18" spans="1:9" x14ac:dyDescent="0.3">
      <c r="B18" s="6"/>
      <c r="C18" s="1"/>
      <c r="G18" s="8"/>
      <c r="H18" s="8">
        <f>SUM(H14:H17)</f>
        <v>14671158.163333332</v>
      </c>
    </row>
    <row r="19" spans="1:9" x14ac:dyDescent="0.3">
      <c r="B19" s="6"/>
      <c r="C19" s="1"/>
      <c r="G19" s="8"/>
      <c r="H19" s="8"/>
    </row>
    <row r="20" spans="1:9" x14ac:dyDescent="0.3">
      <c r="A20" s="5" t="s">
        <v>50</v>
      </c>
      <c r="B20" s="6">
        <v>43922</v>
      </c>
      <c r="C20" s="1">
        <f>C17</f>
        <v>9837824.8300000001</v>
      </c>
      <c r="D20">
        <f>B21-B20</f>
        <v>90</v>
      </c>
      <c r="E20">
        <f>B21-B20</f>
        <v>90</v>
      </c>
      <c r="G20" s="8"/>
      <c r="H20" s="8">
        <f>C20*D20/$E$20</f>
        <v>9837824.8300000001</v>
      </c>
    </row>
    <row r="21" spans="1:9" x14ac:dyDescent="0.3">
      <c r="A21" s="5" t="s">
        <v>50</v>
      </c>
      <c r="B21" s="6">
        <v>44012</v>
      </c>
      <c r="C21" s="1">
        <f>C17</f>
        <v>9837824.8300000001</v>
      </c>
      <c r="D21">
        <v>0</v>
      </c>
      <c r="G21" s="8"/>
      <c r="H21" s="9">
        <f>C21*D21/$E$20</f>
        <v>0</v>
      </c>
    </row>
    <row r="22" spans="1:9" x14ac:dyDescent="0.3">
      <c r="B22" s="6"/>
      <c r="C22" s="1"/>
      <c r="G22" s="8"/>
      <c r="H22" s="8">
        <f>SUM(H20:H21)</f>
        <v>9837824.8300000001</v>
      </c>
    </row>
    <row r="23" spans="1:9" x14ac:dyDescent="0.3">
      <c r="B23" s="6"/>
      <c r="C23" s="1"/>
      <c r="G23" s="8"/>
      <c r="H23" s="8"/>
    </row>
    <row r="24" spans="1:9" x14ac:dyDescent="0.3">
      <c r="B24" s="6"/>
      <c r="C24" s="1"/>
      <c r="G24" s="8"/>
      <c r="H24" s="8"/>
    </row>
    <row r="25" spans="1:9" x14ac:dyDescent="0.3">
      <c r="B25" s="6"/>
      <c r="C25" s="1"/>
      <c r="G25" s="8"/>
      <c r="H25" s="8"/>
    </row>
    <row r="26" spans="1:9" x14ac:dyDescent="0.3">
      <c r="B26" s="6"/>
      <c r="C26" s="1"/>
      <c r="G26" s="8"/>
      <c r="H26" s="8"/>
    </row>
    <row r="27" spans="1:9" x14ac:dyDescent="0.3">
      <c r="B27" s="6"/>
      <c r="C27" s="1"/>
      <c r="G27" s="8"/>
      <c r="H27" s="8"/>
    </row>
    <row r="28" spans="1:9" x14ac:dyDescent="0.3">
      <c r="B28" s="6"/>
      <c r="C28" s="1"/>
    </row>
    <row r="29" spans="1:9" x14ac:dyDescent="0.3">
      <c r="B29" s="6"/>
      <c r="C29" s="1"/>
      <c r="E29" t="s">
        <v>51</v>
      </c>
      <c r="F29" s="7">
        <v>182533</v>
      </c>
      <c r="G29" s="7">
        <v>50000</v>
      </c>
      <c r="H29" s="7">
        <v>150000</v>
      </c>
      <c r="I29" s="7">
        <v>0</v>
      </c>
    </row>
    <row r="30" spans="1:9" x14ac:dyDescent="0.3">
      <c r="B30" s="6"/>
      <c r="C30" s="1">
        <v>6087943.2999999998</v>
      </c>
    </row>
    <row r="31" spans="1:9" x14ac:dyDescent="0.3">
      <c r="B31" s="6"/>
      <c r="C31" s="1">
        <v>3750000</v>
      </c>
      <c r="E31" t="s">
        <v>52</v>
      </c>
      <c r="F31" s="2">
        <f>F29*4/F4</f>
        <v>5.7181687917997472E-2</v>
      </c>
      <c r="G31" s="2"/>
    </row>
    <row r="32" spans="1:9" x14ac:dyDescent="0.3">
      <c r="B32" s="6"/>
      <c r="C32" s="1">
        <f>SUM(C30:C31)</f>
        <v>9837943.3000000007</v>
      </c>
      <c r="E32" t="s">
        <v>53</v>
      </c>
      <c r="G32" s="2">
        <f>G29*4/G13</f>
        <v>2.4185707822018523E-2</v>
      </c>
    </row>
    <row r="33" spans="2:9" x14ac:dyDescent="0.3">
      <c r="B33" s="6"/>
      <c r="C33" s="1"/>
      <c r="E33" t="s">
        <v>54</v>
      </c>
      <c r="H33" s="2">
        <f>H29*4/H18</f>
        <v>4.089656680953388E-2</v>
      </c>
    </row>
    <row r="34" spans="2:9" x14ac:dyDescent="0.3">
      <c r="B34" s="6"/>
      <c r="C34" s="1"/>
      <c r="E34" t="s">
        <v>55</v>
      </c>
      <c r="I34" s="2">
        <f>I29*4/H22</f>
        <v>0</v>
      </c>
    </row>
    <row r="35" spans="2:9" x14ac:dyDescent="0.3">
      <c r="B35" s="6"/>
      <c r="C35" s="1"/>
    </row>
    <row r="36" spans="2:9" x14ac:dyDescent="0.3">
      <c r="B36" s="6"/>
      <c r="C36" s="1"/>
    </row>
    <row r="37" spans="2:9" x14ac:dyDescent="0.3">
      <c r="B37" s="6"/>
      <c r="C37" s="1"/>
    </row>
    <row r="38" spans="2:9" x14ac:dyDescent="0.3">
      <c r="B38" s="6"/>
      <c r="C38" s="1"/>
    </row>
    <row r="39" spans="2:9" x14ac:dyDescent="0.3">
      <c r="B39" s="6"/>
      <c r="C39" s="1"/>
    </row>
    <row r="40" spans="2:9" x14ac:dyDescent="0.3">
      <c r="B40" s="6"/>
      <c r="C40" s="1"/>
    </row>
    <row r="41" spans="2:9" x14ac:dyDescent="0.3">
      <c r="C41" s="1"/>
    </row>
    <row r="42" spans="2:9" x14ac:dyDescent="0.3">
      <c r="C42" s="1"/>
    </row>
    <row r="43" spans="2:9" x14ac:dyDescent="0.3">
      <c r="C43" s="1"/>
    </row>
    <row r="44" spans="2:9" x14ac:dyDescent="0.3">
      <c r="C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A418840BF1E4A96975E1858E9794C" ma:contentTypeVersion="12" ma:contentTypeDescription="Create a new document." ma:contentTypeScope="" ma:versionID="0c248960d38af70243dc7468a4b423bd">
  <xsd:schema xmlns:xsd="http://www.w3.org/2001/XMLSchema" xmlns:xs="http://www.w3.org/2001/XMLSchema" xmlns:p="http://schemas.microsoft.com/office/2006/metadata/properties" xmlns:ns2="14d5978a-f13d-4ea7-9860-9637f030a3d3" xmlns:ns3="cc7e747c-936b-4474-afe6-9e724d4ab8eb" targetNamespace="http://schemas.microsoft.com/office/2006/metadata/properties" ma:root="true" ma:fieldsID="28fa31d65da0205b0f15e02861e75771" ns2:_="" ns3:_="">
    <xsd:import namespace="14d5978a-f13d-4ea7-9860-9637f030a3d3"/>
    <xsd:import namespace="cc7e747c-936b-4474-afe6-9e724d4ab8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5978a-f13d-4ea7-9860-9637f030a3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e747c-936b-4474-afe6-9e724d4ab8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EB59F5-7BF9-4C28-A858-102261D0E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d5978a-f13d-4ea7-9860-9637f030a3d3"/>
    <ds:schemaRef ds:uri="cc7e747c-936b-4474-afe6-9e724d4ab8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ED2C0-AD85-4B61-9422-070FB1D43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719BCC-2288-4F39-8484-2DFCFE7E802C}">
  <ds:schemaRefs>
    <ds:schemaRef ds:uri="http://schemas.microsoft.com/office/2006/metadata/properties"/>
    <ds:schemaRef ds:uri="cc7e747c-936b-4474-afe6-9e724d4ab8eb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4d5978a-f13d-4ea7-9860-9637f030a3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Frederick Lofts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Boyle</dc:creator>
  <cp:lastModifiedBy>Nikolas W. Burmeister</cp:lastModifiedBy>
  <dcterms:created xsi:type="dcterms:W3CDTF">2020-08-31T17:29:20Z</dcterms:created>
  <dcterms:modified xsi:type="dcterms:W3CDTF">2020-10-02T22:33:33Z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0x0101000E6A418840BF1E4A96975E1858E9794C</vt:lpwstr>
  </property>
  <property fmtid="{D5CDD505-2E9C-101B-9397-08002B2CF9AE}" pid="3" name="ESRI_WORKBOOK_ID">
    <vt:lpwstr>4245698e510d4b3fa67386497f25854a</vt:lpwstr>
  </property>
</Properties>
</file>