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Users\Andriu\Main\DOCUMENTOS\1. LABORALES\2. AYUDANTIAS\AyudantiasFEN\BI_Finanzas\Verano_2022 - MBASR\"/>
    </mc:Choice>
  </mc:AlternateContent>
  <xr:revisionPtr revIDLastSave="0" documentId="13_ncr:1_{A1E8FC74-3DD7-414E-8039-08B4DAEA0BBF}" xr6:coauthVersionLast="47" xr6:coauthVersionMax="47" xr10:uidLastSave="{00000000-0000-0000-0000-000000000000}"/>
  <bookViews>
    <workbookView xWindow="-120" yWindow="-120" windowWidth="29040" windowHeight="15840" activeTab="1" xr2:uid="{704B0789-84F5-4E44-9F87-F2781DA7CC52}"/>
  </bookViews>
  <sheets>
    <sheet name="ACTA" sheetId="7" r:id="rId1"/>
    <sheet name="NOTAS" sheetId="2" r:id="rId2"/>
    <sheet name="LISTA" sheetId="1" r:id="rId3"/>
    <sheet name="TAREA 1" sheetId="3" r:id="rId4"/>
    <sheet name="TAREA 2" sheetId="4" r:id="rId5"/>
    <sheet name="TAREA 3" sheetId="5" r:id="rId6"/>
    <sheet name="TAREA 4" sheetId="6" r:id="rId7"/>
  </sheets>
  <definedNames>
    <definedName name="_xlnm._FilterDatabase" localSheetId="0" hidden="1">ACTA!$A$1:$E$1</definedName>
    <definedName name="_xlnm._FilterDatabase" localSheetId="1" hidden="1">NOTAS!$A$2:$F$2</definedName>
    <definedName name="_xlnm._FilterDatabase" localSheetId="3" hidden="1">'TAREA 1'!$A$2:$K$2</definedName>
    <definedName name="_xlnm._FilterDatabase" localSheetId="4" hidden="1">'TAREA 2'!$A$2:$N$2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6" i="3"/>
  <c r="A17" i="3"/>
  <c r="A6" i="3"/>
  <c r="A3" i="3"/>
  <c r="A15" i="3"/>
  <c r="A8" i="3"/>
  <c r="A4" i="3"/>
  <c r="A5" i="3"/>
  <c r="A14" i="3"/>
  <c r="A11" i="3"/>
  <c r="A7" i="3"/>
  <c r="A9" i="3"/>
  <c r="A10" i="3"/>
  <c r="A13" i="3"/>
  <c r="N7" i="4"/>
  <c r="N4" i="4"/>
  <c r="N3" i="4"/>
  <c r="N5" i="4"/>
  <c r="N6" i="4"/>
  <c r="N8" i="4"/>
  <c r="N9" i="4"/>
  <c r="N10" i="4"/>
  <c r="N11" i="4"/>
  <c r="C10" i="2" s="1"/>
  <c r="N12" i="4"/>
  <c r="C14" i="2" s="1"/>
  <c r="N13" i="4"/>
  <c r="C8" i="2" s="1"/>
  <c r="N14" i="4"/>
  <c r="C7" i="2" s="1"/>
  <c r="N15" i="4"/>
  <c r="C6" i="2" s="1"/>
  <c r="N16" i="4"/>
  <c r="N17" i="4"/>
  <c r="A12" i="4"/>
  <c r="A16" i="4"/>
  <c r="A17" i="4"/>
  <c r="A6" i="4"/>
  <c r="A3" i="4"/>
  <c r="A15" i="4"/>
  <c r="A8" i="4"/>
  <c r="A4" i="4"/>
  <c r="A5" i="4"/>
  <c r="A14" i="4"/>
  <c r="A11" i="4"/>
  <c r="A7" i="4"/>
  <c r="C11" i="2" s="1"/>
  <c r="A9" i="4"/>
  <c r="A10" i="4"/>
  <c r="A13" i="4"/>
  <c r="C13" i="2"/>
  <c r="C15" i="2"/>
  <c r="K12" i="3"/>
  <c r="B14" i="2" s="1"/>
  <c r="K16" i="3"/>
  <c r="B3" i="2" s="1"/>
  <c r="K17" i="3"/>
  <c r="B15" i="2" s="1"/>
  <c r="K6" i="3"/>
  <c r="B13" i="2" s="1"/>
  <c r="K3" i="3"/>
  <c r="B16" i="2" s="1"/>
  <c r="K15" i="3"/>
  <c r="B6" i="2" s="1"/>
  <c r="K8" i="3"/>
  <c r="B4" i="2" s="1"/>
  <c r="K4" i="3"/>
  <c r="B12" i="2" s="1"/>
  <c r="K5" i="3"/>
  <c r="B17" i="2" s="1"/>
  <c r="K14" i="3"/>
  <c r="B7" i="2" s="1"/>
  <c r="K11" i="3"/>
  <c r="K7" i="3"/>
  <c r="K9" i="3"/>
  <c r="B5" i="2" s="1"/>
  <c r="K10" i="3"/>
  <c r="K13" i="3"/>
  <c r="B8" i="2" s="1"/>
  <c r="C3" i="2"/>
  <c r="C16" i="2"/>
  <c r="C4" i="2"/>
  <c r="C12" i="2"/>
  <c r="C17" i="2"/>
  <c r="B9" i="2" l="1"/>
  <c r="B11" i="2"/>
  <c r="B10" i="2"/>
  <c r="C9" i="2"/>
  <c r="C5" i="2"/>
  <c r="F5" i="2" s="1"/>
  <c r="E4" i="2"/>
  <c r="E5" i="2"/>
  <c r="E6" i="2"/>
  <c r="E7" i="2"/>
  <c r="E8" i="2"/>
  <c r="E9" i="2"/>
  <c r="E10" i="2"/>
  <c r="E11" i="2"/>
  <c r="E12" i="2"/>
  <c r="E13" i="2"/>
  <c r="F13" i="2" s="1"/>
  <c r="E14" i="2"/>
  <c r="E15" i="2"/>
  <c r="F15" i="2" s="1"/>
  <c r="E16" i="2"/>
  <c r="E17" i="2"/>
  <c r="E3" i="2"/>
  <c r="D4" i="2"/>
  <c r="D5" i="2"/>
  <c r="D6" i="2"/>
  <c r="D7" i="2"/>
  <c r="D8" i="2"/>
  <c r="D9" i="2"/>
  <c r="D10" i="2"/>
  <c r="D11" i="2"/>
  <c r="D12" i="2"/>
  <c r="D13" i="2"/>
  <c r="D14" i="2"/>
  <c r="F14" i="2" s="1"/>
  <c r="D15" i="2"/>
  <c r="D16" i="2"/>
  <c r="D17" i="2"/>
  <c r="D3" i="2"/>
  <c r="K17" i="5"/>
  <c r="K16" i="5"/>
  <c r="K15" i="5"/>
  <c r="K14" i="5"/>
  <c r="K13" i="5"/>
  <c r="K12" i="5"/>
  <c r="L12" i="5" s="1"/>
  <c r="K11" i="5"/>
  <c r="L11" i="5" s="1"/>
  <c r="K9" i="5"/>
  <c r="K8" i="5"/>
  <c r="L8" i="5" s="1"/>
  <c r="K7" i="5"/>
  <c r="K6" i="5"/>
  <c r="L6" i="5" s="1"/>
  <c r="K5" i="5"/>
  <c r="K4" i="5"/>
  <c r="L4" i="5" s="1"/>
  <c r="K3" i="5"/>
  <c r="I17" i="6"/>
  <c r="J17" i="6" s="1"/>
  <c r="I16" i="6"/>
  <c r="J16" i="6" s="1"/>
  <c r="I15" i="6"/>
  <c r="J15" i="6" s="1"/>
  <c r="J14" i="6"/>
  <c r="I14" i="6"/>
  <c r="I13" i="6"/>
  <c r="J13" i="6" s="1"/>
  <c r="I12" i="6"/>
  <c r="J12" i="6" s="1"/>
  <c r="I11" i="6"/>
  <c r="J11" i="6" s="1"/>
  <c r="I9" i="6"/>
  <c r="J9" i="6" s="1"/>
  <c r="I8" i="6"/>
  <c r="J8" i="6" s="1"/>
  <c r="J7" i="6"/>
  <c r="I7" i="6"/>
  <c r="I5" i="6"/>
  <c r="J5" i="6" s="1"/>
  <c r="I4" i="6"/>
  <c r="J4" i="6" s="1"/>
  <c r="I3" i="6"/>
  <c r="J3" i="6" s="1"/>
  <c r="I1" i="6"/>
  <c r="A13" i="7"/>
  <c r="A2" i="7"/>
  <c r="A14" i="7"/>
  <c r="A12" i="7"/>
  <c r="A15" i="7"/>
  <c r="A5" i="7"/>
  <c r="C5" i="7" s="1"/>
  <c r="A3" i="7"/>
  <c r="C3" i="7" s="1"/>
  <c r="A11" i="7"/>
  <c r="D11" i="7" s="1"/>
  <c r="A16" i="7"/>
  <c r="D16" i="7" s="1"/>
  <c r="A6" i="7"/>
  <c r="D6" i="7" s="1"/>
  <c r="A9" i="7"/>
  <c r="A10" i="7"/>
  <c r="A4" i="7"/>
  <c r="A8" i="7"/>
  <c r="A7" i="7"/>
  <c r="F4" i="2"/>
  <c r="F6" i="2"/>
  <c r="F7" i="2"/>
  <c r="F8" i="2"/>
  <c r="F9" i="2"/>
  <c r="F10" i="2"/>
  <c r="F11" i="2"/>
  <c r="F12" i="2"/>
  <c r="F16" i="2"/>
  <c r="F17" i="2"/>
  <c r="A14" i="2"/>
  <c r="A3" i="2"/>
  <c r="A15" i="2"/>
  <c r="A13" i="2"/>
  <c r="A16" i="2"/>
  <c r="A6" i="2"/>
  <c r="A4" i="2"/>
  <c r="A12" i="2"/>
  <c r="A17" i="2"/>
  <c r="A7" i="2"/>
  <c r="A10" i="2"/>
  <c r="A11" i="2"/>
  <c r="A5" i="2"/>
  <c r="A9" i="2"/>
  <c r="A8" i="2"/>
  <c r="B12" i="7"/>
  <c r="B15" i="7"/>
  <c r="B5" i="7"/>
  <c r="D7" i="7"/>
  <c r="C7" i="7"/>
  <c r="B7" i="7"/>
  <c r="C4" i="6"/>
  <c r="C5" i="6"/>
  <c r="C6" i="6"/>
  <c r="C7" i="6"/>
  <c r="C8" i="6"/>
  <c r="C9" i="6"/>
  <c r="C10" i="6"/>
  <c r="C11" i="6"/>
  <c r="C12" i="6"/>
  <c r="C13" i="6"/>
  <c r="C14" i="6"/>
  <c r="C15" i="6"/>
  <c r="C16" i="6"/>
  <c r="C17" i="6"/>
  <c r="B4" i="6"/>
  <c r="B5" i="6"/>
  <c r="B6" i="6"/>
  <c r="B7" i="6"/>
  <c r="B8" i="6"/>
  <c r="B9" i="6"/>
  <c r="B10" i="6"/>
  <c r="B11" i="6"/>
  <c r="B12" i="6"/>
  <c r="B13" i="6"/>
  <c r="B14" i="6"/>
  <c r="B15" i="6"/>
  <c r="B16" i="6"/>
  <c r="B17" i="6"/>
  <c r="C3" i="6"/>
  <c r="B3" i="6"/>
  <c r="A2" i="6" a="1"/>
  <c r="A2" i="6" s="1"/>
  <c r="C3" i="5"/>
  <c r="A2" i="5" a="1"/>
  <c r="A2" i="5" s="1"/>
  <c r="C12" i="4"/>
  <c r="C16" i="4"/>
  <c r="C17" i="4"/>
  <c r="C6" i="4"/>
  <c r="C3" i="4"/>
  <c r="C15" i="4"/>
  <c r="C8" i="4"/>
  <c r="C4" i="4"/>
  <c r="C5" i="4"/>
  <c r="C14" i="4"/>
  <c r="C11" i="4"/>
  <c r="C7" i="4"/>
  <c r="C9" i="4"/>
  <c r="C10" i="4"/>
  <c r="B12" i="4"/>
  <c r="B16" i="4"/>
  <c r="B17" i="4"/>
  <c r="B6" i="4"/>
  <c r="B3" i="4"/>
  <c r="B15" i="4"/>
  <c r="B8" i="4"/>
  <c r="B4" i="4"/>
  <c r="B5" i="4"/>
  <c r="B14" i="4"/>
  <c r="B11" i="4"/>
  <c r="B7" i="4"/>
  <c r="B9" i="4"/>
  <c r="B10" i="4"/>
  <c r="C13" i="4"/>
  <c r="B13" i="4"/>
  <c r="B18" i="2" l="1"/>
  <c r="C18" i="2"/>
  <c r="E18" i="2"/>
  <c r="F3" i="2"/>
  <c r="F18" i="2" s="1"/>
  <c r="E10" i="7"/>
  <c r="D18" i="2"/>
  <c r="C6" i="5"/>
  <c r="C16" i="5"/>
  <c r="C4" i="5"/>
  <c r="B12" i="5"/>
  <c r="C15" i="5"/>
  <c r="B11" i="5"/>
  <c r="C14" i="5"/>
  <c r="B15" i="5"/>
  <c r="B13" i="5"/>
  <c r="B9" i="5"/>
  <c r="B8" i="5"/>
  <c r="C11" i="5"/>
  <c r="B14" i="5"/>
  <c r="C10" i="5"/>
  <c r="C17" i="5"/>
  <c r="C13" i="5"/>
  <c r="C12" i="5"/>
  <c r="B7" i="5"/>
  <c r="B3" i="5"/>
  <c r="B6" i="5"/>
  <c r="C9" i="5"/>
  <c r="C5" i="5"/>
  <c r="B10" i="5"/>
  <c r="B17" i="5"/>
  <c r="B5" i="5"/>
  <c r="C8" i="5"/>
  <c r="B16" i="5"/>
  <c r="B4" i="5"/>
  <c r="C7" i="5"/>
  <c r="C11" i="7"/>
  <c r="E9" i="7"/>
  <c r="E16" i="7"/>
  <c r="B8" i="7"/>
  <c r="B2" i="7"/>
  <c r="C12" i="7"/>
  <c r="D5" i="7"/>
  <c r="E11" i="7"/>
  <c r="D3" i="7"/>
  <c r="B4" i="7"/>
  <c r="B13" i="7"/>
  <c r="C14" i="7"/>
  <c r="D15" i="7"/>
  <c r="E3" i="7"/>
  <c r="E7" i="7"/>
  <c r="B10" i="7"/>
  <c r="C8" i="7"/>
  <c r="C2" i="7"/>
  <c r="D12" i="7"/>
  <c r="E5" i="7"/>
  <c r="C15" i="7"/>
  <c r="B9" i="7"/>
  <c r="C4" i="7"/>
  <c r="C13" i="7"/>
  <c r="D14" i="7"/>
  <c r="E15" i="7"/>
  <c r="B14" i="7"/>
  <c r="B6" i="7"/>
  <c r="C10" i="7"/>
  <c r="D8" i="7"/>
  <c r="D2" i="7"/>
  <c r="E12" i="7"/>
  <c r="B16" i="7"/>
  <c r="C9" i="7"/>
  <c r="D4" i="7"/>
  <c r="D13" i="7"/>
  <c r="E14" i="7"/>
  <c r="E6" i="7"/>
  <c r="B11" i="7"/>
  <c r="C6" i="7"/>
  <c r="D10" i="7"/>
  <c r="E8" i="7"/>
  <c r="E2" i="7"/>
  <c r="B3" i="7"/>
  <c r="C16" i="7"/>
  <c r="D9" i="7"/>
  <c r="E4" i="7"/>
  <c r="E13" i="7"/>
  <c r="B5" i="3"/>
  <c r="C11" i="3"/>
  <c r="B4" i="3"/>
  <c r="C14" i="3"/>
  <c r="B8" i="3"/>
  <c r="C5" i="3"/>
  <c r="B15" i="3"/>
  <c r="C4" i="3"/>
  <c r="B3" i="3"/>
  <c r="C8" i="3"/>
  <c r="B13" i="3"/>
  <c r="B6" i="3"/>
  <c r="C15" i="3"/>
  <c r="C7" i="3"/>
  <c r="C13" i="3"/>
  <c r="B17" i="3"/>
  <c r="C3" i="3"/>
  <c r="B10" i="3"/>
  <c r="B16" i="3"/>
  <c r="C6" i="3"/>
  <c r="B9" i="3"/>
  <c r="B12" i="3"/>
  <c r="C17" i="3"/>
  <c r="B7" i="3"/>
  <c r="C10" i="3"/>
  <c r="C16" i="3"/>
  <c r="B14" i="3"/>
  <c r="B11" i="3"/>
  <c r="C9" i="3"/>
  <c r="C1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tc={8431B0AD-C6DA-4864-8557-DA464B9D4F18}</author>
    <author>tc={AB2A55F0-3E06-4AD8-8FFF-BA8CDAAA1B7B}</author>
    <author>tc={AA9E5A7A-278C-45EC-9603-2EBD203BB535}</author>
    <author>tc={CD78B318-AA93-46B3-8676-293D08947AB8}</author>
    <author>tc={38252CAF-AEC3-4BFF-BBA9-CE92D667BBFA}</author>
    <author>tc={36DC2356-29D9-44FE-A42F-3421C4CB349A}</author>
    <author>tc={FA30C885-16C0-446A-A6D6-D35F43910227}</author>
    <author>tc={6360D447-D4D5-4444-96A4-8C111E3DFCB0}</author>
    <author>tc={FF8E0EEC-5379-4FE0-90F5-12401788D20E}</author>
    <author>tc={257F7391-AB3D-4E27-9B9E-DED3B49A26A6}</author>
    <author>tc={EEDB9189-3F82-4C26-BF65-879F51549222}</author>
    <author>tc={CB8A9584-9001-45AE-8592-5B402426B463}</author>
    <author>tc={5E1F0ACD-A6A8-4A1C-8823-00CCE7A1282C}</author>
    <author>tc={8A2F36AB-F9C5-4676-B2CF-70C43003A9EB}</author>
    <author>tc={51925DB1-F05A-4D7A-AF58-44C1CDEED014}</author>
    <author>tc={6955B2D5-44E5-4D62-8530-FFB4E78197B1}</author>
    <author>tc={028E75D3-7C7B-4A5C-8C47-F40ED84E25CC}</author>
    <author>tc={47415760-9222-47C9-B9F1-EAE40DABB177}</author>
    <author>tc={75C7EFBC-7322-4D4E-A86A-BD8CB9D1692B}</author>
    <author>tc={069FE565-5A48-46DD-80C5-DD3FC90F0339}</author>
    <author>tc={159B9B7C-9332-4C8B-A8DB-FF8F0CB71064}</author>
    <author>tc={89897882-87C5-4A3E-B66B-482F91376D88}</author>
  </authors>
  <commentList>
    <comment ref="F2" authorId="0" shapeId="0" xr:uid="{8431B0AD-C6DA-4864-8557-DA464B9D4F1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 qué tipo de preprocesamientos fue necesario realizarle a los datos, o sino fue necesario, el por qué. </t>
      </text>
    </comment>
    <comment ref="G2" authorId="1" shapeId="0" xr:uid="{AB2A55F0-3E06-4AD8-8FFF-BA8CDAAA1B7B}">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B) ¿Cuál es el ranking de categoría más frecuentemente compradas? </t>
      </text>
    </comment>
    <comment ref="H2" authorId="2" shapeId="0" xr:uid="{AA9E5A7A-278C-45EC-9603-2EBD203BB535}">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 ¿Qué reglas de asociación con min_support=0.001 y lift&gt;=0.5 puede encontrar? </t>
      </text>
    </comment>
    <comment ref="I2" authorId="3" shapeId="0" xr:uid="{CD78B318-AA93-46B3-8676-293D08947AB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D) ¿Qué acciones de negocios que podrían ser relevantes a sugerir dadas las reglas de asociación encontradas? Proponga y discuta al menos 3. </t>
      </text>
    </comment>
    <comment ref="J2" authorId="4" shapeId="0" xr:uid="{38252CAF-AEC3-4BFF-BBA9-CE92D667BBFA}">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Realice un análisis similar anterior pero que incorporé además la hora de la compra (puede dividir el día por ej en mañana, tarde, noche). ¿Qué patrones de asociación relevantes aparecen al considerar el momento de la compra? </t>
      </text>
    </comment>
    <comment ref="G4" authorId="5" shapeId="0" xr:uid="{36DC2356-29D9-44FE-A42F-3421C4CB349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tabla con las frecuencias se llama "frequent_itemsets" y la crearon pero no la explicaron. No se hace haciendo describe en el df como argumentan</t>
      </text>
    </comment>
    <comment ref="F6" authorId="6" shapeId="0" xr:uid="{FA30C885-16C0-446A-A6D6-D35F43910227}">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G6" authorId="7" shapeId="0" xr:uid="{6360D447-D4D5-4444-96A4-8C111E3DFCB0}">
      <text>
        <t>[Comentario encadenado]
Su versión de Excel le permite leer este comentario encadenado; sin embargo, las ediciones que se apliquen se quitarán si el archivo se abre en una versión más reciente de Excel. Más información: https://go.microsoft.com/fwlink/?linkid=870924
Comentario:
    Además de silueta siempre es necesario preguntarse si se contesta la pregunta de negocios establecida en la etapa de business understanding</t>
      </text>
    </comment>
    <comment ref="H6" authorId="8" shapeId="0" xr:uid="{FF8E0EEC-5379-4FE0-90F5-12401788D20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entregan las tablas de estad descriptiva,  solo el código para generarlas</t>
      </text>
    </comment>
    <comment ref="I6" authorId="9" shapeId="0" xr:uid="{257F7391-AB3D-4E27-9B9E-DED3B49A26A6}">
      <text>
        <t>[Comentario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las acciones de negocios recomendadas a cada cluster.</t>
      </text>
    </comment>
    <comment ref="J6" authorId="10" shapeId="0" xr:uid="{EEDB9189-3F82-4C26-BF65-879F5154922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entregan las tablas o los gráficos solo el código.</t>
      </text>
    </comment>
    <comment ref="G8" authorId="11" shapeId="0" xr:uid="{CB8A9584-9001-45AE-8592-5B402426B463}">
      <text>
        <t>[Comentario encadenado]
Su versión de Excel le permite leer este comentario encadenado; sin embargo, las ediciones que se apliquen se quitarán si el archivo se abre en una versión más reciente de Excel. Más información: https://go.microsoft.com/fwlink/?linkid=870924
Comentario:
    La tabla con las frecuencias se llama "frequent_itemsets" y la crearon pero no la explicaron. No se hace haciendo describe en el df como argumentan</t>
      </text>
    </comment>
    <comment ref="F11" authorId="12" shapeId="0" xr:uid="{5E1F0ACD-A6A8-4A1C-8823-00CCE7A1282C}">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G11" authorId="13" shapeId="0" xr:uid="{8A2F36AB-F9C5-4676-B2CF-70C43003A9EB}">
      <text>
        <t>[Comentario encadenado]
Su versión de Excel le permite leer este comentario encadenado; sin embargo, las ediciones que se apliquen se quitarán si el archivo se abre en una versión más reciente de Excel. Más información: https://go.microsoft.com/fwlink/?linkid=870924
Comentario:
    Además de silueta siempre es necesario preguntarse si se contesta la pregunta de negocios establecida en la etapa de business understanding</t>
      </text>
    </comment>
    <comment ref="H11" authorId="14" shapeId="0" xr:uid="{51925DB1-F05A-4D7A-AF58-44C1CDEED01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entregan las tablas de estad descriptiva,  solo el código para generarlas</t>
      </text>
    </comment>
    <comment ref="I11" authorId="15" shapeId="0" xr:uid="{6955B2D5-44E5-4D62-8530-FFB4E78197B1}">
      <text>
        <t>[Comentario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las acciones de negocios recomendadas a cada cluster.</t>
      </text>
    </comment>
    <comment ref="J11" authorId="16" shapeId="0" xr:uid="{028E75D3-7C7B-4A5C-8C47-F40ED84E25C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entregan las tablas o los gráficos solo el código.</t>
      </text>
    </comment>
    <comment ref="F12" authorId="17" shapeId="0" xr:uid="{47415760-9222-47C9-B9F1-EAE40DABB177}">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G12" authorId="18" shapeId="0" xr:uid="{75C7EFBC-7322-4D4E-A86A-BD8CB9D1692B}">
      <text>
        <t>[Comentario encadenado]
Su versión de Excel le permite leer este comentario encadenado; sin embargo, las ediciones que se apliquen se quitarán si el archivo se abre en una versión más reciente de Excel. Más información: https://go.microsoft.com/fwlink/?linkid=870924
Comentario:
    Además de silueta siempre es necesario preguntarse si se contesta la pregunta de negocios establecida en la etapa de business understanding</t>
      </text>
    </comment>
    <comment ref="H12" authorId="19" shapeId="0" xr:uid="{069FE565-5A48-46DD-80C5-DD3FC90F033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entregan las tablas de estad descriptiva,  solo el código para generarlas</t>
      </text>
    </comment>
    <comment ref="I12" authorId="20" shapeId="0" xr:uid="{159B9B7C-9332-4C8B-A8DB-FF8F0CB71064}">
      <text>
        <t>[Comentario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las acciones de negocios recomendadas a cada cluster.</t>
      </text>
    </comment>
    <comment ref="J12" authorId="21" shapeId="0" xr:uid="{89897882-87C5-4A3E-B66B-482F91376D8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entregan las tablas o los gráficos solo el código.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tc={F4E2E18A-07C1-4271-B922-E0FAED17D67C}</author>
    <author>tc={A8725A04-4455-45F2-9D21-4142097FAB1E}</author>
    <author>tc={2E9D058C-A375-49FD-A0FD-EA3847F12194}</author>
    <author>tc={C8125902-DBE0-47CC-8CA7-59D29DAB604E}</author>
    <author>tc={7BBB1B78-34D0-4A73-B09C-E7D635D978CF}</author>
    <author>tc={AB37AD46-2929-42B6-852C-A196A323B8D0}</author>
    <author>tc={673028BC-C1FD-4EE4-85C6-D691897A4A8E}</author>
    <author>tc={CE61FE92-BF5A-4680-8B7C-2AA5B8A7576B}</author>
    <author>tc={556570B4-6A06-49ED-91BF-A887225FD429}</author>
    <author>tc={0DF13C47-A08A-44AF-9627-0FF6146AEAA5}</author>
    <author>tc={A244BCD9-9392-460C-BA9F-421D7CF15B2E}</author>
    <author>tc={F5CC09AE-78E7-4410-A675-FE82ADB275B0}</author>
    <author>tc={60E3A3E1-CAD3-4312-B728-BDB9682262F2}</author>
    <author>tc={888BFE1B-D972-409D-9D22-69FE263F6757}</author>
    <author>tc={7CC108A2-3CB6-4A40-82A5-593CC3176AE4}</author>
    <author>tc={2337B9CC-B260-49A1-8DEE-F4198E9E3CF0}</author>
    <author>tc={F3536020-F4FD-4947-AC73-846A1ACA44DD}</author>
    <author>tc={BD585B16-219C-4D54-8D8B-0D1D78F7E574}</author>
    <author>tc={FCB5F7E5-B8A0-4CCE-9AC4-FE3A5C806CD2}</author>
    <author>tc={D4104BF5-F1E8-4900-BF57-6CB6CC5599C2}</author>
    <author>tc={18B0E2E6-5B67-4E9D-A093-95A6F43AF9FF}</author>
    <author>tc={5FBCD0CF-B735-4A31-BDC5-A59BC018D20F}</author>
    <author>tc={DFA1EBD8-2914-4037-A56A-76FCD7B6171A}</author>
    <author>tc={7696872A-6920-487E-A26E-1BEAF7CE8F55}</author>
    <author>tc={C8A2F959-4E4E-4180-94A5-DF6B2A03C900}</author>
    <author>tc={C9BBC58E-9EC2-4B5F-B155-5C96ECF8E4AC}</author>
    <author>tc={F68FDD85-8882-4EE9-A007-5F29FBA23C1D}</author>
    <author>tc={92C83277-1071-46E8-98A6-03C56100B778}</author>
    <author>tc={6FA11797-1389-4DFA-A851-7AF452062CD1}</author>
    <author>tc={643C71AC-B3EE-47D2-A4A9-6F2690B90F41}</author>
    <author>tc={63DF5F26-45D8-4F68-8D42-838D8FE41CA7}</author>
    <author>tc={7C8655BF-589E-41A6-AFD6-BF614B4920C3}</author>
    <author>tc={88E4F563-B964-4C7B-AED5-E5B99483DDB0}</author>
    <author>tc={56B692C8-6E35-456A-B522-A7A9F97457CE}</author>
    <author>tc={C4504B2E-F2F1-488B-B0E2-B6D9A83EE6E0}</author>
    <author>tc={062551C4-B357-4260-871A-96A6245E1659}</author>
    <author>tc={C6B93436-8AEC-4A90-B930-EF7AB65B882E}</author>
    <author>tc={D31D68C7-920C-4C8B-A295-36E2B6773D17}</author>
    <author>tc={874A8874-D2DE-47D9-89B0-6695247C6829}</author>
    <author>tc={B30106B5-1BFB-4303-9C77-E588317E7986}</author>
    <author>tc={7E6F41B1-3827-4E18-9A42-D1D059E54FB2}</author>
    <author>tc={D08C9D01-46B8-4A5E-A86F-BF7C8FF56F91}</author>
    <author>tc={2346BB02-E4A6-4F60-BDF3-55D0A7548610}</author>
    <author>tc={D79F10FC-27B1-4EF7-AEB2-BB9DEB3205B6}</author>
    <author>tc={659CEB9A-4F73-47E4-8208-6C269AA8426F}</author>
    <author>tc={111A66A5-39D9-4739-8834-C9C391596739}</author>
  </authors>
  <commentList>
    <comment ref="E2" authorId="0" shapeId="0" xr:uid="{F4E2E18A-07C1-4271-B922-E0FAED17D67C}">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 qué tipo de preprocesamientos fue necesario realizarle a los datos, especialmente
respecto de si fue necesario balancear la data y qué método de balanceo ocupó y por qué </t>
      </text>
    </comment>
    <comment ref="F2" authorId="1" shapeId="0" xr:uid="{A8725A04-4455-45F2-9D21-4142097FAB1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Los resultados de su modelo tanto en muestra de training como de testing.
• Cree una tabla donde se puedan comparar las métricas de recall, precisión y accuracy
para ambas clases “good” y “bad” payer (pagador). Comente y justifique cual de los 3
algoritmos funcionó mejor y por qué.
</t>
      </text>
    </comment>
    <comment ref="G2" authorId="2" shapeId="0" xr:uid="{2E9D058C-A375-49FD-A0FD-EA3847F12194}">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Realice una breve discusión de cómo se podría implementar dicho modelo en la
práctica.
</t>
      </text>
    </comment>
    <comment ref="H2" authorId="3" shapeId="0" xr:uid="{C8125902-DBE0-47CC-8CA7-59D29DAB604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Qué variables fueron más importantes para discriminar entre malos y buenos
pagadores? </t>
      </text>
    </comment>
    <comment ref="E3" authorId="4" shapeId="0" xr:uid="{7BBB1B78-34D0-4A73-B09C-E7D635D978CF}">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3" authorId="5" shapeId="0" xr:uid="{AB37AD46-2929-42B6-852C-A196A323B8D0}">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G3" authorId="6" shapeId="0" xr:uid="{673028BC-C1FD-4EE4-85C6-D691897A4A8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
      </text>
    </comment>
    <comment ref="H3" authorId="7" shapeId="0" xr:uid="{CE61FE92-BF5A-4680-8B7C-2AA5B8A7576B}">
      <text>
        <t>[Comentario encadenado]
Su versión de Excel le permite leer este comentario encadenado; sin embargo, las ediciones que se apliquen se quitarán si el archivo se abre en una versión más reciente de Excel. Más información: https://go.microsoft.com/fwlink/?linkid=870924
Comentario:
    Para obtener el ranking de variables más importantes es necesario mirar el tamaño de los coeficientes sin considerar su signo (en valor absoluto), uds escogieron sólo las que afectaban positivamente la probabilidad de no pago, pero omitieron las negativas.</t>
      </text>
    </comment>
    <comment ref="E4" authorId="8" shapeId="0" xr:uid="{556570B4-6A06-49ED-91BF-A887225FD429}">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4" authorId="9" shapeId="0" xr:uid="{0DF13C47-A08A-44AF-9627-0FF6146AEAA5}">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G4" authorId="10" shapeId="0" xr:uid="{A244BCD9-9392-460C-BA9F-421D7CF15B2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
      </text>
    </comment>
    <comment ref="E5" authorId="11" shapeId="0" xr:uid="{F5CC09AE-78E7-4410-A675-FE82ADB275B0}">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5" authorId="12" shapeId="0" xr:uid="{60E3A3E1-CAD3-4312-B728-BDB9682262F2}">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Muy buena respuesta
</t>
      </text>
    </comment>
    <comment ref="G5" authorId="13" shapeId="0" xr:uid="{888BFE1B-D972-409D-9D22-69FE263F675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Muy buena respuesta
</t>
      </text>
    </comment>
    <comment ref="H5" authorId="14" shapeId="0" xr:uid="{7CC108A2-3CB6-4A40-82A5-593CC3176AE4}">
      <text>
        <t>[Comentario encadenado]
Su versión de Excel le permite leer este comentario encadenado; sin embargo, las ediciones que se apliquen se quitarán si el archivo se abre en una versión más reciente de Excel. Más información: https://go.microsoft.com/fwlink/?linkid=870924
Comentario:
    Muy buena iniciativa realizar el análisis de importancia de variables a través de clustering. También se podría haber hecho de manera más directa mirando los coeficientes de los modelos supervisados estimados y rankeandolos en valor absoluto.</t>
      </text>
    </comment>
    <comment ref="E7" authorId="15" shapeId="0" xr:uid="{2337B9CC-B260-49A1-8DEE-F4198E9E3CF0}">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
Además, en el modelamiento en el código de python quedó copiado el modelo de reg logística al predecir, por lo que los resultados de la red neuronal no los vimos ( por ej ver línea y_pred_train_23=reg_logistica.predict(X_train_std_13) en tu código)
</t>
      </text>
    </comment>
    <comment ref="F7" authorId="16" shapeId="0" xr:uid="{F3536020-F4FD-4947-AC73-846A1ACA44D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G7" authorId="17" shapeId="0" xr:uid="{BD585B16-219C-4D54-8D8B-0D1D78F7E574}">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
      </text>
    </comment>
    <comment ref="E8" authorId="18" shapeId="0" xr:uid="{FCB5F7E5-B8A0-4CCE-9AC4-FE3A5C806CD2}">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8" authorId="19" shapeId="0" xr:uid="{D4104BF5-F1E8-4900-BF57-6CB6CC5599C2}">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G8" authorId="20" shapeId="0" xr:uid="{18B0E2E6-5B67-4E9D-A093-95A6F43AF9FF}">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
      </text>
    </comment>
    <comment ref="E9" authorId="21" shapeId="0" xr:uid="{5FBCD0CF-B735-4A31-BDC5-A59BC018D20F}">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9" authorId="22" shapeId="0" xr:uid="{DFA1EBD8-2914-4037-A56A-76FCD7B6171A}">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Muy buena respuesta
</t>
      </text>
    </comment>
    <comment ref="G9" authorId="23" shapeId="0" xr:uid="{7696872A-6920-487E-A26E-1BEAF7CE8F55}">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Muy buena respuesta
</t>
      </text>
    </comment>
    <comment ref="H9" authorId="24" shapeId="0" xr:uid="{C8A2F959-4E4E-4180-94A5-DF6B2A03C900}">
      <text>
        <t>[Comentario encadenado]
Su versión de Excel le permite leer este comentario encadenado; sin embargo, las ediciones que se apliquen se quitarán si el archivo se abre en una versión más reciente de Excel. Más información: https://go.microsoft.com/fwlink/?linkid=870924
Comentario:
    Muy buena iniciativa realizar el análisis de importancia de variables a través de clustering. También se podría haber hecho de manera más directa mirando los coeficientes de los modelos supervisados estimados y rankeandolos en valor absoluto.</t>
      </text>
    </comment>
    <comment ref="E11" authorId="25" shapeId="0" xr:uid="{C9BBC58E-9EC2-4B5F-B155-5C96ECF8E4AC}">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11" authorId="26" shapeId="0" xr:uid="{F68FDD85-8882-4EE9-A007-5F29FBA23C1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G11" authorId="27" shapeId="0" xr:uid="{92C83277-1071-46E8-98A6-03C56100B77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
      </text>
    </comment>
    <comment ref="E12" authorId="28" shapeId="0" xr:uid="{6FA11797-1389-4DFA-A851-7AF452062CD1}">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12" authorId="29" shapeId="0" xr:uid="{643C71AC-B3EE-47D2-A4A9-6F2690B90F41}">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G12" authorId="30" shapeId="0" xr:uid="{63DF5F26-45D8-4F68-8D42-838D8FE41CA7}">
      <text>
        <t>[Comentario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un poco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En general tu respuesta fue más completa que el resto pero faltaba un poco más detalle</t>
      </text>
    </comment>
    <comment ref="E13" authorId="31" shapeId="0" xr:uid="{7C8655BF-589E-41A6-AFD6-BF614B4920C3}">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13" authorId="32" shapeId="0" xr:uid="{88E4F563-B964-4C7B-AED5-E5B99483DDB0}">
      <text>
        <t>[Comentario encadenado]
Su versión de Excel le permite leer este comentario encadenado; sin embargo, las ediciones que se apliquen se quitarán si el archivo se abre en una versión más reciente de Excel. Más información: https://go.microsoft.com/fwlink/?linkid=870924
Comentario:
    La discusión fue más completa pero faltó determinar si para un bco es más importante el recall o la precision</t>
      </text>
    </comment>
    <comment ref="G13" authorId="33" shapeId="0" xr:uid="{56B692C8-6E35-456A-B522-A7A9F97457CE}">
      <text>
        <t>[Comentario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un poco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En general tu respuesta fue más completa que el resto pero faltaba un poco más detalle</t>
      </text>
    </comment>
    <comment ref="E14" authorId="34" shapeId="0" xr:uid="{C4504B2E-F2F1-488B-B0E2-B6D9A83EE6E0}">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14" authorId="35" shapeId="0" xr:uid="{062551C4-B357-4260-871A-96A6245E165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G14" authorId="36" shapeId="0" xr:uid="{C6B93436-8AEC-4A90-B930-EF7AB65B882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
      </text>
    </comment>
    <comment ref="E15" authorId="37" shapeId="0" xr:uid="{D31D68C7-920C-4C8B-A295-36E2B6773D17}">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15" authorId="38" shapeId="0" xr:uid="{874A8874-D2DE-47D9-89B0-6695247C682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descartar accuracy como métrica dado que el problema es desbalanceado, y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G15" authorId="39" shapeId="0" xr:uid="{B30106B5-1BFB-4303-9C77-E588317E7986}">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
      </text>
    </comment>
    <comment ref="H15" authorId="40" shapeId="0" xr:uid="{7E6F41B1-3827-4E18-9A42-D1D059E54FB2}">
      <text>
        <t>[Comentario encadenado]
Su versión de Excel le permite leer este comentario encadenado; sin embargo, las ediciones que se apliquen se quitarán si el archivo se abre en una versión más reciente de Excel. Más información: https://go.microsoft.com/fwlink/?linkid=870924
Comentario:
    Para obtener el ranking de variables más importantes es necesario mirar el tamaño de los coeficientes sin considerar su signo (en valor absoluto), uds escogieron sólo las que afectaban positivamente la probabilidad de no pago, pero omitieron las negativas.</t>
      </text>
    </comment>
    <comment ref="E16" authorId="41" shapeId="0" xr:uid="{D08C9D01-46B8-4A5E-A86F-BF7C8FF56F91}">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16" authorId="42" shapeId="0" xr:uid="{2346BB02-E4A6-4F60-BDF3-55D0A7548610}">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
      </text>
    </comment>
    <comment ref="E17" authorId="43" shapeId="0" xr:uid="{D79F10FC-27B1-4EF7-AEB2-BB9DEB3205B6}">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
      </text>
    </comment>
    <comment ref="F17" authorId="44" shapeId="0" xr:uid="{659CEB9A-4F73-47E4-8208-6C269AA8426F}">
      <text>
        <t>[Comentario encadenado]
Su versión de Excel le permite leer este comentario encadenado; sin embargo, las ediciones que se apliquen se quitarán si el archivo se abre en una versión más reciente de Excel. Más información: https://go.microsoft.com/fwlink/?linkid=870924
Comentario:
    La discusión fue más completa pero faltó determinar si para un bco es más importante el recall o la precision</t>
      </text>
    </comment>
    <comment ref="G17" authorId="45" shapeId="0" xr:uid="{111A66A5-39D9-4739-8834-C9C391596739}">
      <text>
        <t>[Comentario encadenado]
Su versión de Excel le permite leer este comentario encadenado; sin embargo, las ediciones que se apliquen se quitarán si el archivo se abre en una versión más reciente de Excel. Más información: https://go.microsoft.com/fwlink/?linkid=870924
Comentario:
    La respuesta era un poco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En general tu respuesta fue más completa que el resto pero faltaba un poco más detalle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<sst xmlns="http://schemas.openxmlformats.org/spreadsheetml/2006/main" count="168" uniqueCount="119">
  <si>
    <t>R.U.N</t>
  </si>
  <si>
    <t>2022814844-2022B</t>
  </si>
  <si>
    <t>2022814845-2022B</t>
  </si>
  <si>
    <t>LP10737373-2022F</t>
  </si>
  <si>
    <t>2022816467-2022D</t>
  </si>
  <si>
    <t>2022816437-2022E</t>
  </si>
  <si>
    <t>2022814846-2022B</t>
  </si>
  <si>
    <t>2022814847-2022B</t>
  </si>
  <si>
    <t>2022816524-2022C</t>
  </si>
  <si>
    <t>2022814945-2022B</t>
  </si>
  <si>
    <t>2022816523-20221</t>
  </si>
  <si>
    <t>LP12869393-2022F</t>
  </si>
  <si>
    <t>2022814946-2022B</t>
  </si>
  <si>
    <t>2022816469-2022E</t>
  </si>
  <si>
    <t>2022816470-2022E</t>
  </si>
  <si>
    <t>2022814944-2022B</t>
  </si>
  <si>
    <t xml:space="preserve">MICHELANGELO </t>
  </si>
  <si>
    <t>ANDREANI QUEIROLO</t>
  </si>
  <si>
    <t>MARÍA FERNANDA</t>
  </si>
  <si>
    <t>BLAMEY TORRES</t>
  </si>
  <si>
    <t>PEDRO ANTONIO</t>
  </si>
  <si>
    <t>CARRIZO POLANCO</t>
  </si>
  <si>
    <t>TATIANA ALEJANDRA</t>
  </si>
  <si>
    <t>CIFUENTES SALGADO</t>
  </si>
  <si>
    <t>FELIPE ANDRÉS</t>
  </si>
  <si>
    <t>FLORES ÁLVAREZ</t>
  </si>
  <si>
    <t>CRISTÓBAL IGNACIO</t>
  </si>
  <si>
    <t>PIÑA GARCÍA</t>
  </si>
  <si>
    <t>PABLO ANDRÉS</t>
  </si>
  <si>
    <t>RAMÍREZ OVALLE</t>
  </si>
  <si>
    <t>JOHAN MANUEL</t>
  </si>
  <si>
    <t>RIVAS BEAS</t>
  </si>
  <si>
    <t xml:space="preserve">DARWIN </t>
  </si>
  <si>
    <t xml:space="preserve">ROSSEL CORREA </t>
  </si>
  <si>
    <t>DEBORA REGINA</t>
  </si>
  <si>
    <t>SOUZA TOGGWEILER</t>
  </si>
  <si>
    <t>NICOLÁS JULIÁN</t>
  </si>
  <si>
    <t>ULACIA GUZMÁN</t>
  </si>
  <si>
    <t>MANUEL ALEJANDRO</t>
  </si>
  <si>
    <t>VEGA TORO</t>
  </si>
  <si>
    <t>VERA GACHÓN</t>
  </si>
  <si>
    <t>JUAN PABLO</t>
  </si>
  <si>
    <t>VIDAL VENEGAS</t>
  </si>
  <si>
    <t>ZALDÍVAR LARRAÍN</t>
  </si>
  <si>
    <t>13.021.257-3</t>
  </si>
  <si>
    <t>17.597.507-1</t>
  </si>
  <si>
    <t>10.737.373-K</t>
  </si>
  <si>
    <t>18.662.968-K</t>
  </si>
  <si>
    <t>16.748.411-5</t>
  </si>
  <si>
    <t>19.076.852-K</t>
  </si>
  <si>
    <t>12.114.763-7</t>
  </si>
  <si>
    <t>11.951.707-9</t>
  </si>
  <si>
    <t>16.663.409-1</t>
  </si>
  <si>
    <t>25.421.800-6</t>
  </si>
  <si>
    <t>12.869.393-9</t>
  </si>
  <si>
    <t>15.572.835-3</t>
  </si>
  <si>
    <t>15.838.994-0</t>
  </si>
  <si>
    <t>12.053.112-3</t>
  </si>
  <si>
    <t>14.122.234-1</t>
  </si>
  <si>
    <t>NOMBRES</t>
  </si>
  <si>
    <t>APELLIDOS</t>
  </si>
  <si>
    <t>DOCENCIA</t>
  </si>
  <si>
    <t>NOMBRE</t>
  </si>
  <si>
    <t>APELLIDO</t>
  </si>
  <si>
    <t>ALUMNOS</t>
  </si>
  <si>
    <t>TAREA 3 - NO SUPERVISADO</t>
  </si>
  <si>
    <t>TAREA 4 - SUPERVISADO</t>
  </si>
  <si>
    <t>NOTA</t>
  </si>
  <si>
    <t>referencial</t>
  </si>
  <si>
    <t>PROMEDIO</t>
  </si>
  <si>
    <t>RUT</t>
  </si>
  <si>
    <t>Grupo</t>
  </si>
  <si>
    <t>PREGUNTA A</t>
  </si>
  <si>
    <t>PREGUNTA B</t>
  </si>
  <si>
    <t>PREGUNTA C</t>
  </si>
  <si>
    <t>BONUS</t>
  </si>
  <si>
    <t>PUNTAJE</t>
  </si>
  <si>
    <t>PREGUNTA D</t>
  </si>
  <si>
    <t>Comentario</t>
  </si>
  <si>
    <t>Reglas Asoc.</t>
  </si>
  <si>
    <t>super mega bonus por el código de graficar las reglas como un grafo! Felicitaciones!!!</t>
  </si>
  <si>
    <t>Clustering</t>
  </si>
  <si>
    <t>no se entrega el código, ni los pantallazos de los análisis, etc.</t>
  </si>
  <si>
    <t>OPCION</t>
  </si>
  <si>
    <t>GRUPO</t>
  </si>
  <si>
    <t>EXTENSION</t>
  </si>
  <si>
    <t>HBAR</t>
  </si>
  <si>
    <t>VBAR</t>
  </si>
  <si>
    <t>PIE CHART</t>
  </si>
  <si>
    <t>DISPERSION</t>
  </si>
  <si>
    <t>OTRO</t>
  </si>
  <si>
    <t>HOST</t>
  </si>
  <si>
    <t>LISTING</t>
  </si>
  <si>
    <t>MAPA</t>
  </si>
  <si>
    <t>IA</t>
  </si>
  <si>
    <t>ENTREGA</t>
  </si>
  <si>
    <t>DEMO</t>
  </si>
  <si>
    <t>FACTIBILIDAD</t>
  </si>
  <si>
    <t>USOS</t>
  </si>
  <si>
    <t>PRICING</t>
  </si>
  <si>
    <t>Penalizados, entregaron en pareja.</t>
  </si>
  <si>
    <t>Excelente</t>
  </si>
  <si>
    <t>Super Bien, algunos detalles a mejorar</t>
  </si>
  <si>
    <t>Bastantes errores y no muy buena estetica, pero cumple con requisitos</t>
  </si>
  <si>
    <t>Cumple lo necesario</t>
  </si>
  <si>
    <t>No muy buena estetica, falta incluir algunos items.</t>
  </si>
  <si>
    <t>No muy buena estetica, falta incluir varios items, presenta errores</t>
  </si>
  <si>
    <t>Beto-sentiment-analysis</t>
  </si>
  <si>
    <t>Stable Diffusion</t>
  </si>
  <si>
    <t>Face Plus Plus</t>
  </si>
  <si>
    <t>Audio Classification</t>
  </si>
  <si>
    <t>Google Imagen</t>
  </si>
  <si>
    <t>BERT NLP</t>
  </si>
  <si>
    <t>Natural Lenguage API</t>
  </si>
  <si>
    <t>Microsoft Text Analytics</t>
  </si>
  <si>
    <t>None</t>
  </si>
  <si>
    <t>Image Classification</t>
  </si>
  <si>
    <t>TAREA 2 - LOOKER DASHBOARD</t>
  </si>
  <si>
    <t>TAREA 1 - PPT STATE OF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</si>
</sst>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font>
    <font>
      <b/>
      <sz val="11"/>
      <name val="Calibri"/>
      <family val="2"/>
    </font>
    <font>
      <sz val="9"/>
      <color indexed="81"/>
      <name val="Tahoma"/>
      <family val="2"/>
    </font>
    <font>
      <sz val="11"/>
      <name val="Calibri"/>
      <family val="2"/>
    </font>
  </fonts>
  <fills count="4">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0" fillId="0" borderId="1" xfId="0" applyBorder="1"/>
    <xf numFmtId="0" fontId="1" fillId="0" borderId="1" xfId="0" applyFont="1" applyBorder="1"/>
    <xf numFmtId="0" fontId="3" fillId="0" borderId="0" xfId="0" applyFont="1"/>
    <xf numFmtId="0" fontId="4" fillId="0" borderId="1" xfId="0" applyFont="1" applyBorder="1" applyAlignment="1">
      <alignment horizontal="center"/>
    </xf>
    <xf numFmtId="164" fontId="0" fillId="0" borderId="0" xfId="0" applyNumberFormat="1"/>
    <xf numFmtId="0" fontId="0" fillId="2" borderId="0" xfId="0" applyFill="1"/>
    <xf numFmtId="164" fontId="0" fillId="2" borderId="0" xfId="0" applyNumberFormat="1" applyFill="1"/>
    <xf numFmtId="164" fontId="0" fillId="0" borderId="0" xfId="0" applyNumberFormat="1" applyFont="1"/>
    <xf numFmtId="164" fontId="6" fillId="0" borderId="0" xfId="0" applyNumberFormat="1" applyFont="1"/>
    <xf numFmtId="164" fontId="0" fillId="2" borderId="0" xfId="0" applyNumberFormat="1" applyFont="1" applyFill="1"/>
    <xf numFmtId="164"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0" fontId="0" fillId="0" borderId="0" xfId="0" applyBorder="1"/>
    <xf numFmtId="0" fontId="0" fillId="0" borderId="0" xfId="0" applyFill="1" applyBorder="1"/>
    <xf numFmtId="0" fontId="0" fillId="3" borderId="0" xfId="0" applyFill="1"/>
    <xf numFmtId="0" fontId="0" fillId="0" borderId="0" xfId="0" applyAlignment="1">
      <alignment vertical="center"/>
    </xf>
    <xf numFmtId="164" fontId="0" fillId="3" borderId="0" xfId="0" applyNumberFormat="1" applyFill="1"/>
    <xf numFmtId="164" fontId="0" fillId="0" borderId="0" xfId="0" applyNumberFormat="1" applyBorder="1"/>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1" xfId="0" applyNumberFormat="1" applyFont="1" applyBorder="1" applyAlignment="1">
      <alignment horizontal="center"/>
    </xf>
    <xf numFmtId="0" fontId="2" fillId="0" borderId="0" xfId="0" applyFont="1" applyAlignment="1">
      <alignment horizontal="center"/>
    </xf>
    <xf numFmtId="9" fontId="0" fillId="0" borderId="0" xfId="0" applyNumberFormat="1" applyAlignment="1">
      <alignment horizontal="center"/>
    </xf>
    <xf numFmtId="0" fontId="1" fillId="0" borderId="1" xfId="0" applyFont="1" applyBorder="1" applyAlignment="1">
      <alignment horizontal="left" vertical="center" wrapText="1"/>
    </xf>
    <xf numFmtId="16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avid Diaz Solis" id="{496709F0-36E5-4D09-A3ED-B6977331CDE3}" userId="S::ddiaz@fen.uchile.cl::3a2b8534-ecef-4a09-8076-9692b10ed90d"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3-03-16T19:48:02.80" personId="{496709F0-36E5-4D09-A3ED-B6977331CDE3}" id="{8431B0AD-C6DA-4864-8557-DA464B9D4F18}">
    <text xml:space="preserve">A) qué tipo de preprocesamientos fue necesario realizarle a los datos, o sino fue necesario, el por qué. </text>
  </threadedComment>
  <threadedComment ref="G2" dT="2023-03-16T19:48:17.70" personId="{496709F0-36E5-4D09-A3ED-B6977331CDE3}" id="{AB2A55F0-3E06-4AD8-8FFF-BA8CDAAA1B7B}">
    <text xml:space="preserve">B) ¿Cuál es el ranking de categoría más frecuentemente compradas? </text>
  </threadedComment>
  <threadedComment ref="H2" dT="2023-03-16T19:48:32.62" personId="{496709F0-36E5-4D09-A3ED-B6977331CDE3}" id="{AA9E5A7A-278C-45EC-9603-2EBD203BB535}">
    <text xml:space="preserve">C) ¿Qué reglas de asociación con min_support=0.001 y lift&gt;=0.5 puede encontrar? </text>
  </threadedComment>
  <threadedComment ref="I2" dT="2023-03-16T19:48:59.29" personId="{496709F0-36E5-4D09-A3ED-B6977331CDE3}" id="{CD78B318-AA93-46B3-8676-293D08947AB8}">
    <text xml:space="preserve">D) ¿Qué acciones de negocios que podrían ser relevantes a sugerir dadas las reglas de asociación encontradas? Proponga y discuta al menos 3. </text>
  </threadedComment>
  <threadedComment ref="J2" dT="2023-03-16T19:49:35.43" personId="{496709F0-36E5-4D09-A3ED-B6977331CDE3}" id="{38252CAF-AEC3-4BFF-BBA9-CE92D667BBFA}">
    <text xml:space="preserve"> Realice un análisis similar anterior pero que incorporé además la hora de la compra (puede dividir el día por ej en mañana, tarde, noche). ¿Qué patrones de asociación relevantes aparecen al considerar el momento de la compra? </text>
  </threadedComment>
  <threadedComment ref="G4" dT="2023-03-16T20:23:27.24" personId="{496709F0-36E5-4D09-A3ED-B6977331CDE3}" id="{36DC2356-29D9-44FE-A42F-3421C4CB349A}">
    <text>La tabla con las frecuencias se llama "frequent_itemsets" y la crearon pero no la explicaron. No se hace haciendo describe en el df como argumentan</text>
  </threadedComment>
  <threadedComment ref="F6" dT="2023-03-16T17:01:23.96" personId="{496709F0-36E5-4D09-A3ED-B6977331CDE3}" id="{FA30C885-16C0-446A-A6D6-D35F43910227}">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G6" dT="2023-03-16T20:07:37.50" personId="{496709F0-36E5-4D09-A3ED-B6977331CDE3}" id="{6360D447-D4D5-4444-96A4-8C111E3DFCB0}">
    <text>Además de silueta siempre es necesario preguntarse si se contesta la pregunta de negocios establecida en la etapa de business understanding</text>
  </threadedComment>
  <threadedComment ref="H6" dT="2023-03-16T20:08:21.27" personId="{496709F0-36E5-4D09-A3ED-B6977331CDE3}" id="{FF8E0EEC-5379-4FE0-90F5-12401788D20E}">
    <text>No se entregan las tablas de estad descriptiva,  solo el código para generarlas</text>
  </threadedComment>
  <threadedComment ref="I6" dT="2023-03-16T17:07:33.84" personId="{496709F0-36E5-4D09-A3ED-B6977331CDE3}" id="{257F7391-AB3D-4E27-9B9E-DED3B49A26A6}">
    <text>La respuesta era demasiado genérica, se esperaba un poco más de elaboración respecto de las acciones de negocios recomendadas a cada cluster.</text>
  </threadedComment>
  <threadedComment ref="J6" dT="2023-03-16T20:09:57.65" personId="{496709F0-36E5-4D09-A3ED-B6977331CDE3}" id="{EEDB9189-3F82-4C26-BF65-879F51549222}">
    <text>No se entregan las tablas o los gráficos solo el código.</text>
  </threadedComment>
  <threadedComment ref="G8" dT="2023-03-16T20:23:27.24" personId="{496709F0-36E5-4D09-A3ED-B6977331CDE3}" id="{CB8A9584-9001-45AE-8592-5B402426B463}">
    <text>La tabla con las frecuencias se llama "frequent_itemsets" y la crearon pero no la explicaron. No se hace haciendo describe en el df como argumentan</text>
  </threadedComment>
  <threadedComment ref="F11" dT="2023-03-16T17:01:23.96" personId="{496709F0-36E5-4D09-A3ED-B6977331CDE3}" id="{5E1F0ACD-A6A8-4A1C-8823-00CCE7A1282C}">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G11" dT="2023-03-16T20:07:37.50" personId="{496709F0-36E5-4D09-A3ED-B6977331CDE3}" id="{8A2F36AB-F9C5-4676-B2CF-70C43003A9EB}">
    <text>Además de silueta siempre es necesario preguntarse si se contesta la pregunta de negocios establecida en la etapa de business understanding</text>
  </threadedComment>
  <threadedComment ref="H11" dT="2023-03-16T20:08:21.27" personId="{496709F0-36E5-4D09-A3ED-B6977331CDE3}" id="{51925DB1-F05A-4D7A-AF58-44C1CDEED014}">
    <text>No se entregan las tablas de estad descriptiva,  solo el código para generarlas</text>
  </threadedComment>
  <threadedComment ref="I11" dT="2023-03-16T17:07:33.84" personId="{496709F0-36E5-4D09-A3ED-B6977331CDE3}" id="{6955B2D5-44E5-4D62-8530-FFB4E78197B1}">
    <text>La respuesta era demasiado genérica, se esperaba un poco más de elaboración respecto de las acciones de negocios recomendadas a cada cluster.</text>
  </threadedComment>
  <threadedComment ref="J11" dT="2023-03-16T20:09:57.65" personId="{496709F0-36E5-4D09-A3ED-B6977331CDE3}" id="{028E75D3-7C7B-4A5C-8C47-F40ED84E25CC}">
    <text>No se entregan las tablas o los gráficos solo el código.</text>
  </threadedComment>
  <threadedComment ref="F12" dT="2023-03-16T17:01:23.96" personId="{496709F0-36E5-4D09-A3ED-B6977331CDE3}" id="{47415760-9222-47C9-B9F1-EAE40DABB177}">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G12" dT="2023-03-16T20:07:37.50" personId="{496709F0-36E5-4D09-A3ED-B6977331CDE3}" id="{75C7EFBC-7322-4D4E-A86A-BD8CB9D1692B}">
    <text>Además de silueta siempre es necesario preguntarse si se contesta la pregunta de negocios establecida en la etapa de business understanding</text>
  </threadedComment>
  <threadedComment ref="H12" dT="2023-03-16T20:08:21.27" personId="{496709F0-36E5-4D09-A3ED-B6977331CDE3}" id="{069FE565-5A48-46DD-80C5-DD3FC90F0339}">
    <text>No se entregan las tablas de estad descriptiva,  solo el código para generarlas</text>
  </threadedComment>
  <threadedComment ref="I12" dT="2023-03-16T17:07:33.84" personId="{496709F0-36E5-4D09-A3ED-B6977331CDE3}" id="{159B9B7C-9332-4C8B-A8DB-FF8F0CB71064}">
    <text>La respuesta era demasiado genérica, se esperaba un poco más de elaboración respecto de las acciones de negocios recomendadas a cada cluster.</text>
  </threadedComment>
  <threadedComment ref="J12" dT="2023-03-16T20:09:57.65" personId="{496709F0-36E5-4D09-A3ED-B6977331CDE3}" id="{89897882-87C5-4A3E-B66B-482F91376D88}">
    <text>No se entregan las tablas o los gráficos solo el código.</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3-03-16T17:46:43.28" personId="{496709F0-36E5-4D09-A3ED-B6977331CDE3}" id="{F4E2E18A-07C1-4271-B922-E0FAED17D67C}">
    <text xml:space="preserve">A) qué tipo de preprocesamientos fue necesario realizarle a los datos, especialmente
respecto de si fue necesario balancear la data y qué método de balanceo ocupó y por qué </text>
  </threadedComment>
  <threadedComment ref="F2" dT="2023-03-16T17:47:10.14" personId="{496709F0-36E5-4D09-A3ED-B6977331CDE3}" id="{A8725A04-4455-45F2-9D21-4142097FAB1E}">
    <text xml:space="preserve">Los resultados de su modelo tanto en muestra de training como de testing.
• Cree una tabla donde se puedan comparar las métricas de recall, precisión y accuracy
para ambas clases “good” y “bad” payer (pagador). Comente y justifique cual de los 3
algoritmos funcionó mejor y por qué.
</text>
  </threadedComment>
  <threadedComment ref="G2" dT="2023-03-16T17:47:29.01" personId="{496709F0-36E5-4D09-A3ED-B6977331CDE3}" id="{2E9D058C-A375-49FD-A0FD-EA3847F12194}">
    <text xml:space="preserve">Realice una breve discusión de cómo se podría implementar dicho modelo en la
práctica.
</text>
  </threadedComment>
  <threadedComment ref="H2" dT="2023-03-16T17:47:47.04" personId="{496709F0-36E5-4D09-A3ED-B6977331CDE3}" id="{C8125902-DBE0-47CC-8CA7-59D29DAB604E}">
    <text xml:space="preserve">Qué variables fueron más importantes para discriminar entre malos y buenos
pagadores? </text>
  </threadedComment>
  <threadedComment ref="E3" dT="2023-03-16T17:01:23.96" personId="{496709F0-36E5-4D09-A3ED-B6977331CDE3}" id="{7BBB1B78-34D0-4A73-B09C-E7D635D978CF}">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3" dT="2023-03-16T17:05:18.67" personId="{496709F0-36E5-4D09-A3ED-B6977331CDE3}" id="{AB37AD46-2929-42B6-852C-A196A323B8D0}">
    <text xml:space="preserve">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G3" dT="2023-03-16T17:07:33.84" personId="{496709F0-36E5-4D09-A3ED-B6977331CDE3}" id="{673028BC-C1FD-4EE4-85C6-D691897A4A8E}">
    <text xml:space="preserve">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ext>
  </threadedComment>
  <threadedComment ref="H3" dT="2023-03-16T17:12:45.88" personId="{496709F0-36E5-4D09-A3ED-B6977331CDE3}" id="{CE61FE92-BF5A-4680-8B7C-2AA5B8A7576B}">
    <text>Para obtener el ranking de variables más importantes es necesario mirar el tamaño de los coeficientes sin considerar su signo (en valor absoluto), uds escogieron sólo las que afectaban positivamente la probabilidad de no pago, pero omitieron las negativas.</text>
  </threadedComment>
  <threadedComment ref="E4" dT="2023-03-16T17:01:23.96" personId="{496709F0-36E5-4D09-A3ED-B6977331CDE3}" id="{556570B4-6A06-49ED-91BF-A887225FD429}">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4" dT="2023-03-16T17:05:18.67" personId="{496709F0-36E5-4D09-A3ED-B6977331CDE3}" id="{0DF13C47-A08A-44AF-9627-0FF6146AEAA5}">
    <text xml:space="preserve">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G4" dT="2023-03-16T17:07:33.84" personId="{496709F0-36E5-4D09-A3ED-B6977331CDE3}" id="{A244BCD9-9392-460C-BA9F-421D7CF15B2E}">
    <text xml:space="preserve">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ext>
  </threadedComment>
  <threadedComment ref="E5" dT="2023-03-16T17:01:23.96" personId="{496709F0-36E5-4D09-A3ED-B6977331CDE3}" id="{F5CC09AE-78E7-4410-A675-FE82ADB275B0}">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5" dT="2023-03-16T17:11:00.78" personId="{496709F0-36E5-4D09-A3ED-B6977331CDE3}" id="{60E3A3E1-CAD3-4312-B728-BDB9682262F2}">
    <text xml:space="preserve">Muy buena respuesta
</text>
  </threadedComment>
  <threadedComment ref="G5" dT="2023-03-16T17:11:00.78" personId="{496709F0-36E5-4D09-A3ED-B6977331CDE3}" id="{888BFE1B-D972-409D-9D22-69FE263F6757}">
    <text xml:space="preserve">Muy buena respuesta
</text>
  </threadedComment>
  <threadedComment ref="H5" dT="2023-03-16T17:14:07.86" personId="{496709F0-36E5-4D09-A3ED-B6977331CDE3}" id="{7CC108A2-3CB6-4A40-82A5-593CC3176AE4}">
    <text>Muy buena iniciativa realizar el análisis de importancia de variables a través de clustering. También se podría haber hecho de manera más directa mirando los coeficientes de los modelos supervisados estimados y rankeandolos en valor absoluto.</text>
  </threadedComment>
  <threadedComment ref="E7" dT="2023-03-16T17:01:23.96" personId="{496709F0-36E5-4D09-A3ED-B6977331CDE3}" id="{2337B9CC-B260-49A1-8DEE-F4198E9E3CF0}">
    <text xml:space="preserve">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
Además, en el modelamiento en el código de python quedó copiado el modelo de reg logística al predecir, por lo que los resultados de la red neuronal no los vimos ( por ej ver línea y_pred_train_23=reg_logistica.predict(X_train_std_13) en tu código)
</text>
  </threadedComment>
  <threadedComment ref="F7" dT="2023-03-16T17:05:18.67" personId="{496709F0-36E5-4D09-A3ED-B6977331CDE3}" id="{F3536020-F4FD-4947-AC73-846A1ACA44DD}">
    <text xml:space="preserve">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G7" dT="2023-03-16T17:07:33.84" personId="{496709F0-36E5-4D09-A3ED-B6977331CDE3}" id="{BD585B16-219C-4D54-8D8B-0D1D78F7E574}">
    <text xml:space="preserve">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ext>
  </threadedComment>
  <threadedComment ref="E8" dT="2023-03-16T17:01:23.96" personId="{496709F0-36E5-4D09-A3ED-B6977331CDE3}" id="{FCB5F7E5-B8A0-4CCE-9AC4-FE3A5C806CD2}">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8" dT="2023-03-16T17:05:18.67" personId="{496709F0-36E5-4D09-A3ED-B6977331CDE3}" id="{D4104BF5-F1E8-4900-BF57-6CB6CC5599C2}">
    <text xml:space="preserve">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G8" dT="2023-03-16T17:07:33.84" personId="{496709F0-36E5-4D09-A3ED-B6977331CDE3}" id="{18B0E2E6-5B67-4E9D-A093-95A6F43AF9FF}">
    <text xml:space="preserve">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ext>
  </threadedComment>
  <threadedComment ref="E9" dT="2023-03-16T17:01:23.96" personId="{496709F0-36E5-4D09-A3ED-B6977331CDE3}" id="{5FBCD0CF-B735-4A31-BDC5-A59BC018D20F}">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9" dT="2023-03-16T17:11:00.78" personId="{496709F0-36E5-4D09-A3ED-B6977331CDE3}" id="{DFA1EBD8-2914-4037-A56A-76FCD7B6171A}">
    <text xml:space="preserve">Muy buena respuesta
</text>
  </threadedComment>
  <threadedComment ref="G9" dT="2023-03-16T17:11:00.78" personId="{496709F0-36E5-4D09-A3ED-B6977331CDE3}" id="{7696872A-6920-487E-A26E-1BEAF7CE8F55}">
    <text xml:space="preserve">Muy buena respuesta
</text>
  </threadedComment>
  <threadedComment ref="H9" dT="2023-03-16T17:14:07.86" personId="{496709F0-36E5-4D09-A3ED-B6977331CDE3}" id="{C8A2F959-4E4E-4180-94A5-DF6B2A03C900}">
    <text>Muy buena iniciativa realizar el análisis de importancia de variables a través de clustering. También se podría haber hecho de manera más directa mirando los coeficientes de los modelos supervisados estimados y rankeandolos en valor absoluto.</text>
  </threadedComment>
  <threadedComment ref="E11" dT="2023-03-16T17:01:23.96" personId="{496709F0-36E5-4D09-A3ED-B6977331CDE3}" id="{C9BBC58E-9EC2-4B5F-B155-5C96ECF8E4AC}">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11" dT="2023-03-16T17:05:18.67" personId="{496709F0-36E5-4D09-A3ED-B6977331CDE3}" id="{F68FDD85-8882-4EE9-A007-5F29FBA23C1D}">
    <text xml:space="preserve">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G11" dT="2023-03-16T17:07:33.84" personId="{496709F0-36E5-4D09-A3ED-B6977331CDE3}" id="{92C83277-1071-46E8-98A6-03C56100B778}">
    <text xml:space="preserve">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ext>
  </threadedComment>
  <threadedComment ref="E12" dT="2023-03-16T17:01:23.96" personId="{496709F0-36E5-4D09-A3ED-B6977331CDE3}" id="{6FA11797-1389-4DFA-A851-7AF452062CD1}">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12" dT="2023-03-16T17:05:18.67" personId="{496709F0-36E5-4D09-A3ED-B6977331CDE3}" id="{643C71AC-B3EE-47D2-A4A9-6F2690B90F41}">
    <text xml:space="preserve">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G12" dT="2023-03-16T17:07:33.84" personId="{496709F0-36E5-4D09-A3ED-B6977331CDE3}" id="{63DF5F26-45D8-4F68-8D42-838D8FE41CA7}">
    <text>La respuesta era un poco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En general tu respuesta fue más completa que el resto pero faltaba un poco más detalle</text>
  </threadedComment>
  <threadedComment ref="E13" dT="2023-03-16T17:01:23.96" personId="{496709F0-36E5-4D09-A3ED-B6977331CDE3}" id="{7C8655BF-589E-41A6-AFD6-BF614B4920C3}">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13" dT="2023-03-16T17:48:33.91" personId="{496709F0-36E5-4D09-A3ED-B6977331CDE3}" id="{88E4F563-B964-4C7B-AED5-E5B99483DDB0}">
    <text>La discusión fue más completa pero faltó determinar si para un bco es más importante el recall o la precision</text>
  </threadedComment>
  <threadedComment ref="G13" dT="2023-03-16T17:07:33.84" personId="{496709F0-36E5-4D09-A3ED-B6977331CDE3}" id="{56B692C8-6E35-456A-B522-A7A9F97457CE}">
    <text>La respuesta era un poco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En general tu respuesta fue más completa que el resto pero faltaba un poco más detalle</text>
  </threadedComment>
  <threadedComment ref="E14" dT="2023-03-16T17:01:23.96" personId="{496709F0-36E5-4D09-A3ED-B6977331CDE3}" id="{C4504B2E-F2F1-488B-B0E2-B6D9A83EE6E0}">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14" dT="2023-03-16T17:05:18.67" personId="{496709F0-36E5-4D09-A3ED-B6977331CDE3}" id="{062551C4-B357-4260-871A-96A6245E1659}">
    <text xml:space="preserve">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G14" dT="2023-03-16T17:07:33.84" personId="{496709F0-36E5-4D09-A3ED-B6977331CDE3}" id="{C6B93436-8AEC-4A90-B930-EF7AB65B882E}">
    <text xml:space="preserve">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ext>
  </threadedComment>
  <threadedComment ref="E15" dT="2023-03-16T17:01:23.96" personId="{496709F0-36E5-4D09-A3ED-B6977331CDE3}" id="{D31D68C7-920C-4C8B-A295-36E2B6773D17}">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15" dT="2023-03-16T17:05:18.67" personId="{496709F0-36E5-4D09-A3ED-B6977331CDE3}" id="{874A8874-D2DE-47D9-89B0-6695247C6829}">
    <text xml:space="preserve">Para escoger el mejor modelo era necesario descartar accuracy como métrica dado que el problema es desbalanceado, y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G15" dT="2023-03-16T17:07:33.84" personId="{496709F0-36E5-4D09-A3ED-B6977331CDE3}" id="{B30106B5-1BFB-4303-9C77-E588317E7986}">
    <text xml:space="preserve">La respuesta era demasiado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Además, se podría haber discutido la implementación vía una app o página web, o por medio de scoring masivo de la cartera en un proceso batch.
</text>
  </threadedComment>
  <threadedComment ref="H15" dT="2023-03-16T17:12:45.88" personId="{496709F0-36E5-4D09-A3ED-B6977331CDE3}" id="{7E6F41B1-3827-4E18-9A42-D1D059E54FB2}">
    <text>Para obtener el ranking de variables más importantes es necesario mirar el tamaño de los coeficientes sin considerar su signo (en valor absoluto), uds escogieron sólo las que afectaban positivamente la probabilidad de no pago, pero omitieron las negativas.</text>
  </threadedComment>
  <threadedComment ref="E16" dT="2023-03-16T17:01:23.96" personId="{496709F0-36E5-4D09-A3ED-B6977331CDE3}" id="{D08C9D01-46B8-4A5E-A86F-BF7C8FF56F91}">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16" dT="2023-03-16T17:05:18.67" personId="{496709F0-36E5-4D09-A3ED-B6977331CDE3}" id="{2346BB02-E4A6-4F60-BDF3-55D0A7548610}">
    <text xml:space="preserve">Para escoger el mejor modelo era necesario discutir si para el negocio bancario es mejor un modelo eficaz o mejor un modelo eficiente (recall vs precision). En general, en riesgo de crédito se prefieren modelos con mayor precisión porque se minimiza el riesgo de entregar un crédito a un mal pagador (con lo cual se pierde el capital + interéses del préstamo) a costa de potencialmente negarle el crédito a un buen pagador. En el caso genérico, cuando el costo del falso positivo es muy alto, siempre se prefiere usar precisión. </text>
  </threadedComment>
  <threadedComment ref="E17" dT="2023-03-16T17:01:23.96" personId="{496709F0-36E5-4D09-A3ED-B6977331CDE3}" id="{D79F10FC-27B1-4EF7-AEB2-BB9DEB3205B6}">
    <text>En los preprocesamientos asumieron que la data entregada estaba correcta y que habia que usar todas las variables de la base como explicativas,  lo que no era necesario. De hecho si se analizaba la data con detalle se podrian apreciar varios errores de codificación, por ejemplo, que el destino del crédito tenia asignado una clave numérica que no respetaba ningún orden o sentido de negocio. Para obtener un mejor modelo era necesario reparar estos errores o al menos seleccionar desde la data original solo las variables que esta pasaban un mínimo estándar de calidad y significado de negocio.</text>
  </threadedComment>
  <threadedComment ref="F17" dT="2023-03-16T17:48:33.91" personId="{496709F0-36E5-4D09-A3ED-B6977331CDE3}" id="{659CEB9A-4F73-47E4-8208-6C269AA8426F}">
    <text>La discusión fue más completa pero faltó determinar si para un bco es más importante el recall o la precision</text>
  </threadedComment>
  <threadedComment ref="G17" dT="2023-03-16T17:07:33.84" personId="{496709F0-36E5-4D09-A3ED-B6977331CDE3}" id="{111A66A5-39D9-4739-8834-C9C391596739}">
    <text>La respuesta era un poco genérica, se esperaba un poco más de elaboración respecto de cómo específicamente podría ocupar el modelo, por ejemplo, además de  discriminar si dar o no el crédito, se pueden rankear los clientes según la probabilidad predicha y ocupar este número para generar políticas de crédito diferenciadas, o para un cálculo de provisiones más preciso, etc. En general tu respuesta fue más completa que el resto pero faltaba un poco más detalle</text>
  </threadedComment>
</ThreadedComment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562B-A7E0-4996-BA58-366CE49D7A61}">
  <dimension ref="A1:E16"/>
  <sheetViews>
    <sheetView showGridLines="0" workbookViewId="0">
      <selection activeCell="E3" sqref="E3"/>
    </sheetView>
  </sheetViews>
  <sheetFormatPr baseColWidth="10" defaultRowHeight="15" x14ac:dyDescent="0.25"/>
  <cols>
    <col min="1" max="4" width="22.28515625" customWidth="1"/>
    <col min="5" max="5" width="12" customWidth="1"/>
  </cols>
  <sheetData>
    <row r="1" spans="1:5" x14ac:dyDescent="0.25">
      <c r="A1" s="3" t="s">
        <v>0</v>
      </c>
      <c r="B1" s="3" t="s">
        <v>59</v>
      </c>
      <c r="C1" s="3" t="s">
        <v>60</v>
      </c>
      <c r="D1" s="3" t="s">
        <v>61</v>
      </c>
      <c r="E1" s="3" t="s">
        <v>67</v>
      </c>
    </row>
    <row r="2" spans="1:5" x14ac:dyDescent="0.25">
      <c r="A2" t="str">
        <f>+LISTA!A4</f>
        <v>10.737.373-K</v>
      </c>
      <c r="B2" t="str">
        <f>+VLOOKUP(A2,LISTA!$A$2:$D$16,2,FALSE)</f>
        <v>PEDRO ANTONIO</v>
      </c>
      <c r="C2" t="str">
        <f>+VLOOKUP(A2,LISTA!$A$2:$D$16,3,FALSE)</f>
        <v>CARRIZO POLANCO</v>
      </c>
      <c r="D2" t="str">
        <f>+VLOOKUP(A2,LISTA!$A$2:$D$16,4,FALSE)</f>
        <v>LP10737373-2022F</v>
      </c>
      <c r="E2" s="6">
        <f>+VLOOKUP(A2,NOTAS!$A$3:$F$17,6,FALSE)</f>
        <v>5.8420000000000005</v>
      </c>
    </row>
    <row r="3" spans="1:5" x14ac:dyDescent="0.25">
      <c r="A3" s="7" t="str">
        <f>+LISTA!A9</f>
        <v>11.951.707-9</v>
      </c>
      <c r="B3" s="7" t="str">
        <f>+VLOOKUP(A3,LISTA!$A$2:$D$16,2,FALSE)</f>
        <v>JOHAN MANUEL</v>
      </c>
      <c r="C3" s="7" t="str">
        <f>+VLOOKUP(A3,LISTA!$A$2:$D$16,3,FALSE)</f>
        <v>RIVAS BEAS</v>
      </c>
      <c r="D3" s="7" t="str">
        <f>+VLOOKUP(A3,LISTA!$A$2:$D$16,4,FALSE)</f>
        <v>2022816524-2022C</v>
      </c>
      <c r="E3" s="27">
        <f>+VLOOKUP(A3,NOTAS!$A$3:$F$17,6,FALSE)</f>
        <v>1</v>
      </c>
    </row>
    <row r="4" spans="1:5" x14ac:dyDescent="0.25">
      <c r="A4" t="str">
        <f>+LISTA!A15</f>
        <v>12.053.112-3</v>
      </c>
      <c r="B4" t="str">
        <f>+VLOOKUP(A4,LISTA!$A$2:$D$16,2,FALSE)</f>
        <v>JUAN PABLO</v>
      </c>
      <c r="C4" t="str">
        <f>+VLOOKUP(A4,LISTA!$A$2:$D$16,3,FALSE)</f>
        <v>VIDAL VENEGAS</v>
      </c>
      <c r="D4" t="str">
        <f>+VLOOKUP(A4,LISTA!$A$2:$D$16,4,FALSE)</f>
        <v>2022816470-2022E</v>
      </c>
      <c r="E4" s="6">
        <f>+VLOOKUP(A4,NOTAS!$A$3:$F$17,6,FALSE)</f>
        <v>6.7960000000000003</v>
      </c>
    </row>
    <row r="5" spans="1:5" x14ac:dyDescent="0.25">
      <c r="A5" t="str">
        <f>+LISTA!A8</f>
        <v>12.114.763-7</v>
      </c>
      <c r="B5" t="str">
        <f>+VLOOKUP(A5,LISTA!$A$2:$D$16,2,FALSE)</f>
        <v>PABLO ANDRÉS</v>
      </c>
      <c r="C5" t="str">
        <f>+VLOOKUP(A5,LISTA!$A$2:$D$16,3,FALSE)</f>
        <v>RAMÍREZ OVALLE</v>
      </c>
      <c r="D5" t="str">
        <f>+VLOOKUP(A5,LISTA!$A$2:$D$16,4,FALSE)</f>
        <v>2022814847-2022B</v>
      </c>
      <c r="E5" s="6">
        <f>+VLOOKUP(A5,NOTAS!$A$3:$F$17,6,FALSE)</f>
        <v>5.8420000000000005</v>
      </c>
    </row>
    <row r="6" spans="1:5" x14ac:dyDescent="0.25">
      <c r="A6" t="str">
        <f>+LISTA!A12</f>
        <v>12.869.393-9</v>
      </c>
      <c r="B6" t="str">
        <f>+VLOOKUP(A6,LISTA!$A$2:$D$16,2,FALSE)</f>
        <v>NICOLÁS JULIÁN</v>
      </c>
      <c r="C6" t="str">
        <f>+VLOOKUP(A6,LISTA!$A$2:$D$16,3,FALSE)</f>
        <v>ULACIA GUZMÁN</v>
      </c>
      <c r="D6" t="str">
        <f>+VLOOKUP(A6,LISTA!$A$2:$D$16,4,FALSE)</f>
        <v>LP12869393-2022F</v>
      </c>
      <c r="E6" s="6">
        <f>+VLOOKUP(A6,NOTAS!$A$3:$F$17,6,FALSE)</f>
        <v>6.4912000000000001</v>
      </c>
    </row>
    <row r="7" spans="1:5" x14ac:dyDescent="0.25">
      <c r="A7" t="str">
        <f>+LISTA!A2</f>
        <v>13.021.257-3</v>
      </c>
      <c r="B7" t="str">
        <f>+VLOOKUP(A7,LISTA!$A$2:$D$16,2,FALSE)</f>
        <v xml:space="preserve">MICHELANGELO </v>
      </c>
      <c r="C7" t="str">
        <f>+VLOOKUP(A7,LISTA!$A$2:$D$16,3,FALSE)</f>
        <v>ANDREANI QUEIROLO</v>
      </c>
      <c r="D7" t="str">
        <f>+VLOOKUP(A7,LISTA!$A$2:$D$16,4,FALSE)</f>
        <v>2022814844-2022B</v>
      </c>
      <c r="E7" s="6">
        <f>+VLOOKUP(A7,NOTAS!$A$3:$F$17,6,FALSE)</f>
        <v>4.4283999999999999</v>
      </c>
    </row>
    <row r="8" spans="1:5" x14ac:dyDescent="0.25">
      <c r="A8" t="str">
        <f>+LISTA!A16</f>
        <v>14.122.234-1</v>
      </c>
      <c r="B8" t="str">
        <f>+VLOOKUP(A8,LISTA!$A$2:$D$16,2,FALSE)</f>
        <v>JUAN PABLO</v>
      </c>
      <c r="C8" t="str">
        <f>+VLOOKUP(A8,LISTA!$A$2:$D$16,3,FALSE)</f>
        <v>ZALDÍVAR LARRAÍN</v>
      </c>
      <c r="D8" t="str">
        <f>+VLOOKUP(A8,LISTA!$A$2:$D$16,4,FALSE)</f>
        <v>2022814944-2022B</v>
      </c>
      <c r="E8" s="6">
        <f>+VLOOKUP(A8,NOTAS!$A$3:$F$17,6,FALSE)</f>
        <v>6.2271999999999998</v>
      </c>
    </row>
    <row r="9" spans="1:5" x14ac:dyDescent="0.25">
      <c r="A9" t="str">
        <f>+LISTA!A13</f>
        <v>15.572.835-3</v>
      </c>
      <c r="B9" t="str">
        <f>+VLOOKUP(A9,LISTA!$A$2:$D$16,2,FALSE)</f>
        <v>MANUEL ALEJANDRO</v>
      </c>
      <c r="C9" t="str">
        <f>+VLOOKUP(A9,LISTA!$A$2:$D$16,3,FALSE)</f>
        <v>VEGA TORO</v>
      </c>
      <c r="D9" t="str">
        <f>+VLOOKUP(A9,LISTA!$A$2:$D$16,4,FALSE)</f>
        <v>2022814946-2022B</v>
      </c>
      <c r="E9" s="6">
        <f>+VLOOKUP(A9,NOTAS!$A$3:$F$17,6,FALSE)</f>
        <v>6.4084000000000003</v>
      </c>
    </row>
    <row r="10" spans="1:5" x14ac:dyDescent="0.25">
      <c r="A10" t="str">
        <f>+LISTA!A14</f>
        <v>15.838.994-0</v>
      </c>
      <c r="B10" t="str">
        <f>+VLOOKUP(A10,LISTA!$A$2:$D$16,2,FALSE)</f>
        <v>FELIPE ANDRÉS</v>
      </c>
      <c r="C10" t="str">
        <f>+VLOOKUP(A10,LISTA!$A$2:$D$16,3,FALSE)</f>
        <v>VERA GACHÓN</v>
      </c>
      <c r="D10" t="str">
        <f>+VLOOKUP(A10,LISTA!$A$2:$D$16,4,FALSE)</f>
        <v>2022816469-2022E</v>
      </c>
      <c r="E10" s="6">
        <f>+VLOOKUP(A10,NOTAS!$A$3:$F$17,6,FALSE)</f>
        <v>6.1743999999999994</v>
      </c>
    </row>
    <row r="11" spans="1:5" x14ac:dyDescent="0.25">
      <c r="A11" t="str">
        <f>+LISTA!A10</f>
        <v>16.663.409-1</v>
      </c>
      <c r="B11" t="str">
        <f>+VLOOKUP(A11,LISTA!$A$2:$D$16,2,FALSE)</f>
        <v xml:space="preserve">DARWIN </v>
      </c>
      <c r="C11" t="str">
        <f>+VLOOKUP(A11,LISTA!$A$2:$D$16,3,FALSE)</f>
        <v xml:space="preserve">ROSSEL CORREA </v>
      </c>
      <c r="D11" t="str">
        <f>+VLOOKUP(A11,LISTA!$A$2:$D$16,4,FALSE)</f>
        <v>2022814945-2022B</v>
      </c>
      <c r="E11" s="6">
        <f>+VLOOKUP(A11,NOTAS!$A$3:$F$17,6,FALSE)</f>
        <v>5.4471999999999996</v>
      </c>
    </row>
    <row r="12" spans="1:5" x14ac:dyDescent="0.25">
      <c r="A12" t="str">
        <f>+LISTA!A6</f>
        <v>16.748.411-5</v>
      </c>
      <c r="B12" t="str">
        <f>+VLOOKUP(A12,LISTA!$A$2:$D$16,2,FALSE)</f>
        <v>FELIPE ANDRÉS</v>
      </c>
      <c r="C12" t="str">
        <f>+VLOOKUP(A12,LISTA!$A$2:$D$16,3,FALSE)</f>
        <v>FLORES ÁLVAREZ</v>
      </c>
      <c r="D12" t="str">
        <f>+VLOOKUP(A12,LISTA!$A$2:$D$16,4,FALSE)</f>
        <v>2022816437-2022E</v>
      </c>
      <c r="E12" s="6">
        <f>+VLOOKUP(A12,NOTAS!$A$3:$F$17,6,FALSE)</f>
        <v>6.1743999999999994</v>
      </c>
    </row>
    <row r="13" spans="1:5" x14ac:dyDescent="0.25">
      <c r="A13" t="str">
        <f>+LISTA!A3</f>
        <v>17.597.507-1</v>
      </c>
      <c r="B13" t="str">
        <f>+VLOOKUP(A13,LISTA!$A$2:$D$16,2,FALSE)</f>
        <v>MARÍA FERNANDA</v>
      </c>
      <c r="C13" t="str">
        <f>+VLOOKUP(A13,LISTA!$A$2:$D$16,3,FALSE)</f>
        <v>BLAMEY TORRES</v>
      </c>
      <c r="D13" t="str">
        <f>+VLOOKUP(A13,LISTA!$A$2:$D$16,4,FALSE)</f>
        <v>2022814845-2022B</v>
      </c>
      <c r="E13" s="6">
        <f>+VLOOKUP(A13,NOTAS!$A$3:$F$17,6,FALSE)</f>
        <v>5.1040000000000001</v>
      </c>
    </row>
    <row r="14" spans="1:5" x14ac:dyDescent="0.25">
      <c r="A14" s="7" t="str">
        <f>+LISTA!A5</f>
        <v>18.662.968-K</v>
      </c>
      <c r="B14" s="7" t="str">
        <f>+VLOOKUP(A14,LISTA!$A$2:$D$16,2,FALSE)</f>
        <v>TATIANA ALEJANDRA</v>
      </c>
      <c r="C14" s="7" t="str">
        <f>+VLOOKUP(A14,LISTA!$A$2:$D$16,3,FALSE)</f>
        <v>CIFUENTES SALGADO</v>
      </c>
      <c r="D14" s="7" t="str">
        <f>+VLOOKUP(A14,LISTA!$A$2:$D$16,4,FALSE)</f>
        <v>2022816467-2022D</v>
      </c>
      <c r="E14" s="27">
        <f>+VLOOKUP(A14,NOTAS!$A$3:$F$17,6,FALSE)</f>
        <v>3.7258</v>
      </c>
    </row>
    <row r="15" spans="1:5" x14ac:dyDescent="0.25">
      <c r="A15" t="str">
        <f>+LISTA!A7</f>
        <v>19.076.852-K</v>
      </c>
      <c r="B15" t="str">
        <f>+VLOOKUP(A15,LISTA!$A$2:$D$16,2,FALSE)</f>
        <v>CRISTÓBAL IGNACIO</v>
      </c>
      <c r="C15" t="str">
        <f>+VLOOKUP(A15,LISTA!$A$2:$D$16,3,FALSE)</f>
        <v>PIÑA GARCÍA</v>
      </c>
      <c r="D15" t="str">
        <f>+VLOOKUP(A15,LISTA!$A$2:$D$16,4,FALSE)</f>
        <v>2022814846-2022B</v>
      </c>
      <c r="E15" s="6">
        <f>+VLOOKUP(A15,NOTAS!$A$3:$F$17,6,FALSE)</f>
        <v>5.3680000000000003</v>
      </c>
    </row>
    <row r="16" spans="1:5" x14ac:dyDescent="0.25">
      <c r="A16" t="str">
        <f>+LISTA!A11</f>
        <v>25.421.800-6</v>
      </c>
      <c r="B16" t="str">
        <f>+VLOOKUP(A16,LISTA!$A$2:$D$16,2,FALSE)</f>
        <v>DEBORA REGINA</v>
      </c>
      <c r="C16" t="str">
        <f>+VLOOKUP(A16,LISTA!$A$2:$D$16,3,FALSE)</f>
        <v>SOUZA TOGGWEILER</v>
      </c>
      <c r="D16" t="str">
        <f>+VLOOKUP(A16,LISTA!$A$2:$D$16,4,FALSE)</f>
        <v>2022816523-20221</v>
      </c>
      <c r="E16" s="6">
        <f>+VLOOKUP(A16,NOTAS!$A$3:$F$17,6,FALSE)</f>
        <v>5.4993999999999996</v>
      </c>
    </row>
  </sheetData>
  <autoFilter ref="A1:E1" xr:uid="{23AA562B-A7E0-4996-BA58-366CE49D7A61}">
    <sortState xmlns:xlrd2="http://schemas.microsoft.com/office/spreadsheetml/2017/richdata2" ref="A2:E16">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C3353-35B1-4921-9131-A9E253765FEF}">
  <dimension ref="A1:F18"/>
  <sheetViews>
    <sheetView showGridLines="0" tabSelected="1" workbookViewId="0">
      <selection activeCell="F18" sqref="A1:F18"/>
    </sheetView>
  </sheetViews>
  <sheetFormatPr baseColWidth="10" defaultRowHeight="15" x14ac:dyDescent="0.25"/>
  <cols>
    <col min="1" max="1" width="14.5703125" customWidth="1"/>
    <col min="2" max="2" width="17.28515625" customWidth="1"/>
    <col min="3" max="3" width="20.85546875" customWidth="1"/>
    <col min="4" max="4" width="20.42578125" customWidth="1"/>
    <col min="5" max="5" width="20.140625" customWidth="1"/>
    <col min="6" max="6" width="17.7109375" customWidth="1"/>
  </cols>
  <sheetData>
    <row r="1" spans="1:6" x14ac:dyDescent="0.25">
      <c r="B1" s="24" t="s">
        <v>68</v>
      </c>
      <c r="C1" s="25">
        <v>0.33</v>
      </c>
      <c r="D1" s="25">
        <v>0.33</v>
      </c>
      <c r="E1" s="25">
        <v>0.34</v>
      </c>
    </row>
    <row r="2" spans="1:6" ht="32.25" customHeight="1" x14ac:dyDescent="0.25">
      <c r="A2" s="26" t="s">
        <v>70</v>
      </c>
      <c r="B2" s="21" t="s">
        <v>118</v>
      </c>
      <c r="C2" s="21" t="s">
        <v>117</v>
      </c>
      <c r="D2" s="21" t="s">
        <v>65</v>
      </c>
      <c r="E2" s="21" t="s">
        <v>66</v>
      </c>
      <c r="F2" s="21" t="s">
        <v>67</v>
      </c>
    </row>
    <row r="3" spans="1:6" x14ac:dyDescent="0.25">
      <c r="A3" t="str">
        <f>+LISTA!A4</f>
        <v>10.737.373-K</v>
      </c>
      <c r="B3" s="13">
        <f>+VLOOKUP(A3,'TAREA 1'!$A$3:$K$17,11,FALSE)</f>
        <v>7</v>
      </c>
      <c r="C3" s="13">
        <f>+VLOOKUP(A3,'TAREA 2'!$A$3:$N$17,14,FALSE)</f>
        <v>3.8</v>
      </c>
      <c r="D3" s="13">
        <f>+VLOOKUP(A3,'TAREA 3'!$A$3:$L$17,12,FALSE)</f>
        <v>7</v>
      </c>
      <c r="E3" s="13">
        <f>+VLOOKUP(A3,'TAREA 4'!$A$3:$J$17,10,FALSE)</f>
        <v>6.6999999999999993</v>
      </c>
      <c r="F3" s="22">
        <f>+C3*$C$1+D3*$D$1+E3*$E$1</f>
        <v>5.8420000000000005</v>
      </c>
    </row>
    <row r="4" spans="1:6" x14ac:dyDescent="0.25">
      <c r="A4" t="str">
        <f>+LISTA!A9</f>
        <v>11.951.707-9</v>
      </c>
      <c r="B4" s="13">
        <f>+VLOOKUP(A4,'TAREA 1'!$A$3:$K$17,11,FALSE)</f>
        <v>5</v>
      </c>
      <c r="C4" s="13">
        <f>+VLOOKUP(A4,'TAREA 2'!$A$3:$N$17,14,FALSE)</f>
        <v>1</v>
      </c>
      <c r="D4" s="13">
        <f>+VLOOKUP(A4,'TAREA 3'!$A$3:$L$17,12,FALSE)</f>
        <v>1</v>
      </c>
      <c r="E4" s="13">
        <f>+VLOOKUP(A4,'TAREA 4'!$A$3:$J$17,10,FALSE)</f>
        <v>1</v>
      </c>
      <c r="F4" s="22">
        <f t="shared" ref="F4:F17" si="0">+C4*$C$1+D4*$D$1+E4*$E$1</f>
        <v>1</v>
      </c>
    </row>
    <row r="5" spans="1:6" x14ac:dyDescent="0.25">
      <c r="A5" t="str">
        <f>+LISTA!A15</f>
        <v>12.053.112-3</v>
      </c>
      <c r="B5" s="13">
        <f>+VLOOKUP(A5,'TAREA 1'!$A$3:$K$17,11,FALSE)</f>
        <v>6</v>
      </c>
      <c r="C5" s="13">
        <f>+VLOOKUP(A5,'TAREA 2'!$A$3:$N$17,14,FALSE)</f>
        <v>7</v>
      </c>
      <c r="D5" s="13">
        <f>+VLOOKUP(A5,'TAREA 3'!$A$3:$L$17,12,FALSE)</f>
        <v>7</v>
      </c>
      <c r="E5" s="13">
        <f>+VLOOKUP(A5,'TAREA 4'!$A$3:$J$17,10,FALSE)</f>
        <v>6.4</v>
      </c>
      <c r="F5" s="22">
        <f t="shared" si="0"/>
        <v>6.7960000000000003</v>
      </c>
    </row>
    <row r="6" spans="1:6" x14ac:dyDescent="0.25">
      <c r="A6" t="str">
        <f>+LISTA!A8</f>
        <v>12.114.763-7</v>
      </c>
      <c r="B6" s="13">
        <f>+VLOOKUP(A6,'TAREA 1'!$A$3:$K$17,11,FALSE)</f>
        <v>7</v>
      </c>
      <c r="C6" s="13">
        <f>+VLOOKUP(A6,'TAREA 2'!$A$3:$N$17,14,FALSE)</f>
        <v>3.8</v>
      </c>
      <c r="D6" s="13">
        <f>+VLOOKUP(A6,'TAREA 3'!$A$3:$L$17,12,FALSE)</f>
        <v>7</v>
      </c>
      <c r="E6" s="13">
        <f>+VLOOKUP(A6,'TAREA 4'!$A$3:$J$17,10,FALSE)</f>
        <v>6.6999999999999993</v>
      </c>
      <c r="F6" s="22">
        <f t="shared" si="0"/>
        <v>5.8420000000000005</v>
      </c>
    </row>
    <row r="7" spans="1:6" x14ac:dyDescent="0.25">
      <c r="A7" t="str">
        <f>+LISTA!A12</f>
        <v>12.869.393-9</v>
      </c>
      <c r="B7" s="13">
        <f>+VLOOKUP(A7,'TAREA 1'!$A$3:$K$17,11,FALSE)</f>
        <v>1</v>
      </c>
      <c r="C7" s="13">
        <f>+VLOOKUP(A7,'TAREA 2'!$A$3:$N$17,14,FALSE)</f>
        <v>6.2</v>
      </c>
      <c r="D7" s="13">
        <f>+VLOOKUP(A7,'TAREA 3'!$A$3:$L$17,12,FALSE)</f>
        <v>7</v>
      </c>
      <c r="E7" s="13">
        <f>+VLOOKUP(A7,'TAREA 4'!$A$3:$J$17,10,FALSE)</f>
        <v>6.28</v>
      </c>
      <c r="F7" s="22">
        <f t="shared" si="0"/>
        <v>6.4912000000000001</v>
      </c>
    </row>
    <row r="8" spans="1:6" x14ac:dyDescent="0.25">
      <c r="A8" t="str">
        <f>+LISTA!A2</f>
        <v>13.021.257-3</v>
      </c>
      <c r="B8" s="13">
        <f>+VLOOKUP(A8,'TAREA 1'!$A$3:$K$17,11,FALSE)</f>
        <v>5</v>
      </c>
      <c r="C8" s="13">
        <f>+VLOOKUP(A8,'TAREA 2'!$A$3:$N$17,14,FALSE)</f>
        <v>1</v>
      </c>
      <c r="D8" s="13">
        <f>+VLOOKUP(A8,'TAREA 3'!$A$3:$L$17,12,FALSE)</f>
        <v>7</v>
      </c>
      <c r="E8" s="13">
        <f>+VLOOKUP(A8,'TAREA 4'!$A$3:$J$17,10,FALSE)</f>
        <v>5.26</v>
      </c>
      <c r="F8" s="22">
        <f t="shared" si="0"/>
        <v>4.4283999999999999</v>
      </c>
    </row>
    <row r="9" spans="1:6" x14ac:dyDescent="0.25">
      <c r="A9" t="str">
        <f>+LISTA!A16</f>
        <v>14.122.234-1</v>
      </c>
      <c r="B9" s="13">
        <f>+VLOOKUP(A9,'TAREA 1'!$A$3:$K$17,11,FALSE)</f>
        <v>5</v>
      </c>
      <c r="C9" s="13">
        <f>+VLOOKUP(A9,'TAREA 2'!$A$3:$N$17,14,FALSE)</f>
        <v>5.3999999999999995</v>
      </c>
      <c r="D9" s="13">
        <f>+VLOOKUP(A9,'TAREA 3'!$A$3:$L$17,12,FALSE)</f>
        <v>7</v>
      </c>
      <c r="E9" s="13">
        <f>+VLOOKUP(A9,'TAREA 4'!$A$3:$J$17,10,FALSE)</f>
        <v>6.28</v>
      </c>
      <c r="F9" s="22">
        <f t="shared" si="0"/>
        <v>6.2271999999999998</v>
      </c>
    </row>
    <row r="10" spans="1:6" x14ac:dyDescent="0.25">
      <c r="A10" t="str">
        <f>+LISTA!A13</f>
        <v>15.572.835-3</v>
      </c>
      <c r="B10" s="13">
        <f>+VLOOKUP(A10,'TAREA 1'!$A$3:$K$17,11,FALSE)</f>
        <v>6</v>
      </c>
      <c r="C10" s="13">
        <f>+VLOOKUP(A10,'TAREA 2'!$A$3:$N$17,14,FALSE)</f>
        <v>7</v>
      </c>
      <c r="D10" s="13">
        <f>+VLOOKUP(A10,'TAREA 3'!$A$3:$L$17,12,FALSE)</f>
        <v>7</v>
      </c>
      <c r="E10" s="13">
        <f>+VLOOKUP(A10,'TAREA 4'!$A$3:$J$17,10,FALSE)</f>
        <v>5.26</v>
      </c>
      <c r="F10" s="22">
        <f t="shared" si="0"/>
        <v>6.4084000000000003</v>
      </c>
    </row>
    <row r="11" spans="1:6" x14ac:dyDescent="0.25">
      <c r="A11" t="str">
        <f>+LISTA!A14</f>
        <v>15.838.994-0</v>
      </c>
      <c r="B11" s="13">
        <f>+VLOOKUP(A11,'TAREA 1'!$A$3:$K$17,11,FALSE)</f>
        <v>5</v>
      </c>
      <c r="C11" s="13">
        <f>+VLOOKUP(A11,'TAREA 2'!$A$3:$N$17,14,FALSE)</f>
        <v>6.6</v>
      </c>
      <c r="D11" s="13">
        <f>+VLOOKUP(A11,'TAREA 3'!$A$3:$L$17,12,FALSE)</f>
        <v>7</v>
      </c>
      <c r="E11" s="13">
        <f>+VLOOKUP(A11,'TAREA 4'!$A$3:$J$17,10,FALSE)</f>
        <v>4.96</v>
      </c>
      <c r="F11" s="22">
        <f t="shared" si="0"/>
        <v>6.1743999999999994</v>
      </c>
    </row>
    <row r="12" spans="1:6" x14ac:dyDescent="0.25">
      <c r="A12" t="str">
        <f>+LISTA!A10</f>
        <v>16.663.409-1</v>
      </c>
      <c r="B12" s="13">
        <f>+VLOOKUP(A12,'TAREA 1'!$A$3:$K$17,11,FALSE)</f>
        <v>5</v>
      </c>
      <c r="C12" s="13">
        <f>+VLOOKUP(A12,'TAREA 2'!$A$3:$N$17,14,FALSE)</f>
        <v>5.3999999999999995</v>
      </c>
      <c r="D12" s="13">
        <f>+VLOOKUP(A12,'TAREA 3'!$A$3:$L$17,12,FALSE)</f>
        <v>5.4399999999999995</v>
      </c>
      <c r="E12" s="13">
        <f>+VLOOKUP(A12,'TAREA 4'!$A$3:$J$17,10,FALSE)</f>
        <v>5.5</v>
      </c>
      <c r="F12" s="22">
        <f t="shared" si="0"/>
        <v>5.4471999999999996</v>
      </c>
    </row>
    <row r="13" spans="1:6" x14ac:dyDescent="0.25">
      <c r="A13" t="str">
        <f>+LISTA!A6</f>
        <v>16.748.411-5</v>
      </c>
      <c r="B13" s="13">
        <f>+VLOOKUP(A13,'TAREA 1'!$A$3:$K$17,11,FALSE)</f>
        <v>6</v>
      </c>
      <c r="C13" s="13">
        <f>+VLOOKUP(A13,'TAREA 2'!$A$3:$N$17,14,FALSE)</f>
        <v>6.6</v>
      </c>
      <c r="D13" s="13">
        <f>+VLOOKUP(A13,'TAREA 3'!$A$3:$L$17,12,FALSE)</f>
        <v>7</v>
      </c>
      <c r="E13" s="13">
        <f>+VLOOKUP(A13,'TAREA 4'!$A$3:$J$17,10,FALSE)</f>
        <v>4.96</v>
      </c>
      <c r="F13" s="22">
        <f t="shared" si="0"/>
        <v>6.1743999999999994</v>
      </c>
    </row>
    <row r="14" spans="1:6" x14ac:dyDescent="0.25">
      <c r="A14" t="str">
        <f>+LISTA!A3</f>
        <v>17.597.507-1</v>
      </c>
      <c r="B14" s="13">
        <f>+VLOOKUP(A14,'TAREA 1'!$A$3:$K$17,11,FALSE)</f>
        <v>6</v>
      </c>
      <c r="C14" s="13">
        <f>+VLOOKUP(A14,'TAREA 2'!$A$3:$N$17,14,FALSE)</f>
        <v>3.4000000000000004</v>
      </c>
      <c r="D14" s="13">
        <f>+VLOOKUP(A14,'TAREA 3'!$A$3:$L$17,12,FALSE)</f>
        <v>6.4</v>
      </c>
      <c r="E14" s="13">
        <f>+VLOOKUP(A14,'TAREA 4'!$A$3:$J$17,10,FALSE)</f>
        <v>5.5</v>
      </c>
      <c r="F14" s="22">
        <f t="shared" si="0"/>
        <v>5.1040000000000001</v>
      </c>
    </row>
    <row r="15" spans="1:6" x14ac:dyDescent="0.25">
      <c r="A15" t="str">
        <f>+LISTA!A5</f>
        <v>18.662.968-K</v>
      </c>
      <c r="B15" s="13">
        <f>+VLOOKUP(A15,'TAREA 1'!$A$3:$K$17,11,FALSE)</f>
        <v>5</v>
      </c>
      <c r="C15" s="13">
        <f>+VLOOKUP(A15,'TAREA 2'!$A$3:$N$17,14,FALSE)</f>
        <v>5</v>
      </c>
      <c r="D15" s="13">
        <f>+VLOOKUP(A15,'TAREA 3'!$A$3:$L$17,12,FALSE)</f>
        <v>5.26</v>
      </c>
      <c r="E15" s="13">
        <f>+VLOOKUP(A15,'TAREA 4'!$A$3:$J$17,10,FALSE)</f>
        <v>1</v>
      </c>
      <c r="F15" s="22">
        <f t="shared" si="0"/>
        <v>3.7258</v>
      </c>
    </row>
    <row r="16" spans="1:6" x14ac:dyDescent="0.25">
      <c r="A16" t="str">
        <f>+LISTA!A7</f>
        <v>19.076.852-K</v>
      </c>
      <c r="B16" s="13">
        <f>+VLOOKUP(A16,'TAREA 1'!$A$3:$K$17,11,FALSE)</f>
        <v>1</v>
      </c>
      <c r="C16" s="13">
        <f>+VLOOKUP(A16,'TAREA 2'!$A$3:$N$17,14,FALSE)</f>
        <v>4.2</v>
      </c>
      <c r="D16" s="13">
        <f>+VLOOKUP(A16,'TAREA 3'!$A$3:$L$17,12,FALSE)</f>
        <v>6.4</v>
      </c>
      <c r="E16" s="13">
        <f>+VLOOKUP(A16,'TAREA 4'!$A$3:$J$17,10,FALSE)</f>
        <v>5.5</v>
      </c>
      <c r="F16" s="22">
        <f t="shared" si="0"/>
        <v>5.3680000000000003</v>
      </c>
    </row>
    <row r="17" spans="1:6" x14ac:dyDescent="0.25">
      <c r="A17" s="2" t="str">
        <f>+LISTA!A11</f>
        <v>25.421.800-6</v>
      </c>
      <c r="B17" s="14">
        <f>+VLOOKUP(A17,'TAREA 1'!$A$3:$K$17,11,FALSE)</f>
        <v>5</v>
      </c>
      <c r="C17" s="14">
        <f>+VLOOKUP(A17,'TAREA 2'!$A$3:$N$17,14,FALSE)</f>
        <v>6.2</v>
      </c>
      <c r="D17" s="14">
        <f>+VLOOKUP(A17,'TAREA 3'!$A$3:$L$17,12,FALSE)</f>
        <v>4.18</v>
      </c>
      <c r="E17" s="14">
        <f>+VLOOKUP(A17,'TAREA 4'!$A$3:$J$17,10,FALSE)</f>
        <v>6.1</v>
      </c>
      <c r="F17" s="23">
        <f t="shared" si="0"/>
        <v>5.4993999999999996</v>
      </c>
    </row>
    <row r="18" spans="1:6" ht="18.75" customHeight="1" x14ac:dyDescent="0.25">
      <c r="A18" s="1" t="s">
        <v>69</v>
      </c>
      <c r="B18" s="13">
        <f>+AVERAGE(B3:B17)</f>
        <v>5</v>
      </c>
      <c r="C18" s="13">
        <f t="shared" ref="C18:F18" si="1">+AVERAGE(C3:C17)</f>
        <v>4.8400000000000007</v>
      </c>
      <c r="D18" s="13">
        <f t="shared" si="1"/>
        <v>6.1120000000000001</v>
      </c>
      <c r="E18" s="13">
        <f t="shared" si="1"/>
        <v>5.1599999999999993</v>
      </c>
      <c r="F18" s="22">
        <f t="shared" si="1"/>
        <v>5.3685600000000004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4A22-7581-4A41-8FF3-0C7C3F8D9BF3}">
  <dimension ref="A1:D16"/>
  <sheetViews>
    <sheetView showGridLines="0" workbookViewId="0">
      <selection activeCell="F21" sqref="F21:F22"/>
    </sheetView>
  </sheetViews>
  <sheetFormatPr baseColWidth="10" defaultRowHeight="15" x14ac:dyDescent="0.25"/>
  <cols>
    <col min="1" max="1" width="13.85546875" customWidth="1"/>
    <col min="2" max="2" width="19.7109375" bestFit="1" customWidth="1"/>
    <col min="3" max="3" width="20.140625" bestFit="1" customWidth="1"/>
    <col min="4" max="4" width="17.140625" bestFit="1" customWidth="1"/>
  </cols>
  <sheetData>
    <row r="1" spans="1:4" x14ac:dyDescent="0.25">
      <c r="A1" s="3" t="s">
        <v>0</v>
      </c>
      <c r="B1" s="3" t="s">
        <v>59</v>
      </c>
      <c r="C1" s="3" t="s">
        <v>60</v>
      </c>
      <c r="D1" s="3" t="s">
        <v>61</v>
      </c>
    </row>
    <row r="2" spans="1:4" x14ac:dyDescent="0.25">
      <c r="A2" t="s">
        <v>44</v>
      </c>
      <c r="B2" t="s">
        <v>16</v>
      </c>
      <c r="C2" t="s">
        <v>17</v>
      </c>
      <c r="D2" t="s">
        <v>1</v>
      </c>
    </row>
    <row r="3" spans="1:4" x14ac:dyDescent="0.25">
      <c r="A3" t="s">
        <v>45</v>
      </c>
      <c r="B3" t="s">
        <v>18</v>
      </c>
      <c r="C3" t="s">
        <v>19</v>
      </c>
      <c r="D3" t="s">
        <v>2</v>
      </c>
    </row>
    <row r="4" spans="1:4" x14ac:dyDescent="0.25">
      <c r="A4" t="s">
        <v>46</v>
      </c>
      <c r="B4" t="s">
        <v>20</v>
      </c>
      <c r="C4" t="s">
        <v>21</v>
      </c>
      <c r="D4" t="s">
        <v>3</v>
      </c>
    </row>
    <row r="5" spans="1:4" x14ac:dyDescent="0.25">
      <c r="A5" t="s">
        <v>47</v>
      </c>
      <c r="B5" t="s">
        <v>22</v>
      </c>
      <c r="C5" t="s">
        <v>23</v>
      </c>
      <c r="D5" t="s">
        <v>4</v>
      </c>
    </row>
    <row r="6" spans="1:4" x14ac:dyDescent="0.25">
      <c r="A6" t="s">
        <v>48</v>
      </c>
      <c r="B6" t="s">
        <v>24</v>
      </c>
      <c r="C6" t="s">
        <v>25</v>
      </c>
      <c r="D6" t="s">
        <v>5</v>
      </c>
    </row>
    <row r="7" spans="1:4" x14ac:dyDescent="0.25">
      <c r="A7" t="s">
        <v>49</v>
      </c>
      <c r="B7" t="s">
        <v>26</v>
      </c>
      <c r="C7" t="s">
        <v>27</v>
      </c>
      <c r="D7" t="s">
        <v>6</v>
      </c>
    </row>
    <row r="8" spans="1:4" x14ac:dyDescent="0.25">
      <c r="A8" t="s">
        <v>50</v>
      </c>
      <c r="B8" t="s">
        <v>28</v>
      </c>
      <c r="C8" t="s">
        <v>29</v>
      </c>
      <c r="D8" t="s">
        <v>7</v>
      </c>
    </row>
    <row r="9" spans="1:4" x14ac:dyDescent="0.25">
      <c r="A9" t="s">
        <v>51</v>
      </c>
      <c r="B9" t="s">
        <v>30</v>
      </c>
      <c r="C9" t="s">
        <v>31</v>
      </c>
      <c r="D9" t="s">
        <v>8</v>
      </c>
    </row>
    <row r="10" spans="1:4" x14ac:dyDescent="0.25">
      <c r="A10" t="s">
        <v>52</v>
      </c>
      <c r="B10" t="s">
        <v>32</v>
      </c>
      <c r="C10" t="s">
        <v>33</v>
      </c>
      <c r="D10" t="s">
        <v>9</v>
      </c>
    </row>
    <row r="11" spans="1:4" x14ac:dyDescent="0.25">
      <c r="A11" t="s">
        <v>53</v>
      </c>
      <c r="B11" t="s">
        <v>34</v>
      </c>
      <c r="C11" t="s">
        <v>35</v>
      </c>
      <c r="D11" t="s">
        <v>10</v>
      </c>
    </row>
    <row r="12" spans="1:4" x14ac:dyDescent="0.25">
      <c r="A12" t="s">
        <v>54</v>
      </c>
      <c r="B12" t="s">
        <v>36</v>
      </c>
      <c r="C12" t="s">
        <v>37</v>
      </c>
      <c r="D12" t="s">
        <v>11</v>
      </c>
    </row>
    <row r="13" spans="1:4" x14ac:dyDescent="0.25">
      <c r="A13" t="s">
        <v>55</v>
      </c>
      <c r="B13" t="s">
        <v>38</v>
      </c>
      <c r="C13" t="s">
        <v>39</v>
      </c>
      <c r="D13" t="s">
        <v>12</v>
      </c>
    </row>
    <row r="14" spans="1:4" x14ac:dyDescent="0.25">
      <c r="A14" t="s">
        <v>56</v>
      </c>
      <c r="B14" t="s">
        <v>24</v>
      </c>
      <c r="C14" t="s">
        <v>40</v>
      </c>
      <c r="D14" t="s">
        <v>13</v>
      </c>
    </row>
    <row r="15" spans="1:4" x14ac:dyDescent="0.25">
      <c r="A15" t="s">
        <v>57</v>
      </c>
      <c r="B15" t="s">
        <v>41</v>
      </c>
      <c r="C15" t="s">
        <v>42</v>
      </c>
      <c r="D15" t="s">
        <v>14</v>
      </c>
    </row>
    <row r="16" spans="1:4" x14ac:dyDescent="0.25">
      <c r="A16" t="s">
        <v>58</v>
      </c>
      <c r="B16" t="s">
        <v>41</v>
      </c>
      <c r="C16" t="s">
        <v>43</v>
      </c>
      <c r="D1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1125-82CD-489C-9713-CA2FE3DE76C2}">
  <dimension ref="A1:K17"/>
  <sheetViews>
    <sheetView showGridLines="0" workbookViewId="0">
      <selection activeCell="J2" sqref="J2"/>
    </sheetView>
  </sheetViews>
  <sheetFormatPr baseColWidth="10" defaultRowHeight="15" x14ac:dyDescent="0.25"/>
  <cols>
    <col min="1" max="1" width="12" bestFit="1" customWidth="1"/>
    <col min="2" max="2" width="19.7109375" bestFit="1" customWidth="1"/>
    <col min="3" max="3" width="20.140625" bestFit="1" customWidth="1"/>
    <col min="5" max="5" width="23" bestFit="1" customWidth="1"/>
    <col min="8" max="8" width="13" bestFit="1" customWidth="1"/>
  </cols>
  <sheetData>
    <row r="1" spans="1:11" x14ac:dyDescent="0.25">
      <c r="F1">
        <v>1</v>
      </c>
      <c r="G1">
        <v>1</v>
      </c>
      <c r="H1">
        <v>2</v>
      </c>
      <c r="I1">
        <v>1</v>
      </c>
      <c r="J1">
        <v>1</v>
      </c>
    </row>
    <row r="2" spans="1:11" x14ac:dyDescent="0.25">
      <c r="A2" s="3" t="s">
        <v>0</v>
      </c>
      <c r="B2" s="3" t="s">
        <v>62</v>
      </c>
      <c r="C2" s="3" t="s">
        <v>63</v>
      </c>
      <c r="D2" s="3" t="s">
        <v>84</v>
      </c>
      <c r="E2" s="3" t="s">
        <v>94</v>
      </c>
      <c r="F2" s="2" t="s">
        <v>95</v>
      </c>
      <c r="G2" s="2" t="s">
        <v>96</v>
      </c>
      <c r="H2" s="2" t="s">
        <v>97</v>
      </c>
      <c r="I2" s="2" t="s">
        <v>98</v>
      </c>
      <c r="J2" s="2" t="s">
        <v>99</v>
      </c>
      <c r="K2" s="3" t="s">
        <v>67</v>
      </c>
    </row>
    <row r="3" spans="1:11" x14ac:dyDescent="0.25">
      <c r="A3" s="7" t="str">
        <f>+LISTA!A7</f>
        <v>19.076.852-K</v>
      </c>
      <c r="B3" s="7" t="str">
        <f>+VLOOKUP(A3,LISTA!$A$2:$D$16,2,FALSE)</f>
        <v>CRISTÓBAL IGNACIO</v>
      </c>
      <c r="C3" s="7" t="str">
        <f>+VLOOKUP(A3,LISTA!$A$2:$D$16,3,FALSE)</f>
        <v>PIÑA GARCÍA</v>
      </c>
      <c r="D3" s="7">
        <v>8</v>
      </c>
      <c r="E3" s="7" t="s">
        <v>115</v>
      </c>
      <c r="F3" s="7">
        <v>0</v>
      </c>
      <c r="G3" s="7">
        <v>0</v>
      </c>
      <c r="H3" s="7">
        <v>0</v>
      </c>
      <c r="I3" s="7">
        <v>0</v>
      </c>
      <c r="J3" s="7">
        <v>0</v>
      </c>
      <c r="K3" s="8">
        <f>+(SUM(F3:J3)/SUM($F$1:$J$1))*6 + 1</f>
        <v>1</v>
      </c>
    </row>
    <row r="4" spans="1:11" x14ac:dyDescent="0.25">
      <c r="A4" t="str">
        <f>+LISTA!A10</f>
        <v>16.663.409-1</v>
      </c>
      <c r="B4" t="str">
        <f>+VLOOKUP(A4,LISTA!$A$2:$D$16,2,FALSE)</f>
        <v xml:space="preserve">DARWIN </v>
      </c>
      <c r="C4" t="str">
        <f>+VLOOKUP(A4,LISTA!$A$2:$D$16,3,FALSE)</f>
        <v xml:space="preserve">ROSSEL CORREA </v>
      </c>
      <c r="D4">
        <v>1</v>
      </c>
      <c r="E4" t="s">
        <v>107</v>
      </c>
      <c r="F4">
        <v>1</v>
      </c>
      <c r="G4">
        <v>1</v>
      </c>
      <c r="H4">
        <v>1</v>
      </c>
      <c r="I4">
        <v>1</v>
      </c>
      <c r="J4">
        <v>0</v>
      </c>
      <c r="K4" s="6">
        <f>+(SUM(F4:J4)/SUM($F$1:$J$1))*6 + 1</f>
        <v>5</v>
      </c>
    </row>
    <row r="5" spans="1:11" x14ac:dyDescent="0.25">
      <c r="A5" t="str">
        <f>+LISTA!A11</f>
        <v>25.421.800-6</v>
      </c>
      <c r="B5" t="str">
        <f>+VLOOKUP(A5,LISTA!$A$2:$D$16,2,FALSE)</f>
        <v>DEBORA REGINA</v>
      </c>
      <c r="C5" t="str">
        <f>+VLOOKUP(A5,LISTA!$A$2:$D$16,3,FALSE)</f>
        <v>SOUZA TOGGWEILER</v>
      </c>
      <c r="D5">
        <v>10</v>
      </c>
      <c r="E5" t="s">
        <v>116</v>
      </c>
      <c r="F5">
        <v>1</v>
      </c>
      <c r="G5">
        <v>1</v>
      </c>
      <c r="H5">
        <v>1</v>
      </c>
      <c r="I5">
        <v>1</v>
      </c>
      <c r="J5">
        <v>0</v>
      </c>
      <c r="K5" s="6">
        <f>+(SUM(F5:J5)/SUM($F$1:$J$1))*6 + 1</f>
        <v>5</v>
      </c>
    </row>
    <row r="6" spans="1:11" x14ac:dyDescent="0.25">
      <c r="A6" t="str">
        <f>+LISTA!A6</f>
        <v>16.748.411-5</v>
      </c>
      <c r="B6" t="str">
        <f>+VLOOKUP(A6,LISTA!$A$2:$D$16,2,FALSE)</f>
        <v>FELIPE ANDRÉS</v>
      </c>
      <c r="C6" t="str">
        <f>+VLOOKUP(A6,LISTA!$A$2:$D$16,3,FALSE)</f>
        <v>FLORES ÁLVAREZ</v>
      </c>
      <c r="D6">
        <v>3</v>
      </c>
      <c r="E6" t="s">
        <v>109</v>
      </c>
      <c r="F6">
        <v>1</v>
      </c>
      <c r="G6">
        <v>1</v>
      </c>
      <c r="H6">
        <v>1</v>
      </c>
      <c r="I6">
        <v>1</v>
      </c>
      <c r="J6">
        <v>1</v>
      </c>
      <c r="K6" s="6">
        <f>+(SUM(F6:J6)/SUM($F$1:$J$1))*6 + 1</f>
        <v>6</v>
      </c>
    </row>
    <row r="7" spans="1:11" x14ac:dyDescent="0.25">
      <c r="A7" t="str">
        <f>+LISTA!A14</f>
        <v>15.838.994-0</v>
      </c>
      <c r="B7" t="str">
        <f>+VLOOKUP(A7,LISTA!$A$2:$D$16,2,FALSE)</f>
        <v>FELIPE ANDRÉS</v>
      </c>
      <c r="C7" t="str">
        <f>+VLOOKUP(A7,LISTA!$A$2:$D$16,3,FALSE)</f>
        <v>VERA GACHÓN</v>
      </c>
      <c r="D7">
        <v>2</v>
      </c>
      <c r="E7" t="s">
        <v>108</v>
      </c>
      <c r="F7">
        <v>1</v>
      </c>
      <c r="G7">
        <v>1</v>
      </c>
      <c r="H7">
        <v>1</v>
      </c>
      <c r="I7">
        <v>0</v>
      </c>
      <c r="J7">
        <v>1</v>
      </c>
      <c r="K7" s="6">
        <f>+(SUM(F7:J7)/SUM($F$1:$J$1))*6 + 1</f>
        <v>5</v>
      </c>
    </row>
    <row r="8" spans="1:11" x14ac:dyDescent="0.25">
      <c r="A8" t="str">
        <f>+LISTA!A9</f>
        <v>11.951.707-9</v>
      </c>
      <c r="B8" t="str">
        <f>+VLOOKUP(A8,LISTA!$A$2:$D$16,2,FALSE)</f>
        <v>JOHAN MANUEL</v>
      </c>
      <c r="C8" t="str">
        <f>+VLOOKUP(A8,LISTA!$A$2:$D$16,3,FALSE)</f>
        <v>RIVAS BEAS</v>
      </c>
      <c r="D8">
        <v>4</v>
      </c>
      <c r="E8" t="s">
        <v>110</v>
      </c>
      <c r="F8">
        <v>1</v>
      </c>
      <c r="G8">
        <v>1</v>
      </c>
      <c r="H8">
        <v>1</v>
      </c>
      <c r="I8">
        <v>0</v>
      </c>
      <c r="J8">
        <v>1</v>
      </c>
      <c r="K8" s="6">
        <f>+(SUM(F8:J8)/SUM($F$1:$J$1))*6 + 1</f>
        <v>5</v>
      </c>
    </row>
    <row r="9" spans="1:11" x14ac:dyDescent="0.25">
      <c r="A9" t="str">
        <f>+LISTA!A15</f>
        <v>12.053.112-3</v>
      </c>
      <c r="B9" t="str">
        <f>+VLOOKUP(A9,LISTA!$A$2:$D$16,2,FALSE)</f>
        <v>JUAN PABLO</v>
      </c>
      <c r="C9" t="str">
        <f>+VLOOKUP(A9,LISTA!$A$2:$D$16,3,FALSE)</f>
        <v>VIDAL VENEGAS</v>
      </c>
      <c r="D9">
        <v>5</v>
      </c>
      <c r="E9" t="s">
        <v>111</v>
      </c>
      <c r="F9">
        <v>1</v>
      </c>
      <c r="G9">
        <v>1</v>
      </c>
      <c r="H9">
        <v>1</v>
      </c>
      <c r="I9">
        <v>1</v>
      </c>
      <c r="J9">
        <v>1</v>
      </c>
      <c r="K9" s="6">
        <f>+(SUM(F9:J9)/SUM($F$1:$J$1))*6 + 1</f>
        <v>6</v>
      </c>
    </row>
    <row r="10" spans="1:11" x14ac:dyDescent="0.25">
      <c r="A10" t="str">
        <f>+LISTA!A16</f>
        <v>14.122.234-1</v>
      </c>
      <c r="B10" s="15" t="str">
        <f>+VLOOKUP(A10,LISTA!$A$2:$D$16,2,FALSE)</f>
        <v>JUAN PABLO</v>
      </c>
      <c r="C10" s="15" t="str">
        <f>+VLOOKUP(A10,LISTA!$A$2:$D$16,3,FALSE)</f>
        <v>ZALDÍVAR LARRAÍN</v>
      </c>
      <c r="D10" s="15">
        <v>1</v>
      </c>
      <c r="E10" t="s">
        <v>107</v>
      </c>
      <c r="F10" s="15">
        <v>1</v>
      </c>
      <c r="G10" s="15">
        <v>1</v>
      </c>
      <c r="H10" s="16">
        <v>1</v>
      </c>
      <c r="I10" s="16">
        <v>1</v>
      </c>
      <c r="J10" s="16">
        <v>0</v>
      </c>
      <c r="K10" s="20">
        <f>+(SUM(F10:J10)/SUM($F$1:$J$1))*6 + 1</f>
        <v>5</v>
      </c>
    </row>
    <row r="11" spans="1:11" x14ac:dyDescent="0.25">
      <c r="A11" t="str">
        <f>+LISTA!A13</f>
        <v>15.572.835-3</v>
      </c>
      <c r="B11" t="str">
        <f>+VLOOKUP(A11,LISTA!$A$2:$D$16,2,FALSE)</f>
        <v>MANUEL ALEJANDRO</v>
      </c>
      <c r="C11" t="str">
        <f>+VLOOKUP(A11,LISTA!$A$2:$D$16,3,FALSE)</f>
        <v>VEGA TORO</v>
      </c>
      <c r="D11" s="16">
        <v>6</v>
      </c>
      <c r="E11" t="s">
        <v>112</v>
      </c>
      <c r="F11" s="16">
        <v>1</v>
      </c>
      <c r="G11" s="16">
        <v>1</v>
      </c>
      <c r="H11" s="16">
        <v>2</v>
      </c>
      <c r="I11" s="16">
        <v>0</v>
      </c>
      <c r="J11" s="16">
        <v>1</v>
      </c>
      <c r="K11" s="6">
        <f>+(SUM(F11:J11)/SUM($F$1:$J$1))*6 + 1</f>
        <v>6</v>
      </c>
    </row>
    <row r="12" spans="1:11" x14ac:dyDescent="0.25">
      <c r="A12" t="str">
        <f>+LISTA!A3</f>
        <v>17.597.507-1</v>
      </c>
      <c r="B12" t="str">
        <f>+VLOOKUP(A12,LISTA!$A$2:$D$16,2,FALSE)</f>
        <v>MARÍA FERNANDA</v>
      </c>
      <c r="C12" t="str">
        <f>+VLOOKUP(A12,LISTA!$A$2:$D$16,3,FALSE)</f>
        <v>BLAMEY TORRES</v>
      </c>
      <c r="D12">
        <v>3</v>
      </c>
      <c r="E12" t="s">
        <v>109</v>
      </c>
      <c r="F12">
        <v>1</v>
      </c>
      <c r="G12">
        <v>1</v>
      </c>
      <c r="H12">
        <v>1</v>
      </c>
      <c r="I12">
        <v>1</v>
      </c>
      <c r="J12">
        <v>1</v>
      </c>
      <c r="K12" s="6">
        <f>+(SUM(F12:J12)/SUM($F$1:$J$1))*6 + 1</f>
        <v>6</v>
      </c>
    </row>
    <row r="13" spans="1:11" x14ac:dyDescent="0.25">
      <c r="A13" t="str">
        <f>+LISTA!A2</f>
        <v>13.021.257-3</v>
      </c>
      <c r="B13" t="str">
        <f>+VLOOKUP(A13,LISTA!$A$2:$D$16,2,FALSE)</f>
        <v xml:space="preserve">MICHELANGELO </v>
      </c>
      <c r="C13" t="str">
        <f>+VLOOKUP(A13,LISTA!$A$2:$D$16,3,FALSE)</f>
        <v>ANDREANI QUEIROLO</v>
      </c>
      <c r="D13">
        <v>2</v>
      </c>
      <c r="E13" t="s">
        <v>108</v>
      </c>
      <c r="F13">
        <v>1</v>
      </c>
      <c r="G13">
        <v>1</v>
      </c>
      <c r="H13">
        <v>1</v>
      </c>
      <c r="I13">
        <v>0</v>
      </c>
      <c r="J13">
        <v>1</v>
      </c>
      <c r="K13" s="6">
        <f>+(SUM(F13:J13)/SUM($F$1:$J$1))*6 + 1</f>
        <v>5</v>
      </c>
    </row>
    <row r="14" spans="1:11" x14ac:dyDescent="0.25">
      <c r="A14" s="7" t="str">
        <f>+LISTA!A12</f>
        <v>12.869.393-9</v>
      </c>
      <c r="B14" s="7" t="str">
        <f>+VLOOKUP(A14,LISTA!$A$2:$D$16,2,FALSE)</f>
        <v>NICOLÁS JULIÁN</v>
      </c>
      <c r="C14" s="7" t="str">
        <f>+VLOOKUP(A14,LISTA!$A$2:$D$16,3,FALSE)</f>
        <v>ULACIA GUZMÁN</v>
      </c>
      <c r="D14" s="7">
        <v>7</v>
      </c>
      <c r="E14" s="7" t="s">
        <v>113</v>
      </c>
      <c r="F14" s="7">
        <v>0</v>
      </c>
      <c r="G14" s="7">
        <v>0</v>
      </c>
      <c r="H14" s="7">
        <v>0</v>
      </c>
      <c r="I14" s="7">
        <v>0</v>
      </c>
      <c r="J14" s="7">
        <v>0</v>
      </c>
      <c r="K14" s="8">
        <f>+(SUM(F14:J14)/SUM($F$1:$J$1))*6 + 1</f>
        <v>1</v>
      </c>
    </row>
    <row r="15" spans="1:11" x14ac:dyDescent="0.25">
      <c r="A15" t="str">
        <f>+LISTA!A8</f>
        <v>12.114.763-7</v>
      </c>
      <c r="B15" t="str">
        <f>+VLOOKUP(A15,LISTA!$A$2:$D$16,2,FALSE)</f>
        <v>PABLO ANDRÉS</v>
      </c>
      <c r="C15" t="str">
        <f>+VLOOKUP(A15,LISTA!$A$2:$D$16,3,FALSE)</f>
        <v>RAMÍREZ OVALLE</v>
      </c>
      <c r="D15">
        <v>9</v>
      </c>
      <c r="E15" t="s">
        <v>114</v>
      </c>
      <c r="F15">
        <v>1</v>
      </c>
      <c r="G15">
        <v>1</v>
      </c>
      <c r="H15">
        <v>2</v>
      </c>
      <c r="I15">
        <v>1</v>
      </c>
      <c r="J15">
        <v>1</v>
      </c>
      <c r="K15" s="6">
        <f>+(SUM(F15:J15)/SUM($F$1:$J$1))*6 + 1</f>
        <v>7</v>
      </c>
    </row>
    <row r="16" spans="1:11" x14ac:dyDescent="0.25">
      <c r="A16" t="str">
        <f>+LISTA!A4</f>
        <v>10.737.373-K</v>
      </c>
      <c r="B16" t="str">
        <f>+VLOOKUP(A16,LISTA!$A$2:$D$16,2,FALSE)</f>
        <v>PEDRO ANTONIO</v>
      </c>
      <c r="C16" t="str">
        <f>+VLOOKUP(A16,LISTA!$A$2:$D$16,3,FALSE)</f>
        <v>CARRIZO POLANCO</v>
      </c>
      <c r="D16">
        <v>9</v>
      </c>
      <c r="E16" t="s">
        <v>114</v>
      </c>
      <c r="F16">
        <v>1</v>
      </c>
      <c r="G16">
        <v>1</v>
      </c>
      <c r="H16">
        <v>2</v>
      </c>
      <c r="I16">
        <v>1</v>
      </c>
      <c r="J16">
        <v>1</v>
      </c>
      <c r="K16" s="6">
        <f>+(SUM(F16:J16)/SUM($F$1:$J$1))*6 + 1</f>
        <v>7</v>
      </c>
    </row>
    <row r="17" spans="1:11" x14ac:dyDescent="0.25">
      <c r="A17" s="2" t="str">
        <f>+LISTA!A5</f>
        <v>18.662.968-K</v>
      </c>
      <c r="B17" s="2" t="str">
        <f>+VLOOKUP(A17,LISTA!$A$2:$D$16,2,FALSE)</f>
        <v>TATIANA ALEJANDRA</v>
      </c>
      <c r="C17" s="2" t="str">
        <f>+VLOOKUP(A17,LISTA!$A$2:$D$16,3,FALSE)</f>
        <v>CIFUENTES SALGADO</v>
      </c>
      <c r="D17" s="2">
        <v>10</v>
      </c>
      <c r="E17" s="2" t="s">
        <v>116</v>
      </c>
      <c r="F17" s="2">
        <v>1</v>
      </c>
      <c r="G17" s="2">
        <v>1</v>
      </c>
      <c r="H17" s="2">
        <v>1</v>
      </c>
      <c r="I17" s="2">
        <v>1</v>
      </c>
      <c r="J17" s="2">
        <v>0</v>
      </c>
      <c r="K17" s="12">
        <f>+(SUM(F17:J17)/SUM($F$1:$J$1))*6 + 1</f>
        <v>5</v>
      </c>
    </row>
  </sheetData>
  <autoFilter ref="A2:K2" xr:uid="{5DF01125-82CD-489C-9713-CA2FE3DE76C2}">
    <sortState xmlns:xlrd2="http://schemas.microsoft.com/office/spreadsheetml/2017/richdata2" ref="A3:K17">
      <sortCondition ref="B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B0C94-3537-46C4-8DA3-834653CF2D2E}">
  <dimension ref="A1:O17"/>
  <sheetViews>
    <sheetView showGridLines="0" zoomScale="85" zoomScaleNormal="85" workbookViewId="0">
      <selection activeCell="D22" sqref="D22"/>
    </sheetView>
  </sheetViews>
  <sheetFormatPr baseColWidth="10" defaultRowHeight="15" x14ac:dyDescent="0.25"/>
  <cols>
    <col min="1" max="1" width="12" bestFit="1" customWidth="1"/>
    <col min="2" max="2" width="19.7109375" bestFit="1" customWidth="1"/>
    <col min="3" max="3" width="20.140625" bestFit="1" customWidth="1"/>
    <col min="4" max="4" width="11.140625" customWidth="1"/>
    <col min="5" max="14" width="11.28515625" customWidth="1"/>
    <col min="15" max="15" width="67.85546875" bestFit="1" customWidth="1"/>
  </cols>
  <sheetData>
    <row r="1" spans="1:15" x14ac:dyDescent="0.25">
      <c r="E1">
        <v>1</v>
      </c>
      <c r="F1">
        <v>2</v>
      </c>
      <c r="G1">
        <v>2</v>
      </c>
      <c r="H1">
        <v>2</v>
      </c>
      <c r="I1">
        <v>2</v>
      </c>
      <c r="J1">
        <v>2</v>
      </c>
      <c r="K1">
        <v>2</v>
      </c>
      <c r="L1">
        <v>2</v>
      </c>
    </row>
    <row r="2" spans="1:15" x14ac:dyDescent="0.25">
      <c r="A2" s="3" t="s">
        <v>0</v>
      </c>
      <c r="B2" s="3" t="s">
        <v>59</v>
      </c>
      <c r="C2" s="3" t="s">
        <v>60</v>
      </c>
      <c r="D2" s="3" t="s">
        <v>95</v>
      </c>
      <c r="E2" s="3" t="s">
        <v>85</v>
      </c>
      <c r="F2" s="3" t="s">
        <v>86</v>
      </c>
      <c r="G2" s="3" t="s">
        <v>87</v>
      </c>
      <c r="H2" s="3" t="s">
        <v>88</v>
      </c>
      <c r="I2" s="3" t="s">
        <v>89</v>
      </c>
      <c r="J2" s="3" t="s">
        <v>90</v>
      </c>
      <c r="K2" s="3" t="s">
        <v>91</v>
      </c>
      <c r="L2" s="3" t="s">
        <v>92</v>
      </c>
      <c r="M2" s="3" t="s">
        <v>93</v>
      </c>
      <c r="N2" s="3" t="s">
        <v>67</v>
      </c>
    </row>
    <row r="3" spans="1:15" x14ac:dyDescent="0.25">
      <c r="A3" t="str">
        <f>+LISTA!A7</f>
        <v>19.076.852-K</v>
      </c>
      <c r="B3" t="str">
        <f>+VLOOKUP(A3,LISTA!$A$2:$D$16,2,FALSE)</f>
        <v>CRISTÓBAL IGNACIO</v>
      </c>
      <c r="C3" t="str">
        <f>+VLOOKUP(A3,LISTA!$A$2:$D$16,3,FALSE)</f>
        <v>PIÑA GARCÍA</v>
      </c>
      <c r="D3">
        <v>1</v>
      </c>
      <c r="E3">
        <v>1</v>
      </c>
      <c r="F3">
        <v>2</v>
      </c>
      <c r="G3">
        <v>1</v>
      </c>
      <c r="H3">
        <v>0</v>
      </c>
      <c r="I3">
        <v>1</v>
      </c>
      <c r="J3">
        <v>0</v>
      </c>
      <c r="K3">
        <v>1</v>
      </c>
      <c r="L3">
        <v>1</v>
      </c>
      <c r="M3">
        <v>1</v>
      </c>
      <c r="N3" s="6">
        <f>+IF(((SUM(E3:M3)/SUM($E$1:$L$1))*6 + 1) &gt;= 7, 7, ((SUM(E3:M3)/SUM($E$1:$L$1))*6 + 1))</f>
        <v>4.2</v>
      </c>
      <c r="O3" t="s">
        <v>104</v>
      </c>
    </row>
    <row r="4" spans="1:15" x14ac:dyDescent="0.25">
      <c r="A4" t="str">
        <f>+LISTA!A10</f>
        <v>16.663.409-1</v>
      </c>
      <c r="B4" t="str">
        <f>+VLOOKUP(A4,LISTA!$A$2:$D$16,2,FALSE)</f>
        <v xml:space="preserve">DARWIN </v>
      </c>
      <c r="C4" t="str">
        <f>+VLOOKUP(A4,LISTA!$A$2:$D$16,3,FALSE)</f>
        <v xml:space="preserve">ROSSEL CORREA </v>
      </c>
      <c r="D4">
        <v>1</v>
      </c>
      <c r="E4">
        <v>1</v>
      </c>
      <c r="F4">
        <v>2</v>
      </c>
      <c r="G4">
        <v>2</v>
      </c>
      <c r="H4">
        <v>2</v>
      </c>
      <c r="I4">
        <v>1</v>
      </c>
      <c r="J4">
        <v>0</v>
      </c>
      <c r="K4">
        <v>1</v>
      </c>
      <c r="L4">
        <v>1</v>
      </c>
      <c r="M4">
        <v>1</v>
      </c>
      <c r="N4" s="6">
        <f>+IF(((SUM(E4:M4)/SUM($E$1:$L$1))*6 + 1) &gt;= 7, 7, ((SUM(E4:M4)/SUM($E$1:$L$1))*6 + 1))</f>
        <v>5.3999999999999995</v>
      </c>
      <c r="O4" t="s">
        <v>103</v>
      </c>
    </row>
    <row r="5" spans="1:15" x14ac:dyDescent="0.25">
      <c r="A5" t="str">
        <f>+LISTA!A11</f>
        <v>25.421.800-6</v>
      </c>
      <c r="B5" t="str">
        <f>+VLOOKUP(A5,LISTA!$A$2:$D$16,2,FALSE)</f>
        <v>DEBORA REGINA</v>
      </c>
      <c r="C5" t="str">
        <f>+VLOOKUP(A5,LISTA!$A$2:$D$16,3,FALSE)</f>
        <v>SOUZA TOGGWEILER</v>
      </c>
      <c r="D5">
        <v>1</v>
      </c>
      <c r="E5">
        <v>1</v>
      </c>
      <c r="F5">
        <v>2</v>
      </c>
      <c r="G5">
        <v>2</v>
      </c>
      <c r="H5">
        <v>2</v>
      </c>
      <c r="I5">
        <v>2</v>
      </c>
      <c r="J5">
        <v>0</v>
      </c>
      <c r="K5">
        <v>1</v>
      </c>
      <c r="L5">
        <v>2</v>
      </c>
      <c r="M5">
        <v>1</v>
      </c>
      <c r="N5" s="6">
        <f t="shared" ref="N4:N17" si="0">+IF(((SUM(E5:M5)/SUM($E$1:$L$1))*6 + 1) &gt;= 7, 7, ((SUM(E5:M5)/SUM($E$1:$L$1))*6 + 1))</f>
        <v>6.2</v>
      </c>
      <c r="O5" t="s">
        <v>102</v>
      </c>
    </row>
    <row r="6" spans="1:15" x14ac:dyDescent="0.25">
      <c r="A6" t="str">
        <f>+LISTA!A6</f>
        <v>16.748.411-5</v>
      </c>
      <c r="B6" t="str">
        <f>+VLOOKUP(A6,LISTA!$A$2:$D$16,2,FALSE)</f>
        <v>FELIPE ANDRÉS</v>
      </c>
      <c r="C6" t="str">
        <f>+VLOOKUP(A6,LISTA!$A$2:$D$16,3,FALSE)</f>
        <v>FLORES ÁLVAREZ</v>
      </c>
      <c r="D6">
        <v>1</v>
      </c>
      <c r="E6">
        <v>1</v>
      </c>
      <c r="F6">
        <v>2</v>
      </c>
      <c r="G6">
        <v>2</v>
      </c>
      <c r="H6">
        <v>2</v>
      </c>
      <c r="I6">
        <v>2</v>
      </c>
      <c r="J6">
        <v>1</v>
      </c>
      <c r="K6">
        <v>2</v>
      </c>
      <c r="L6">
        <v>1</v>
      </c>
      <c r="M6">
        <v>1</v>
      </c>
      <c r="N6" s="6">
        <f t="shared" si="0"/>
        <v>6.6</v>
      </c>
      <c r="O6" t="s">
        <v>102</v>
      </c>
    </row>
    <row r="7" spans="1:15" x14ac:dyDescent="0.25">
      <c r="A7" t="str">
        <f>+LISTA!A14</f>
        <v>15.838.994-0</v>
      </c>
      <c r="B7" t="str">
        <f>+VLOOKUP(A7,LISTA!$A$2:$D$16,2,FALSE)</f>
        <v>FELIPE ANDRÉS</v>
      </c>
      <c r="C7" t="str">
        <f>+VLOOKUP(A7,LISTA!$A$2:$D$16,3,FALSE)</f>
        <v>VERA GACHÓN</v>
      </c>
      <c r="D7">
        <v>1</v>
      </c>
      <c r="E7">
        <v>1</v>
      </c>
      <c r="F7">
        <v>2</v>
      </c>
      <c r="G7">
        <v>2</v>
      </c>
      <c r="H7">
        <v>2</v>
      </c>
      <c r="I7">
        <v>2</v>
      </c>
      <c r="J7">
        <v>2</v>
      </c>
      <c r="K7">
        <v>1</v>
      </c>
      <c r="L7">
        <v>1</v>
      </c>
      <c r="M7">
        <v>1</v>
      </c>
      <c r="N7" s="6">
        <f>+IF(((SUM(E7:M7)/SUM($E$1:$L$1))*6 + 1) &gt;= 7, 7, ((SUM(E7:M7)/SUM($E$1:$L$1))*6 + 1))</f>
        <v>6.6</v>
      </c>
      <c r="O7" t="s">
        <v>102</v>
      </c>
    </row>
    <row r="8" spans="1:15" x14ac:dyDescent="0.25">
      <c r="A8" s="7" t="str">
        <f>+LISTA!A9</f>
        <v>11.951.707-9</v>
      </c>
      <c r="B8" s="7" t="str">
        <f>+VLOOKUP(A8,LISTA!$A$2:$D$16,2,FALSE)</f>
        <v>JOHAN MANUEL</v>
      </c>
      <c r="C8" s="7" t="str">
        <f>+VLOOKUP(A8,LISTA!$A$2:$D$16,3,FALSE)</f>
        <v>RIVAS BEAS</v>
      </c>
      <c r="D8" s="7">
        <v>0</v>
      </c>
      <c r="E8" s="7">
        <v>0</v>
      </c>
      <c r="F8" s="7">
        <v>0</v>
      </c>
      <c r="G8" s="7">
        <v>0</v>
      </c>
      <c r="H8" s="7">
        <v>0</v>
      </c>
      <c r="I8" s="7">
        <v>0</v>
      </c>
      <c r="J8" s="7">
        <v>0</v>
      </c>
      <c r="K8" s="7">
        <v>0</v>
      </c>
      <c r="L8" s="7">
        <v>0</v>
      </c>
      <c r="M8" s="7">
        <v>0</v>
      </c>
      <c r="N8" s="8">
        <f t="shared" si="0"/>
        <v>1</v>
      </c>
    </row>
    <row r="9" spans="1:15" x14ac:dyDescent="0.25">
      <c r="A9" t="str">
        <f>+LISTA!A15</f>
        <v>12.053.112-3</v>
      </c>
      <c r="B9" t="str">
        <f>+VLOOKUP(A9,LISTA!$A$2:$D$16,2,FALSE)</f>
        <v>JUAN PABLO</v>
      </c>
      <c r="C9" t="str">
        <f>+VLOOKUP(A9,LISTA!$A$2:$D$16,3,FALSE)</f>
        <v>VIDAL VENEGAS</v>
      </c>
      <c r="D9">
        <v>1</v>
      </c>
      <c r="E9">
        <v>1</v>
      </c>
      <c r="F9">
        <v>2</v>
      </c>
      <c r="G9">
        <v>2</v>
      </c>
      <c r="H9">
        <v>2</v>
      </c>
      <c r="I9">
        <v>2</v>
      </c>
      <c r="J9">
        <v>2</v>
      </c>
      <c r="K9">
        <v>2</v>
      </c>
      <c r="L9">
        <v>1</v>
      </c>
      <c r="M9">
        <v>1</v>
      </c>
      <c r="N9" s="6">
        <f t="shared" si="0"/>
        <v>7</v>
      </c>
      <c r="O9" t="s">
        <v>101</v>
      </c>
    </row>
    <row r="10" spans="1:15" x14ac:dyDescent="0.25">
      <c r="A10" s="15" t="str">
        <f>+LISTA!A16</f>
        <v>14.122.234-1</v>
      </c>
      <c r="B10" s="15" t="str">
        <f>+VLOOKUP(A10,LISTA!$A$2:$D$16,2,FALSE)</f>
        <v>JUAN PABLO</v>
      </c>
      <c r="C10" s="15" t="str">
        <f>+VLOOKUP(A10,LISTA!$A$2:$D$16,3,FALSE)</f>
        <v>ZALDÍVAR LARRAÍN</v>
      </c>
      <c r="D10" s="15">
        <v>1</v>
      </c>
      <c r="E10" s="15">
        <v>1</v>
      </c>
      <c r="F10" s="15">
        <v>2</v>
      </c>
      <c r="G10" s="16">
        <v>1</v>
      </c>
      <c r="H10" s="16">
        <v>1</v>
      </c>
      <c r="I10" s="16">
        <v>1</v>
      </c>
      <c r="J10" s="16">
        <v>2</v>
      </c>
      <c r="K10" s="16">
        <v>1</v>
      </c>
      <c r="L10" s="16">
        <v>1</v>
      </c>
      <c r="M10" s="16">
        <v>1</v>
      </c>
      <c r="N10" s="6">
        <f t="shared" si="0"/>
        <v>5.3999999999999995</v>
      </c>
      <c r="O10" t="s">
        <v>103</v>
      </c>
    </row>
    <row r="11" spans="1:15" x14ac:dyDescent="0.25">
      <c r="A11" t="str">
        <f>+LISTA!A13</f>
        <v>15.572.835-3</v>
      </c>
      <c r="B11" t="str">
        <f>+VLOOKUP(A11,LISTA!$A$2:$D$16,2,FALSE)</f>
        <v>MANUEL ALEJANDRO</v>
      </c>
      <c r="C11" t="str">
        <f>+VLOOKUP(A11,LISTA!$A$2:$D$16,3,FALSE)</f>
        <v>VEGA TORO</v>
      </c>
      <c r="D11" s="16">
        <v>1</v>
      </c>
      <c r="E11" s="16">
        <v>1</v>
      </c>
      <c r="F11" s="16">
        <v>2</v>
      </c>
      <c r="G11" s="16">
        <v>2</v>
      </c>
      <c r="H11" s="16">
        <v>2</v>
      </c>
      <c r="I11" s="16">
        <v>1</v>
      </c>
      <c r="J11" s="16">
        <v>2</v>
      </c>
      <c r="K11" s="16">
        <v>2</v>
      </c>
      <c r="L11" s="16">
        <v>2</v>
      </c>
      <c r="M11" s="16">
        <v>1</v>
      </c>
      <c r="N11" s="6">
        <f t="shared" si="0"/>
        <v>7</v>
      </c>
      <c r="O11" t="s">
        <v>101</v>
      </c>
    </row>
    <row r="12" spans="1:15" x14ac:dyDescent="0.25">
      <c r="A12" t="str">
        <f>+LISTA!A3</f>
        <v>17.597.507-1</v>
      </c>
      <c r="B12" t="str">
        <f>+VLOOKUP(A12,LISTA!$A$2:$D$16,2,FALSE)</f>
        <v>MARÍA FERNANDA</v>
      </c>
      <c r="C12" t="str">
        <f>+VLOOKUP(A12,LISTA!$A$2:$D$16,3,FALSE)</f>
        <v>BLAMEY TORRES</v>
      </c>
      <c r="D12">
        <v>1</v>
      </c>
      <c r="E12">
        <v>1</v>
      </c>
      <c r="F12">
        <v>1</v>
      </c>
      <c r="G12">
        <v>1</v>
      </c>
      <c r="H12">
        <v>1</v>
      </c>
      <c r="I12">
        <v>1</v>
      </c>
      <c r="J12">
        <v>0</v>
      </c>
      <c r="K12">
        <v>0</v>
      </c>
      <c r="L12">
        <v>0</v>
      </c>
      <c r="M12">
        <v>1</v>
      </c>
      <c r="N12" s="6">
        <f t="shared" si="0"/>
        <v>3.4000000000000004</v>
      </c>
      <c r="O12" t="s">
        <v>106</v>
      </c>
    </row>
    <row r="13" spans="1:15" x14ac:dyDescent="0.25">
      <c r="A13" s="7" t="str">
        <f>+LISTA!A2</f>
        <v>13.021.257-3</v>
      </c>
      <c r="B13" s="7" t="str">
        <f>+VLOOKUP(A13,LISTA!$A$2:$D$16,2,FALSE)</f>
        <v xml:space="preserve">MICHELANGELO </v>
      </c>
      <c r="C13" s="7" t="str">
        <f>+VLOOKUP(A13,LISTA!$A$2:$D$16,3,FALSE)</f>
        <v>ANDREANI QUEIROLO</v>
      </c>
      <c r="D13" s="7">
        <v>0</v>
      </c>
      <c r="E13" s="7">
        <v>0</v>
      </c>
      <c r="F13" s="7">
        <v>0</v>
      </c>
      <c r="G13" s="7">
        <v>0</v>
      </c>
      <c r="H13" s="7">
        <v>0</v>
      </c>
      <c r="I13" s="7">
        <v>0</v>
      </c>
      <c r="J13" s="7">
        <v>0</v>
      </c>
      <c r="K13" s="7">
        <v>0</v>
      </c>
      <c r="L13" s="7">
        <v>0</v>
      </c>
      <c r="M13" s="7">
        <v>0</v>
      </c>
      <c r="N13" s="8">
        <f t="shared" si="0"/>
        <v>1</v>
      </c>
    </row>
    <row r="14" spans="1:15" x14ac:dyDescent="0.25">
      <c r="A14" t="str">
        <f>+LISTA!A12</f>
        <v>12.869.393-9</v>
      </c>
      <c r="B14" t="str">
        <f>+VLOOKUP(A14,LISTA!$A$2:$D$16,2,FALSE)</f>
        <v>NICOLÁS JULIÁN</v>
      </c>
      <c r="C14" t="str">
        <f>+VLOOKUP(A14,LISTA!$A$2:$D$16,3,FALSE)</f>
        <v>ULACIA GUZMÁN</v>
      </c>
      <c r="D14">
        <v>1</v>
      </c>
      <c r="E14">
        <v>1</v>
      </c>
      <c r="F14">
        <v>2</v>
      </c>
      <c r="G14">
        <v>1</v>
      </c>
      <c r="H14">
        <v>2</v>
      </c>
      <c r="I14">
        <v>2</v>
      </c>
      <c r="J14">
        <v>0</v>
      </c>
      <c r="K14">
        <v>2</v>
      </c>
      <c r="L14">
        <v>2</v>
      </c>
      <c r="M14">
        <v>1</v>
      </c>
      <c r="N14" s="6">
        <f t="shared" si="0"/>
        <v>6.2</v>
      </c>
      <c r="O14" t="s">
        <v>102</v>
      </c>
    </row>
    <row r="15" spans="1:15" x14ac:dyDescent="0.25">
      <c r="A15" s="17" t="str">
        <f>+LISTA!A8</f>
        <v>12.114.763-7</v>
      </c>
      <c r="B15" s="17" t="str">
        <f>+VLOOKUP(A15,LISTA!$A$2:$D$16,2,FALSE)</f>
        <v>PABLO ANDRÉS</v>
      </c>
      <c r="C15" s="17" t="str">
        <f>+VLOOKUP(A15,LISTA!$A$2:$D$16,3,FALSE)</f>
        <v>RAMÍREZ OVALLE</v>
      </c>
      <c r="D15" s="17">
        <v>1</v>
      </c>
      <c r="E15" s="17">
        <v>1</v>
      </c>
      <c r="F15" s="17">
        <v>2</v>
      </c>
      <c r="G15" s="17">
        <v>0</v>
      </c>
      <c r="H15" s="17">
        <v>2</v>
      </c>
      <c r="I15" s="17">
        <v>0</v>
      </c>
      <c r="J15" s="17">
        <v>1</v>
      </c>
      <c r="K15" s="17">
        <v>0</v>
      </c>
      <c r="L15" s="17">
        <v>0</v>
      </c>
      <c r="M15" s="17">
        <v>1</v>
      </c>
      <c r="N15" s="19">
        <f t="shared" si="0"/>
        <v>3.8</v>
      </c>
      <c r="O15" s="18" t="s">
        <v>100</v>
      </c>
    </row>
    <row r="16" spans="1:15" x14ac:dyDescent="0.25">
      <c r="A16" s="17" t="str">
        <f>+LISTA!A4</f>
        <v>10.737.373-K</v>
      </c>
      <c r="B16" s="17" t="str">
        <f>+VLOOKUP(A16,LISTA!$A$2:$D$16,2,FALSE)</f>
        <v>PEDRO ANTONIO</v>
      </c>
      <c r="C16" s="17" t="str">
        <f>+VLOOKUP(A16,LISTA!$A$2:$D$16,3,FALSE)</f>
        <v>CARRIZO POLANCO</v>
      </c>
      <c r="D16" s="17">
        <v>1</v>
      </c>
      <c r="E16" s="17">
        <v>1</v>
      </c>
      <c r="F16" s="17">
        <v>2</v>
      </c>
      <c r="G16" s="17">
        <v>0</v>
      </c>
      <c r="H16" s="17">
        <v>2</v>
      </c>
      <c r="I16" s="17">
        <v>0</v>
      </c>
      <c r="J16" s="17">
        <v>1</v>
      </c>
      <c r="K16" s="17">
        <v>0</v>
      </c>
      <c r="L16" s="17">
        <v>0</v>
      </c>
      <c r="M16" s="17">
        <v>1</v>
      </c>
      <c r="N16" s="19">
        <f t="shared" si="0"/>
        <v>3.8</v>
      </c>
      <c r="O16" s="18" t="s">
        <v>100</v>
      </c>
    </row>
    <row r="17" spans="1:15" x14ac:dyDescent="0.25">
      <c r="A17" s="2" t="str">
        <f>+LISTA!A5</f>
        <v>18.662.968-K</v>
      </c>
      <c r="B17" s="2" t="str">
        <f>+VLOOKUP(A17,LISTA!$A$2:$D$16,2,FALSE)</f>
        <v>TATIANA ALEJANDRA</v>
      </c>
      <c r="C17" s="2" t="str">
        <f>+VLOOKUP(A17,LISTA!$A$2:$D$16,3,FALSE)</f>
        <v>CIFUENTES SALGADO</v>
      </c>
      <c r="D17" s="2">
        <v>1</v>
      </c>
      <c r="E17" s="2">
        <v>1</v>
      </c>
      <c r="F17" s="2">
        <v>2</v>
      </c>
      <c r="G17" s="2">
        <v>1</v>
      </c>
      <c r="H17" s="2">
        <v>1</v>
      </c>
      <c r="I17" s="2">
        <v>2</v>
      </c>
      <c r="J17" s="2">
        <v>0</v>
      </c>
      <c r="K17" s="2">
        <v>1</v>
      </c>
      <c r="L17" s="2">
        <v>1</v>
      </c>
      <c r="M17" s="2">
        <v>1</v>
      </c>
      <c r="N17" s="12">
        <f t="shared" si="0"/>
        <v>5</v>
      </c>
      <c r="O17" t="s">
        <v>105</v>
      </c>
    </row>
  </sheetData>
  <autoFilter ref="A2:N2" xr:uid="{347B0C94-3537-46C4-8DA3-834653CF2D2E}">
    <sortState xmlns:xlrd2="http://schemas.microsoft.com/office/spreadsheetml/2017/richdata2" ref="A3:N17">
      <sortCondition ref="B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3772-8567-4CEE-8EB7-12CE32C49B01}">
  <dimension ref="A2:M17"/>
  <sheetViews>
    <sheetView showGridLines="0" zoomScaleNormal="100" workbookViewId="0">
      <selection activeCell="D32" sqref="D32"/>
    </sheetView>
  </sheetViews>
  <sheetFormatPr baseColWidth="10" defaultRowHeight="15" x14ac:dyDescent="0.25"/>
  <cols>
    <col min="1" max="1" width="12" bestFit="1" customWidth="1"/>
    <col min="2" max="2" width="19.7109375" bestFit="1" customWidth="1"/>
    <col min="3" max="3" width="20.140625" bestFit="1" customWidth="1"/>
    <col min="6" max="6" width="12.5703125" bestFit="1" customWidth="1"/>
    <col min="7" max="8" width="12.42578125" bestFit="1" customWidth="1"/>
    <col min="9" max="9" width="12.5703125" bestFit="1" customWidth="1"/>
  </cols>
  <sheetData>
    <row r="2" spans="1:13" x14ac:dyDescent="0.25">
      <c r="A2" s="3" t="str" cm="1">
        <f t="array" ref="A2:A17">+LISTA!A1:A16</f>
        <v>R.U.N</v>
      </c>
      <c r="B2" s="3" t="s">
        <v>59</v>
      </c>
      <c r="C2" s="3" t="s">
        <v>60</v>
      </c>
      <c r="D2" s="3" t="s">
        <v>84</v>
      </c>
      <c r="E2" s="3" t="s">
        <v>83</v>
      </c>
      <c r="F2" s="5" t="s">
        <v>72</v>
      </c>
      <c r="G2" s="5" t="s">
        <v>73</v>
      </c>
      <c r="H2" s="5" t="s">
        <v>74</v>
      </c>
      <c r="I2" s="5" t="s">
        <v>77</v>
      </c>
      <c r="J2" s="5" t="s">
        <v>75</v>
      </c>
      <c r="K2" s="5" t="s">
        <v>76</v>
      </c>
      <c r="L2" s="5" t="s">
        <v>67</v>
      </c>
      <c r="M2" s="5" t="s">
        <v>78</v>
      </c>
    </row>
    <row r="3" spans="1:13" x14ac:dyDescent="0.25">
      <c r="A3" t="str">
        <v>13.021.257-3</v>
      </c>
      <c r="B3" t="str">
        <f>+VLOOKUP(A3,LISTA!$A$2:$D$16,2,FALSE)</f>
        <v xml:space="preserve">MICHELANGELO </v>
      </c>
      <c r="C3" t="str">
        <f>+VLOOKUP(A3,LISTA!$A$2:$D$16,3,FALSE)</f>
        <v>ANDREANI QUEIROLO</v>
      </c>
      <c r="D3">
        <v>1</v>
      </c>
      <c r="E3" t="s">
        <v>79</v>
      </c>
      <c r="F3">
        <v>30</v>
      </c>
      <c r="G3">
        <v>20</v>
      </c>
      <c r="H3">
        <v>20</v>
      </c>
      <c r="I3">
        <v>30</v>
      </c>
      <c r="J3">
        <v>30</v>
      </c>
      <c r="K3">
        <f t="shared" ref="K3:K9" si="0">SUM(F3:J3)</f>
        <v>130</v>
      </c>
      <c r="L3" s="9">
        <v>7</v>
      </c>
      <c r="M3" s="1" t="s">
        <v>80</v>
      </c>
    </row>
    <row r="4" spans="1:13" x14ac:dyDescent="0.25">
      <c r="A4" t="str">
        <v>17.597.507-1</v>
      </c>
      <c r="B4" t="str">
        <f>+VLOOKUP(A4,LISTA!$A$2:$D$16,2,FALSE)</f>
        <v>MARÍA FERNANDA</v>
      </c>
      <c r="C4" t="str">
        <f>+VLOOKUP(A4,LISTA!$A$2:$D$16,3,FALSE)</f>
        <v>BLAMEY TORRES</v>
      </c>
      <c r="D4">
        <v>5</v>
      </c>
      <c r="E4" t="s">
        <v>79</v>
      </c>
      <c r="F4">
        <v>30</v>
      </c>
      <c r="G4">
        <v>5</v>
      </c>
      <c r="H4">
        <v>20</v>
      </c>
      <c r="I4">
        <v>30</v>
      </c>
      <c r="J4">
        <v>5</v>
      </c>
      <c r="K4">
        <f t="shared" si="0"/>
        <v>90</v>
      </c>
      <c r="L4" s="9">
        <f>+K4/100*6 + 1</f>
        <v>6.4</v>
      </c>
    </row>
    <row r="5" spans="1:13" x14ac:dyDescent="0.25">
      <c r="A5" t="str">
        <v>10.737.373-K</v>
      </c>
      <c r="B5" t="str">
        <f>+VLOOKUP(A5,LISTA!$A$2:$D$16,2,FALSE)</f>
        <v>PEDRO ANTONIO</v>
      </c>
      <c r="C5" t="str">
        <f>+VLOOKUP(A5,LISTA!$A$2:$D$16,3,FALSE)</f>
        <v>CARRIZO POLANCO</v>
      </c>
      <c r="D5">
        <v>2</v>
      </c>
      <c r="E5" t="s">
        <v>81</v>
      </c>
      <c r="F5" s="4">
        <v>30</v>
      </c>
      <c r="G5" s="4">
        <v>20</v>
      </c>
      <c r="H5" s="4">
        <v>20</v>
      </c>
      <c r="I5" s="4">
        <v>30</v>
      </c>
      <c r="J5" s="4">
        <v>5</v>
      </c>
      <c r="K5">
        <f t="shared" si="0"/>
        <v>105</v>
      </c>
      <c r="L5" s="10">
        <v>7</v>
      </c>
    </row>
    <row r="6" spans="1:13" x14ac:dyDescent="0.25">
      <c r="A6" t="str">
        <v>18.662.968-K</v>
      </c>
      <c r="B6" t="str">
        <f>+VLOOKUP(A6,LISTA!$A$2:$D$16,2,FALSE)</f>
        <v>TATIANA ALEJANDRA</v>
      </c>
      <c r="C6" t="str">
        <f>+VLOOKUP(A6,LISTA!$A$2:$D$16,3,FALSE)</f>
        <v>CIFUENTES SALGADO</v>
      </c>
      <c r="D6">
        <v>3</v>
      </c>
      <c r="E6" t="s">
        <v>81</v>
      </c>
      <c r="F6">
        <v>20</v>
      </c>
      <c r="G6">
        <v>15</v>
      </c>
      <c r="H6">
        <v>15</v>
      </c>
      <c r="I6">
        <v>20</v>
      </c>
      <c r="J6">
        <v>1</v>
      </c>
      <c r="K6">
        <f t="shared" si="0"/>
        <v>71</v>
      </c>
      <c r="L6" s="9">
        <f>+K6/100*6 + 1</f>
        <v>5.26</v>
      </c>
    </row>
    <row r="7" spans="1:13" x14ac:dyDescent="0.25">
      <c r="A7" t="str">
        <v>16.748.411-5</v>
      </c>
      <c r="B7" t="str">
        <f>+VLOOKUP(A7,LISTA!$A$2:$D$16,2,FALSE)</f>
        <v>FELIPE ANDRÉS</v>
      </c>
      <c r="C7" t="str">
        <f>+VLOOKUP(A7,LISTA!$A$2:$D$16,3,FALSE)</f>
        <v>FLORES ÁLVAREZ</v>
      </c>
      <c r="D7">
        <v>4</v>
      </c>
      <c r="E7" t="s">
        <v>79</v>
      </c>
      <c r="F7">
        <v>30</v>
      </c>
      <c r="G7">
        <v>20</v>
      </c>
      <c r="H7">
        <v>20</v>
      </c>
      <c r="I7">
        <v>30</v>
      </c>
      <c r="J7">
        <v>5</v>
      </c>
      <c r="K7">
        <f t="shared" si="0"/>
        <v>105</v>
      </c>
      <c r="L7" s="9">
        <v>7</v>
      </c>
    </row>
    <row r="8" spans="1:13" x14ac:dyDescent="0.25">
      <c r="A8" t="str">
        <v>19.076.852-K</v>
      </c>
      <c r="B8" t="str">
        <f>+VLOOKUP(A8,LISTA!$A$2:$D$16,2,FALSE)</f>
        <v>CRISTÓBAL IGNACIO</v>
      </c>
      <c r="C8" t="str">
        <f>+VLOOKUP(A8,LISTA!$A$2:$D$16,3,FALSE)</f>
        <v>PIÑA GARCÍA</v>
      </c>
      <c r="D8">
        <v>5</v>
      </c>
      <c r="E8" t="s">
        <v>79</v>
      </c>
      <c r="F8">
        <v>30</v>
      </c>
      <c r="G8">
        <v>5</v>
      </c>
      <c r="H8">
        <v>20</v>
      </c>
      <c r="I8">
        <v>30</v>
      </c>
      <c r="J8">
        <v>5</v>
      </c>
      <c r="K8">
        <f t="shared" si="0"/>
        <v>90</v>
      </c>
      <c r="L8" s="9">
        <f>+K8/100*6 + 1</f>
        <v>6.4</v>
      </c>
    </row>
    <row r="9" spans="1:13" x14ac:dyDescent="0.25">
      <c r="A9" t="str">
        <v>12.114.763-7</v>
      </c>
      <c r="B9" t="str">
        <f>+VLOOKUP(A9,LISTA!$A$2:$D$16,2,FALSE)</f>
        <v>PABLO ANDRÉS</v>
      </c>
      <c r="C9" t="str">
        <f>+VLOOKUP(A9,LISTA!$A$2:$D$16,3,FALSE)</f>
        <v>RAMÍREZ OVALLE</v>
      </c>
      <c r="D9">
        <v>2</v>
      </c>
      <c r="E9" t="s">
        <v>81</v>
      </c>
      <c r="F9" s="4">
        <v>30</v>
      </c>
      <c r="G9" s="4">
        <v>20</v>
      </c>
      <c r="H9" s="4">
        <v>20</v>
      </c>
      <c r="I9" s="4">
        <v>30</v>
      </c>
      <c r="J9" s="4">
        <v>5</v>
      </c>
      <c r="K9">
        <f t="shared" si="0"/>
        <v>105</v>
      </c>
      <c r="L9" s="10">
        <v>7</v>
      </c>
    </row>
    <row r="10" spans="1:13" x14ac:dyDescent="0.25">
      <c r="A10" s="7" t="str">
        <v>11.951.707-9</v>
      </c>
      <c r="B10" s="7" t="str">
        <f>+VLOOKUP(A10,LISTA!$A$2:$D$16,2,FALSE)</f>
        <v>JOHAN MANUEL</v>
      </c>
      <c r="C10" s="7" t="str">
        <f>+VLOOKUP(A10,LISTA!$A$2:$D$16,3,FALSE)</f>
        <v>RIVAS BEAS</v>
      </c>
      <c r="D10" s="7"/>
      <c r="E10" s="7"/>
      <c r="F10" s="7"/>
      <c r="G10" s="7"/>
      <c r="H10" s="7"/>
      <c r="I10" s="7"/>
      <c r="J10" s="7"/>
      <c r="K10" s="7"/>
      <c r="L10" s="11">
        <v>1</v>
      </c>
    </row>
    <row r="11" spans="1:13" x14ac:dyDescent="0.25">
      <c r="A11" t="str">
        <v>16.663.409-1</v>
      </c>
      <c r="B11" t="str">
        <f>+VLOOKUP(A11,LISTA!$A$2:$D$16,2,FALSE)</f>
        <v xml:space="preserve">DARWIN </v>
      </c>
      <c r="C11" t="str">
        <f>+VLOOKUP(A11,LISTA!$A$2:$D$16,3,FALSE)</f>
        <v xml:space="preserve">ROSSEL CORREA </v>
      </c>
      <c r="D11">
        <v>6</v>
      </c>
      <c r="E11" t="s">
        <v>81</v>
      </c>
      <c r="F11">
        <v>20</v>
      </c>
      <c r="G11">
        <v>18</v>
      </c>
      <c r="H11">
        <v>15</v>
      </c>
      <c r="I11">
        <v>20</v>
      </c>
      <c r="J11">
        <v>1</v>
      </c>
      <c r="K11">
        <f t="shared" ref="K11:K17" si="1">SUM(F11:J11)</f>
        <v>74</v>
      </c>
      <c r="L11" s="9">
        <f>+K11/100*6 + 1</f>
        <v>5.4399999999999995</v>
      </c>
    </row>
    <row r="12" spans="1:13" x14ac:dyDescent="0.25">
      <c r="A12" t="str">
        <v>25.421.800-6</v>
      </c>
      <c r="B12" t="str">
        <f>+VLOOKUP(A12,LISTA!$A$2:$D$16,2,FALSE)</f>
        <v>DEBORA REGINA</v>
      </c>
      <c r="C12" t="str">
        <f>+VLOOKUP(A12,LISTA!$A$2:$D$16,3,FALSE)</f>
        <v>SOUZA TOGGWEILER</v>
      </c>
      <c r="D12">
        <v>7</v>
      </c>
      <c r="E12" t="s">
        <v>79</v>
      </c>
      <c r="F12">
        <v>20</v>
      </c>
      <c r="G12">
        <v>18</v>
      </c>
      <c r="H12">
        <v>15</v>
      </c>
      <c r="I12">
        <v>20</v>
      </c>
      <c r="J12">
        <v>-20</v>
      </c>
      <c r="K12">
        <f t="shared" si="1"/>
        <v>53</v>
      </c>
      <c r="L12" s="9">
        <f>+K12/100*6 + 1</f>
        <v>4.18</v>
      </c>
      <c r="M12" t="s">
        <v>82</v>
      </c>
    </row>
    <row r="13" spans="1:13" x14ac:dyDescent="0.25">
      <c r="A13" t="str">
        <v>12.869.393-9</v>
      </c>
      <c r="B13" t="str">
        <f>+VLOOKUP(A13,LISTA!$A$2:$D$16,2,FALSE)</f>
        <v>NICOLÁS JULIÁN</v>
      </c>
      <c r="C13" t="str">
        <f>+VLOOKUP(A13,LISTA!$A$2:$D$16,3,FALSE)</f>
        <v>ULACIA GUZMÁN</v>
      </c>
      <c r="D13">
        <v>8</v>
      </c>
      <c r="E13" t="s">
        <v>79</v>
      </c>
      <c r="F13" s="4">
        <v>30</v>
      </c>
      <c r="G13" s="4">
        <v>20</v>
      </c>
      <c r="H13" s="4">
        <v>20</v>
      </c>
      <c r="I13" s="4">
        <v>30</v>
      </c>
      <c r="J13" s="4">
        <v>5</v>
      </c>
      <c r="K13">
        <f t="shared" si="1"/>
        <v>105</v>
      </c>
      <c r="L13" s="10">
        <v>7</v>
      </c>
    </row>
    <row r="14" spans="1:13" x14ac:dyDescent="0.25">
      <c r="A14" t="str">
        <v>15.572.835-3</v>
      </c>
      <c r="B14" t="str">
        <f>+VLOOKUP(A14,LISTA!$A$2:$D$16,2,FALSE)</f>
        <v>MANUEL ALEJANDRO</v>
      </c>
      <c r="C14" t="str">
        <f>+VLOOKUP(A14,LISTA!$A$2:$D$16,3,FALSE)</f>
        <v>VEGA TORO</v>
      </c>
      <c r="D14">
        <v>1</v>
      </c>
      <c r="E14" t="s">
        <v>79</v>
      </c>
      <c r="F14">
        <v>30</v>
      </c>
      <c r="G14">
        <v>20</v>
      </c>
      <c r="H14">
        <v>20</v>
      </c>
      <c r="I14">
        <v>30</v>
      </c>
      <c r="J14">
        <v>30</v>
      </c>
      <c r="K14">
        <f t="shared" si="1"/>
        <v>130</v>
      </c>
      <c r="L14" s="9">
        <v>7</v>
      </c>
      <c r="M14" s="1" t="s">
        <v>80</v>
      </c>
    </row>
    <row r="15" spans="1:13" x14ac:dyDescent="0.25">
      <c r="A15" t="str">
        <v>15.838.994-0</v>
      </c>
      <c r="B15" t="str">
        <f>+VLOOKUP(A15,LISTA!$A$2:$D$16,2,FALSE)</f>
        <v>FELIPE ANDRÉS</v>
      </c>
      <c r="C15" t="str">
        <f>+VLOOKUP(A15,LISTA!$A$2:$D$16,3,FALSE)</f>
        <v>VERA GACHÓN</v>
      </c>
      <c r="D15">
        <v>9</v>
      </c>
      <c r="E15" t="s">
        <v>79</v>
      </c>
      <c r="F15" s="4">
        <v>30</v>
      </c>
      <c r="G15" s="4">
        <v>20</v>
      </c>
      <c r="H15" s="4">
        <v>20</v>
      </c>
      <c r="I15" s="4">
        <v>30</v>
      </c>
      <c r="J15" s="4">
        <v>5</v>
      </c>
      <c r="K15">
        <f t="shared" si="1"/>
        <v>105</v>
      </c>
      <c r="L15" s="10">
        <v>7</v>
      </c>
    </row>
    <row r="16" spans="1:13" x14ac:dyDescent="0.25">
      <c r="A16" t="str">
        <v>12.053.112-3</v>
      </c>
      <c r="B16" t="str">
        <f>+VLOOKUP(A16,LISTA!$A$2:$D$16,2,FALSE)</f>
        <v>JUAN PABLO</v>
      </c>
      <c r="C16" t="str">
        <f>+VLOOKUP(A16,LISTA!$A$2:$D$16,3,FALSE)</f>
        <v>VIDAL VENEGAS</v>
      </c>
      <c r="D16">
        <v>10</v>
      </c>
      <c r="E16" t="s">
        <v>79</v>
      </c>
      <c r="F16" s="4">
        <v>30</v>
      </c>
      <c r="G16" s="4">
        <v>20</v>
      </c>
      <c r="H16" s="4">
        <v>20</v>
      </c>
      <c r="I16" s="4">
        <v>30</v>
      </c>
      <c r="J16" s="4">
        <v>5</v>
      </c>
      <c r="K16">
        <f t="shared" si="1"/>
        <v>105</v>
      </c>
      <c r="L16" s="10">
        <v>7</v>
      </c>
    </row>
    <row r="17" spans="1:12" x14ac:dyDescent="0.25">
      <c r="A17" t="str">
        <v>14.122.234-1</v>
      </c>
      <c r="B17" t="str">
        <f>+VLOOKUP(A17,LISTA!$A$2:$D$16,2,FALSE)</f>
        <v>JUAN PABLO</v>
      </c>
      <c r="C17" t="str">
        <f>+VLOOKUP(A17,LISTA!$A$2:$D$16,3,FALSE)</f>
        <v>ZALDÍVAR LARRAÍN</v>
      </c>
      <c r="D17">
        <v>8</v>
      </c>
      <c r="E17" t="s">
        <v>79</v>
      </c>
      <c r="F17" s="4">
        <v>30</v>
      </c>
      <c r="G17" s="4">
        <v>20</v>
      </c>
      <c r="H17" s="4">
        <v>20</v>
      </c>
      <c r="I17" s="4">
        <v>30</v>
      </c>
      <c r="J17" s="4">
        <v>5</v>
      </c>
      <c r="K17">
        <f t="shared" si="1"/>
        <v>105</v>
      </c>
      <c r="L17" s="10">
        <v>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13BC-B28F-4D90-AF45-6A8732AD0540}">
  <dimension ref="A1:J17"/>
  <sheetViews>
    <sheetView showGridLines="0" workbookViewId="0">
      <selection activeCell="J19" sqref="J19"/>
    </sheetView>
  </sheetViews>
  <sheetFormatPr baseColWidth="10" defaultRowHeight="15" x14ac:dyDescent="0.25"/>
  <cols>
    <col min="1" max="1" width="14.140625" customWidth="1"/>
    <col min="2" max="2" width="19.7109375" bestFit="1" customWidth="1"/>
    <col min="3" max="3" width="20.140625" bestFit="1" customWidth="1"/>
    <col min="4" max="10" width="14.140625" customWidth="1"/>
  </cols>
  <sheetData>
    <row r="1" spans="1:10" x14ac:dyDescent="0.25">
      <c r="E1" s="4">
        <v>40</v>
      </c>
      <c r="F1" s="4">
        <v>30</v>
      </c>
      <c r="G1" s="4">
        <v>30</v>
      </c>
      <c r="H1" s="4">
        <v>5</v>
      </c>
      <c r="I1">
        <f>+SUM(E1:H1)</f>
        <v>105</v>
      </c>
    </row>
    <row r="2" spans="1:10" x14ac:dyDescent="0.25">
      <c r="A2" s="3" t="str" cm="1">
        <f t="array" ref="A2:A17">+LISTA!A1:A16</f>
        <v>R.U.N</v>
      </c>
      <c r="B2" s="3" t="s">
        <v>64</v>
      </c>
      <c r="C2" s="3" t="s">
        <v>60</v>
      </c>
      <c r="D2" s="3" t="s">
        <v>71</v>
      </c>
      <c r="E2" s="5" t="s">
        <v>72</v>
      </c>
      <c r="F2" s="5" t="s">
        <v>73</v>
      </c>
      <c r="G2" s="5" t="s">
        <v>74</v>
      </c>
      <c r="H2" s="5" t="s">
        <v>75</v>
      </c>
      <c r="I2" s="5" t="s">
        <v>76</v>
      </c>
      <c r="J2" s="5" t="s">
        <v>67</v>
      </c>
    </row>
    <row r="3" spans="1:10" x14ac:dyDescent="0.25">
      <c r="A3" t="str">
        <v>13.021.257-3</v>
      </c>
      <c r="B3" t="str">
        <f>+VLOOKUP(A3,LISTA!$A$2:$D$16,2,FALSE)</f>
        <v xml:space="preserve">MICHELANGELO </v>
      </c>
      <c r="C3" t="str">
        <f>+VLOOKUP(A3,LISTA!$A$2:$D$16,3,FALSE)</f>
        <v>ANDREANI QUEIROLO</v>
      </c>
      <c r="D3">
        <v>1</v>
      </c>
      <c r="E3">
        <v>30</v>
      </c>
      <c r="F3">
        <v>25</v>
      </c>
      <c r="G3">
        <v>15</v>
      </c>
      <c r="H3">
        <v>1</v>
      </c>
      <c r="I3">
        <f>SUM(E3:H3)</f>
        <v>71</v>
      </c>
      <c r="J3" s="6">
        <f>+I3/100*6 + 1</f>
        <v>5.26</v>
      </c>
    </row>
    <row r="4" spans="1:10" x14ac:dyDescent="0.25">
      <c r="A4" t="str">
        <v>17.597.507-1</v>
      </c>
      <c r="B4" t="str">
        <f>+VLOOKUP(A4,LISTA!$A$2:$D$16,2,FALSE)</f>
        <v>MARÍA FERNANDA</v>
      </c>
      <c r="C4" t="str">
        <f>+VLOOKUP(A4,LISTA!$A$2:$D$16,3,FALSE)</f>
        <v>BLAMEY TORRES</v>
      </c>
      <c r="D4">
        <v>4</v>
      </c>
      <c r="E4">
        <v>30</v>
      </c>
      <c r="F4">
        <v>25</v>
      </c>
      <c r="G4">
        <v>15</v>
      </c>
      <c r="H4">
        <v>5</v>
      </c>
      <c r="I4">
        <f>SUM(E4:H4)</f>
        <v>75</v>
      </c>
      <c r="J4" s="6">
        <f>+I4/100*6 + 1</f>
        <v>5.5</v>
      </c>
    </row>
    <row r="5" spans="1:10" x14ac:dyDescent="0.25">
      <c r="A5" t="str">
        <v>10.737.373-K</v>
      </c>
      <c r="B5" t="str">
        <f>+VLOOKUP(A5,LISTA!$A$2:$D$16,2,FALSE)</f>
        <v>PEDRO ANTONIO</v>
      </c>
      <c r="C5" t="str">
        <f>+VLOOKUP(A5,LISTA!$A$2:$D$16,3,FALSE)</f>
        <v>CARRIZO POLANCO</v>
      </c>
      <c r="D5">
        <v>2</v>
      </c>
      <c r="E5">
        <v>30</v>
      </c>
      <c r="F5">
        <v>30</v>
      </c>
      <c r="G5">
        <v>30</v>
      </c>
      <c r="H5">
        <v>5</v>
      </c>
      <c r="I5">
        <f>SUM(E5:H5)</f>
        <v>95</v>
      </c>
      <c r="J5" s="6">
        <f>+I5/100*6 + 1</f>
        <v>6.6999999999999993</v>
      </c>
    </row>
    <row r="6" spans="1:10" x14ac:dyDescent="0.25">
      <c r="A6" s="7" t="str">
        <v>18.662.968-K</v>
      </c>
      <c r="B6" s="7" t="str">
        <f>+VLOOKUP(A6,LISTA!$A$2:$D$16,2,FALSE)</f>
        <v>TATIANA ALEJANDRA</v>
      </c>
      <c r="C6" s="7" t="str">
        <f>+VLOOKUP(A6,LISTA!$A$2:$D$16,3,FALSE)</f>
        <v>CIFUENTES SALGADO</v>
      </c>
      <c r="D6" s="7">
        <v>11</v>
      </c>
      <c r="E6" s="7"/>
      <c r="F6" s="7"/>
      <c r="G6" s="7"/>
      <c r="H6" s="7"/>
      <c r="I6" s="7"/>
      <c r="J6" s="8">
        <v>1</v>
      </c>
    </row>
    <row r="7" spans="1:10" x14ac:dyDescent="0.25">
      <c r="A7" t="str">
        <v>16.748.411-5</v>
      </c>
      <c r="B7" t="str">
        <f>+VLOOKUP(A7,LISTA!$A$2:$D$16,2,FALSE)</f>
        <v>FELIPE ANDRÉS</v>
      </c>
      <c r="C7" t="str">
        <f>+VLOOKUP(A7,LISTA!$A$2:$D$16,3,FALSE)</f>
        <v>FLORES ÁLVAREZ</v>
      </c>
      <c r="D7">
        <v>3</v>
      </c>
      <c r="E7">
        <v>31</v>
      </c>
      <c r="F7">
        <v>20</v>
      </c>
      <c r="G7">
        <v>15</v>
      </c>
      <c r="I7">
        <f>SUM(E7:H7)</f>
        <v>66</v>
      </c>
      <c r="J7" s="6">
        <f>+I7/100*6 + 1</f>
        <v>4.96</v>
      </c>
    </row>
    <row r="8" spans="1:10" x14ac:dyDescent="0.25">
      <c r="A8" t="str">
        <v>19.076.852-K</v>
      </c>
      <c r="B8" t="str">
        <f>+VLOOKUP(A8,LISTA!$A$2:$D$16,2,FALSE)</f>
        <v>CRISTÓBAL IGNACIO</v>
      </c>
      <c r="C8" t="str">
        <f>+VLOOKUP(A8,LISTA!$A$2:$D$16,3,FALSE)</f>
        <v>PIÑA GARCÍA</v>
      </c>
      <c r="D8">
        <v>4</v>
      </c>
      <c r="E8">
        <v>30</v>
      </c>
      <c r="F8">
        <v>25</v>
      </c>
      <c r="G8">
        <v>15</v>
      </c>
      <c r="H8">
        <v>5</v>
      </c>
      <c r="I8">
        <f>SUM(E8:H8)</f>
        <v>75</v>
      </c>
      <c r="J8" s="6">
        <f>+I8/100*6 + 1</f>
        <v>5.5</v>
      </c>
    </row>
    <row r="9" spans="1:10" x14ac:dyDescent="0.25">
      <c r="A9" t="str">
        <v>12.114.763-7</v>
      </c>
      <c r="B9" t="str">
        <f>+VLOOKUP(A9,LISTA!$A$2:$D$16,2,FALSE)</f>
        <v>PABLO ANDRÉS</v>
      </c>
      <c r="C9" t="str">
        <f>+VLOOKUP(A9,LISTA!$A$2:$D$16,3,FALSE)</f>
        <v>RAMÍREZ OVALLE</v>
      </c>
      <c r="D9">
        <v>2</v>
      </c>
      <c r="E9">
        <v>30</v>
      </c>
      <c r="F9">
        <v>30</v>
      </c>
      <c r="G9">
        <v>30</v>
      </c>
      <c r="H9">
        <v>5</v>
      </c>
      <c r="I9">
        <f>SUM(E9:H9)</f>
        <v>95</v>
      </c>
      <c r="J9" s="6">
        <f>+I9/100*6 + 1</f>
        <v>6.6999999999999993</v>
      </c>
    </row>
    <row r="10" spans="1:10" x14ac:dyDescent="0.25">
      <c r="A10" s="7" t="str">
        <v>11.951.707-9</v>
      </c>
      <c r="B10" s="7" t="str">
        <f>+VLOOKUP(A10,LISTA!$A$2:$D$16,2,FALSE)</f>
        <v>JOHAN MANUEL</v>
      </c>
      <c r="C10" s="7" t="str">
        <f>+VLOOKUP(A10,LISTA!$A$2:$D$16,3,FALSE)</f>
        <v>RIVAS BEAS</v>
      </c>
      <c r="D10" s="7">
        <v>10</v>
      </c>
      <c r="E10" s="7"/>
      <c r="F10" s="7"/>
      <c r="G10" s="7"/>
      <c r="H10" s="7"/>
      <c r="I10" s="7"/>
      <c r="J10" s="8">
        <v>1</v>
      </c>
    </row>
    <row r="11" spans="1:10" x14ac:dyDescent="0.25">
      <c r="A11" t="str">
        <v>16.663.409-1</v>
      </c>
      <c r="B11" t="str">
        <f>+VLOOKUP(A11,LISTA!$A$2:$D$16,2,FALSE)</f>
        <v xml:space="preserve">DARWIN </v>
      </c>
      <c r="C11" t="str">
        <f>+VLOOKUP(A11,LISTA!$A$2:$D$16,3,FALSE)</f>
        <v xml:space="preserve">ROSSEL CORREA </v>
      </c>
      <c r="D11">
        <v>5</v>
      </c>
      <c r="E11">
        <v>30</v>
      </c>
      <c r="F11">
        <v>25</v>
      </c>
      <c r="G11">
        <v>15</v>
      </c>
      <c r="H11">
        <v>5</v>
      </c>
      <c r="I11">
        <f t="shared" ref="I11:I17" si="0">SUM(E11:H11)</f>
        <v>75</v>
      </c>
      <c r="J11" s="6">
        <f t="shared" ref="J11:J17" si="1">+I11/100*6 + 1</f>
        <v>5.5</v>
      </c>
    </row>
    <row r="12" spans="1:10" x14ac:dyDescent="0.25">
      <c r="A12" t="str">
        <v>25.421.800-6</v>
      </c>
      <c r="B12" t="str">
        <f>+VLOOKUP(A12,LISTA!$A$2:$D$16,2,FALSE)</f>
        <v>DEBORA REGINA</v>
      </c>
      <c r="C12" t="str">
        <f>+VLOOKUP(A12,LISTA!$A$2:$D$16,3,FALSE)</f>
        <v>SOUZA TOGGWEILER</v>
      </c>
      <c r="D12">
        <v>6</v>
      </c>
      <c r="E12">
        <v>30</v>
      </c>
      <c r="F12">
        <v>25</v>
      </c>
      <c r="G12">
        <v>25</v>
      </c>
      <c r="H12">
        <v>5</v>
      </c>
      <c r="I12">
        <f t="shared" si="0"/>
        <v>85</v>
      </c>
      <c r="J12" s="6">
        <f t="shared" si="1"/>
        <v>6.1</v>
      </c>
    </row>
    <row r="13" spans="1:10" x14ac:dyDescent="0.25">
      <c r="A13" t="str">
        <v>12.869.393-9</v>
      </c>
      <c r="B13" t="str">
        <f>+VLOOKUP(A13,LISTA!$A$2:$D$16,2,FALSE)</f>
        <v>NICOLÁS JULIÁN</v>
      </c>
      <c r="C13" t="str">
        <f>+VLOOKUP(A13,LISTA!$A$2:$D$16,3,FALSE)</f>
        <v>ULACIA GUZMÁN</v>
      </c>
      <c r="D13">
        <v>7</v>
      </c>
      <c r="E13">
        <v>31</v>
      </c>
      <c r="F13">
        <v>27</v>
      </c>
      <c r="G13">
        <v>25</v>
      </c>
      <c r="H13">
        <v>5</v>
      </c>
      <c r="I13">
        <f t="shared" si="0"/>
        <v>88</v>
      </c>
      <c r="J13" s="6">
        <f t="shared" si="1"/>
        <v>6.28</v>
      </c>
    </row>
    <row r="14" spans="1:10" x14ac:dyDescent="0.25">
      <c r="A14" t="str">
        <v>15.572.835-3</v>
      </c>
      <c r="B14" t="str">
        <f>+VLOOKUP(A14,LISTA!$A$2:$D$16,2,FALSE)</f>
        <v>MANUEL ALEJANDRO</v>
      </c>
      <c r="C14" t="str">
        <f>+VLOOKUP(A14,LISTA!$A$2:$D$16,3,FALSE)</f>
        <v>VEGA TORO</v>
      </c>
      <c r="D14">
        <v>1</v>
      </c>
      <c r="E14">
        <v>30</v>
      </c>
      <c r="F14">
        <v>25</v>
      </c>
      <c r="G14">
        <v>15</v>
      </c>
      <c r="H14">
        <v>1</v>
      </c>
      <c r="I14">
        <f t="shared" si="0"/>
        <v>71</v>
      </c>
      <c r="J14" s="6">
        <f t="shared" si="1"/>
        <v>5.26</v>
      </c>
    </row>
    <row r="15" spans="1:10" x14ac:dyDescent="0.25">
      <c r="A15" t="str">
        <v>15.838.994-0</v>
      </c>
      <c r="B15" t="str">
        <f>+VLOOKUP(A15,LISTA!$A$2:$D$16,2,FALSE)</f>
        <v>FELIPE ANDRÉS</v>
      </c>
      <c r="C15" t="str">
        <f>+VLOOKUP(A15,LISTA!$A$2:$D$16,3,FALSE)</f>
        <v>VERA GACHÓN</v>
      </c>
      <c r="D15">
        <v>8</v>
      </c>
      <c r="E15">
        <v>30</v>
      </c>
      <c r="F15">
        <v>20</v>
      </c>
      <c r="G15">
        <v>15</v>
      </c>
      <c r="H15">
        <v>1</v>
      </c>
      <c r="I15">
        <f t="shared" si="0"/>
        <v>66</v>
      </c>
      <c r="J15" s="6">
        <f t="shared" si="1"/>
        <v>4.96</v>
      </c>
    </row>
    <row r="16" spans="1:10" x14ac:dyDescent="0.25">
      <c r="A16" t="str">
        <v>12.053.112-3</v>
      </c>
      <c r="B16" t="str">
        <f>+VLOOKUP(A16,LISTA!$A$2:$D$16,2,FALSE)</f>
        <v>JUAN PABLO</v>
      </c>
      <c r="C16" t="str">
        <f>+VLOOKUP(A16,LISTA!$A$2:$D$16,3,FALSE)</f>
        <v>VIDAL VENEGAS</v>
      </c>
      <c r="D16">
        <v>9</v>
      </c>
      <c r="E16">
        <v>30</v>
      </c>
      <c r="F16">
        <v>25</v>
      </c>
      <c r="G16">
        <v>30</v>
      </c>
      <c r="H16">
        <v>5</v>
      </c>
      <c r="I16">
        <f t="shared" si="0"/>
        <v>90</v>
      </c>
      <c r="J16" s="6">
        <f t="shared" si="1"/>
        <v>6.4</v>
      </c>
    </row>
    <row r="17" spans="1:10" x14ac:dyDescent="0.25">
      <c r="A17" t="str">
        <v>14.122.234-1</v>
      </c>
      <c r="B17" t="str">
        <f>+VLOOKUP(A17,LISTA!$A$2:$D$16,2,FALSE)</f>
        <v>JUAN PABLO</v>
      </c>
      <c r="C17" t="str">
        <f>+VLOOKUP(A17,LISTA!$A$2:$D$16,3,FALSE)</f>
        <v>ZALDÍVAR LARRAÍN</v>
      </c>
      <c r="D17">
        <v>7</v>
      </c>
      <c r="E17">
        <v>31</v>
      </c>
      <c r="F17">
        <v>27</v>
      </c>
      <c r="G17">
        <v>25</v>
      </c>
      <c r="H17">
        <v>5</v>
      </c>
      <c r="I17">
        <f t="shared" si="0"/>
        <v>88</v>
      </c>
      <c r="J17" s="6">
        <f t="shared" si="1"/>
        <v>6.28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ACTA</vt:lpstr>
      <vt:lpstr>NOTAS</vt:lpstr>
      <vt:lpstr>LISTA</vt:lpstr>
      <vt:lpstr>TAREA 1</vt:lpstr>
      <vt:lpstr>TAREA 2</vt:lpstr>
      <vt:lpstr>TAREA 3</vt:lpstr>
      <vt:lpstr>TAREA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Andriu</dc:creator>
  <cp:lastModifiedBy>Andriu</cp:lastModifiedBy>
  <dcterms:created xsi:type="dcterms:W3CDTF">2023-03-17T05:27:27Z</dcterms:created>
  <dcterms:modified xsi:type="dcterms:W3CDTF">2023-03-17T07:50:40Z</dcterms:modified>
</cp:coreProperties>
</file>