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7\Documents\GitHub\MusicalAcousticsHWs\RoomAcoustics\6_room_design_absorption\"/>
    </mc:Choice>
  </mc:AlternateContent>
  <xr:revisionPtr revIDLastSave="0" documentId="13_ncr:1_{6E594E5A-8F18-4FE5-997E-BFC519129CDF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9" l="1"/>
  <c r="N8" i="9"/>
  <c r="N7" i="9"/>
  <c r="N6" i="9"/>
  <c r="N5" i="9"/>
  <c r="N5" i="8" l="1"/>
  <c r="N6" i="8"/>
  <c r="N7" i="8"/>
  <c r="N8" i="8"/>
  <c r="F28" i="8" s="1"/>
  <c r="N9" i="8"/>
  <c r="N4" i="8"/>
  <c r="F24" i="8" s="1"/>
  <c r="F27" i="8"/>
  <c r="J16" i="8"/>
  <c r="D26" i="8" s="1"/>
  <c r="F29" i="8"/>
  <c r="B9" i="8"/>
  <c r="B8" i="8"/>
  <c r="N17" i="8"/>
  <c r="B7" i="8"/>
  <c r="N16" i="8"/>
  <c r="B6" i="8"/>
  <c r="F25" i="8"/>
  <c r="B5" i="8"/>
  <c r="B4" i="8"/>
  <c r="N5" i="7"/>
  <c r="N6" i="7"/>
  <c r="N16" i="7" s="1"/>
  <c r="N7" i="7"/>
  <c r="N8" i="7"/>
  <c r="F28" i="7" s="1"/>
  <c r="N9" i="7"/>
  <c r="F29" i="7" s="1"/>
  <c r="N4" i="7"/>
  <c r="F24" i="7" s="1"/>
  <c r="B9" i="7"/>
  <c r="B8" i="7"/>
  <c r="N17" i="7"/>
  <c r="B7" i="7"/>
  <c r="B6" i="7"/>
  <c r="F25" i="7"/>
  <c r="B5" i="7"/>
  <c r="B4" i="7"/>
  <c r="N5" i="6"/>
  <c r="F25" i="6" s="1"/>
  <c r="N6" i="6"/>
  <c r="F26" i="6" s="1"/>
  <c r="N7" i="6"/>
  <c r="F27" i="6" s="1"/>
  <c r="N8" i="6"/>
  <c r="F28" i="6" s="1"/>
  <c r="N9" i="6"/>
  <c r="F29" i="6" s="1"/>
  <c r="N4" i="6"/>
  <c r="F24" i="6" s="1"/>
  <c r="F28" i="4"/>
  <c r="F29" i="4"/>
  <c r="B9" i="6"/>
  <c r="B8" i="6"/>
  <c r="N17" i="6"/>
  <c r="B7" i="6"/>
  <c r="B6" i="6"/>
  <c r="B5" i="6"/>
  <c r="B4" i="6"/>
  <c r="N5" i="5"/>
  <c r="F25" i="5" s="1"/>
  <c r="N6" i="5"/>
  <c r="N16" i="5" s="1"/>
  <c r="N7" i="5"/>
  <c r="N17" i="5" s="1"/>
  <c r="N8" i="5"/>
  <c r="J18" i="5" s="1"/>
  <c r="D28" i="5" s="1"/>
  <c r="N9" i="5"/>
  <c r="F29" i="5" s="1"/>
  <c r="N4" i="5"/>
  <c r="F24" i="5" s="1"/>
  <c r="D22" i="1"/>
  <c r="D9" i="1"/>
  <c r="D10" i="1"/>
  <c r="D11" i="1"/>
  <c r="D5" i="1"/>
  <c r="D6" i="1"/>
  <c r="D7" i="1"/>
  <c r="D20" i="1"/>
  <c r="D12" i="1"/>
  <c r="B9" i="5"/>
  <c r="B8" i="5"/>
  <c r="B7" i="5"/>
  <c r="B6" i="5"/>
  <c r="B5" i="5"/>
  <c r="B4" i="5"/>
  <c r="N4" i="4"/>
  <c r="J14" i="4" s="1"/>
  <c r="D24" i="4" s="1"/>
  <c r="N5" i="4"/>
  <c r="J15" i="4" s="1"/>
  <c r="D25" i="4" s="1"/>
  <c r="N6" i="4"/>
  <c r="N16" i="4" s="1"/>
  <c r="N7" i="4"/>
  <c r="J17" i="4" s="1"/>
  <c r="D27" i="4" s="1"/>
  <c r="N8" i="4"/>
  <c r="N9" i="4"/>
  <c r="J19" i="4" s="1"/>
  <c r="D29" i="4" s="1"/>
  <c r="C7" i="1"/>
  <c r="C22" i="1" s="1"/>
  <c r="C10" i="1"/>
  <c r="B10" i="1"/>
  <c r="C9" i="1"/>
  <c r="C11" i="1"/>
  <c r="C5" i="1"/>
  <c r="C6" i="1"/>
  <c r="B9" i="1"/>
  <c r="B12" i="1"/>
  <c r="B11" i="1" s="1"/>
  <c r="C20" i="1"/>
  <c r="C12" i="1"/>
  <c r="B9" i="4"/>
  <c r="B8" i="4"/>
  <c r="B7" i="4"/>
  <c r="B6" i="4"/>
  <c r="B5" i="4"/>
  <c r="B4" i="4"/>
  <c r="J17" i="8" l="1"/>
  <c r="D27" i="8" s="1"/>
  <c r="J27" i="8" s="1"/>
  <c r="J14" i="8"/>
  <c r="D24" i="8" s="1"/>
  <c r="J24" i="8" s="1"/>
  <c r="J18" i="8"/>
  <c r="D28" i="8" s="1"/>
  <c r="J28" i="8" s="1"/>
  <c r="J15" i="8"/>
  <c r="D25" i="8" s="1"/>
  <c r="J25" i="8" s="1"/>
  <c r="N15" i="8"/>
  <c r="N19" i="8"/>
  <c r="F26" i="8"/>
  <c r="J26" i="8" s="1"/>
  <c r="J19" i="8"/>
  <c r="D29" i="8" s="1"/>
  <c r="J29" i="8" s="1"/>
  <c r="F25" i="4"/>
  <c r="N19" i="6"/>
  <c r="N14" i="8"/>
  <c r="N18" i="8"/>
  <c r="J19" i="7"/>
  <c r="D29" i="7" s="1"/>
  <c r="J29" i="7" s="1"/>
  <c r="J17" i="7"/>
  <c r="D27" i="7" s="1"/>
  <c r="F27" i="7"/>
  <c r="F26" i="7"/>
  <c r="J15" i="7"/>
  <c r="D25" i="7" s="1"/>
  <c r="J25" i="7" s="1"/>
  <c r="F26" i="5"/>
  <c r="J16" i="4"/>
  <c r="D26" i="4" s="1"/>
  <c r="N15" i="7"/>
  <c r="N19" i="7"/>
  <c r="N14" i="5"/>
  <c r="N15" i="6"/>
  <c r="F27" i="4"/>
  <c r="F28" i="5"/>
  <c r="J14" i="7"/>
  <c r="D24" i="7" s="1"/>
  <c r="J24" i="7" s="1"/>
  <c r="J16" i="7"/>
  <c r="D26" i="7" s="1"/>
  <c r="J18" i="7"/>
  <c r="D28" i="7" s="1"/>
  <c r="J28" i="7" s="1"/>
  <c r="F24" i="4"/>
  <c r="F26" i="4"/>
  <c r="F27" i="5"/>
  <c r="N14" i="7"/>
  <c r="N18" i="7"/>
  <c r="J18" i="6"/>
  <c r="D28" i="6" s="1"/>
  <c r="J28" i="6" s="1"/>
  <c r="J16" i="6"/>
  <c r="D26" i="6" s="1"/>
  <c r="J26" i="6" s="1"/>
  <c r="J14" i="6"/>
  <c r="D24" i="6" s="1"/>
  <c r="J24" i="6" s="1"/>
  <c r="J28" i="5"/>
  <c r="N14" i="4"/>
  <c r="N19" i="5"/>
  <c r="N15" i="5"/>
  <c r="J17" i="5"/>
  <c r="D27" i="5" s="1"/>
  <c r="N14" i="6"/>
  <c r="N16" i="6"/>
  <c r="N18" i="6"/>
  <c r="J18" i="4"/>
  <c r="D28" i="4" s="1"/>
  <c r="N18" i="5"/>
  <c r="J14" i="5"/>
  <c r="D24" i="5" s="1"/>
  <c r="J24" i="5" s="1"/>
  <c r="J16" i="5"/>
  <c r="D26" i="5" s="1"/>
  <c r="J15" i="6"/>
  <c r="D25" i="6" s="1"/>
  <c r="J17" i="6"/>
  <c r="D27" i="6" s="1"/>
  <c r="J19" i="6"/>
  <c r="D29" i="6" s="1"/>
  <c r="J29" i="6" s="1"/>
  <c r="J19" i="5"/>
  <c r="D29" i="5" s="1"/>
  <c r="J29" i="5" s="1"/>
  <c r="J15" i="5"/>
  <c r="D25" i="5" s="1"/>
  <c r="J25" i="5" s="1"/>
  <c r="J26" i="5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B20" i="1"/>
  <c r="J26" i="7" l="1"/>
  <c r="J27" i="7"/>
  <c r="J27" i="5"/>
  <c r="J25" i="6"/>
  <c r="J27" i="6"/>
  <c r="N5" i="2"/>
  <c r="F25" i="2" s="1"/>
  <c r="N9" i="2"/>
  <c r="F29" i="2" s="1"/>
  <c r="N6" i="2"/>
  <c r="F26" i="2" s="1"/>
  <c r="N4" i="2"/>
  <c r="F24" i="2" s="1"/>
  <c r="N7" i="2"/>
  <c r="F27" i="2" s="1"/>
  <c r="N8" i="2"/>
  <c r="F28" i="2" s="1"/>
  <c r="N14" i="2" l="1"/>
  <c r="J14" i="2"/>
  <c r="D24" i="2" s="1"/>
  <c r="J16" i="2"/>
  <c r="D26" i="2" s="1"/>
  <c r="N16" i="2"/>
  <c r="J27" i="4"/>
  <c r="N17" i="2"/>
  <c r="J17" i="2"/>
  <c r="D27" i="2" s="1"/>
  <c r="N18" i="2"/>
  <c r="J18" i="2"/>
  <c r="D28" i="2" s="1"/>
  <c r="J28" i="2" s="1"/>
  <c r="N19" i="2"/>
  <c r="J19" i="2"/>
  <c r="D29" i="2" s="1"/>
  <c r="N15" i="2"/>
  <c r="J15" i="2"/>
  <c r="D25" i="2" s="1"/>
  <c r="J25" i="2" l="1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<sst xmlns="http://schemas.openxmlformats.org/spreadsheetml/2006/main" count="241" uniqueCount="54">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</sst>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0" borderId="12" xfId="0" applyBorder="1"/>
    <xf numFmtId="0" fontId="7" fillId="6" borderId="13" xfId="0" applyFont="1" applyFill="1" applyBorder="1"/>
    <xf numFmtId="0" fontId="9" fillId="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0.17980489864070795</c:v>
                </c:pt>
                <c:pt idx="1">
                  <c:v>0.12481896063863397</c:v>
                </c:pt>
                <c:pt idx="2">
                  <c:v>0.20001834875495694</c:v>
                </c:pt>
                <c:pt idx="3">
                  <c:v>0.20782310536937937</c:v>
                </c:pt>
                <c:pt idx="4">
                  <c:v>0.20108560625819308</c:v>
                </c:pt>
                <c:pt idx="5">
                  <c:v>0.20124210817760546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0.18016622253368206</c:v>
                </c:pt>
                <c:pt idx="1">
                  <c:v>0.12518722646525118</c:v>
                </c:pt>
                <c:pt idx="2">
                  <c:v>0.20022183075296371</c:v>
                </c:pt>
                <c:pt idx="3">
                  <c:v>0.20793222419541449</c:v>
                </c:pt>
                <c:pt idx="4">
                  <c:v>0.20111297264974762</c:v>
                </c:pt>
                <c:pt idx="5">
                  <c:v>0.20117086583207539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0.17799511202131804</c:v>
                </c:pt>
                <c:pt idx="1">
                  <c:v>0.12399321856790907</c:v>
                </c:pt>
                <c:pt idx="2">
                  <c:v>0.19933435229326982</c:v>
                </c:pt>
                <c:pt idx="3">
                  <c:v>0.20732336596883832</c:v>
                </c:pt>
                <c:pt idx="4">
                  <c:v>0.200826449612657</c:v>
                </c:pt>
                <c:pt idx="5">
                  <c:v>0.20109849986593772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0.18366796019476836</c:v>
                </c:pt>
                <c:pt idx="1">
                  <c:v>0.15113404491959651</c:v>
                </c:pt>
                <c:pt idx="2">
                  <c:v>0.24232382619875092</c:v>
                </c:pt>
                <c:pt idx="3">
                  <c:v>0.29091329408564198</c:v>
                </c:pt>
                <c:pt idx="4">
                  <c:v>0.28801289051416873</c:v>
                </c:pt>
                <c:pt idx="5">
                  <c:v>0.2839520969940072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0.1840375280116871</c:v>
                </c:pt>
                <c:pt idx="1">
                  <c:v>0.15149012564619255</c:v>
                </c:pt>
                <c:pt idx="2">
                  <c:v>0.24249736092455951</c:v>
                </c:pt>
                <c:pt idx="3">
                  <c:v>0.29095711777475808</c:v>
                </c:pt>
                <c:pt idx="4">
                  <c:v>0.28796368708539477</c:v>
                </c:pt>
                <c:pt idx="5">
                  <c:v>0.28379877735854958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0.18325758767683373</c:v>
                </c:pt>
                <c:pt idx="1">
                  <c:v>0.14993760177217882</c:v>
                </c:pt>
                <c:pt idx="2">
                  <c:v>0.24023221055911634</c:v>
                </c:pt>
                <c:pt idx="3">
                  <c:v>0.28799802600774921</c:v>
                </c:pt>
                <c:pt idx="4">
                  <c:v>0.28524964828368632</c:v>
                </c:pt>
                <c:pt idx="5">
                  <c:v>0.28140721431571802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workbookViewId="0">
      <selection activeCell="D20" sqref="D20"/>
    </sheetView>
  </sheetViews>
  <sheetFormatPr defaultRowHeight="14.4" x14ac:dyDescent="0.3"/>
  <cols>
    <col min="1" max="1" width="20.6640625" customWidth="1"/>
    <col min="2" max="2" width="11" customWidth="1"/>
    <col min="3" max="3" width="12.33203125" customWidth="1"/>
    <col min="4" max="4" width="11.88671875" customWidth="1"/>
  </cols>
  <sheetData>
    <row r="1" spans="1:5" x14ac:dyDescent="0.3">
      <c r="B1" s="21" t="s">
        <v>0</v>
      </c>
      <c r="C1" s="21"/>
      <c r="D1" s="21" t="s">
        <v>9</v>
      </c>
      <c r="E1" s="21"/>
    </row>
    <row r="2" spans="1:5" x14ac:dyDescent="0.3">
      <c r="B2" s="2">
        <v>1</v>
      </c>
      <c r="C2" s="3">
        <v>2</v>
      </c>
      <c r="D2" s="4">
        <v>3</v>
      </c>
    </row>
    <row r="3" spans="1:5" x14ac:dyDescent="0.3">
      <c r="B3" s="22" t="s">
        <v>9</v>
      </c>
      <c r="C3" s="24" t="s">
        <v>9</v>
      </c>
      <c r="D3" s="24" t="s">
        <v>9</v>
      </c>
    </row>
    <row r="4" spans="1:5" x14ac:dyDescent="0.3">
      <c r="B4" s="23"/>
      <c r="C4" s="24"/>
      <c r="D4" s="24"/>
    </row>
    <row r="5" spans="1:5" x14ac:dyDescent="0.3">
      <c r="A5" s="5" t="s">
        <v>1</v>
      </c>
      <c r="B5" s="1">
        <f>B17*B18</f>
        <v>62.05</v>
      </c>
      <c r="C5" s="18">
        <f>C17*C18</f>
        <v>39.44</v>
      </c>
      <c r="D5" s="19">
        <f>D17*D18</f>
        <v>88.739999999999981</v>
      </c>
    </row>
    <row r="6" spans="1:5" x14ac:dyDescent="0.3">
      <c r="A6" s="5" t="s">
        <v>2</v>
      </c>
      <c r="B6" s="1">
        <f>B17*B18</f>
        <v>62.05</v>
      </c>
      <c r="C6" s="18">
        <f>C17*C18</f>
        <v>39.44</v>
      </c>
      <c r="D6" s="19">
        <f>D17*D18</f>
        <v>88.739999999999981</v>
      </c>
    </row>
    <row r="7" spans="1:5" x14ac:dyDescent="0.3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34.92</v>
      </c>
    </row>
    <row r="8" spans="1:5" x14ac:dyDescent="0.3">
      <c r="A8" s="5" t="s">
        <v>4</v>
      </c>
      <c r="B8" s="1">
        <v>1.8</v>
      </c>
      <c r="C8" s="18">
        <v>1.8</v>
      </c>
      <c r="D8" s="19">
        <v>1.8</v>
      </c>
    </row>
    <row r="9" spans="1:5" x14ac:dyDescent="0.3">
      <c r="A9" s="5" t="s">
        <v>5</v>
      </c>
      <c r="B9" s="1">
        <f>B16*B18</f>
        <v>21.9</v>
      </c>
      <c r="C9" s="18">
        <f>C16*C18</f>
        <v>13.92</v>
      </c>
      <c r="D9" s="19">
        <f>D16*D18</f>
        <v>31.319999999999997</v>
      </c>
    </row>
    <row r="10" spans="1:5" x14ac:dyDescent="0.3">
      <c r="A10" s="5" t="s">
        <v>6</v>
      </c>
      <c r="B10" s="1">
        <f>B17*B18</f>
        <v>62.05</v>
      </c>
      <c r="C10" s="18">
        <f>C17*C18</f>
        <v>39.44</v>
      </c>
      <c r="D10" s="19">
        <f>D17*D18</f>
        <v>88.739999999999981</v>
      </c>
    </row>
    <row r="11" spans="1:5" x14ac:dyDescent="0.3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19.979999999999997</v>
      </c>
    </row>
    <row r="12" spans="1:5" x14ac:dyDescent="0.3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3">
      <c r="B14" s="21" t="s">
        <v>0</v>
      </c>
      <c r="C14" s="21"/>
      <c r="D14" s="21" t="s">
        <v>10</v>
      </c>
      <c r="E14" s="21"/>
    </row>
    <row r="15" spans="1:5" ht="30.75" customHeight="1" x14ac:dyDescent="0.3">
      <c r="B15" s="6" t="s">
        <v>14</v>
      </c>
      <c r="C15" s="6" t="s">
        <v>14</v>
      </c>
      <c r="D15" s="6" t="s">
        <v>14</v>
      </c>
    </row>
    <row r="16" spans="1:5" x14ac:dyDescent="0.3">
      <c r="A16" s="5" t="s">
        <v>11</v>
      </c>
      <c r="B16" s="1">
        <v>3</v>
      </c>
      <c r="C16" s="18">
        <v>2.4</v>
      </c>
      <c r="D16" s="19">
        <v>3.6</v>
      </c>
    </row>
    <row r="17" spans="1:4" x14ac:dyDescent="0.3">
      <c r="A17" s="5" t="s">
        <v>12</v>
      </c>
      <c r="B17" s="1">
        <v>8.5</v>
      </c>
      <c r="C17" s="18">
        <v>6.8</v>
      </c>
      <c r="D17" s="19">
        <v>10.199999999999999</v>
      </c>
    </row>
    <row r="18" spans="1:4" x14ac:dyDescent="0.3">
      <c r="A18" s="5" t="s">
        <v>13</v>
      </c>
      <c r="B18" s="1">
        <v>7.3</v>
      </c>
      <c r="C18" s="18">
        <v>5.8</v>
      </c>
      <c r="D18" s="19">
        <v>8.6999999999999993</v>
      </c>
    </row>
    <row r="19" spans="1:4" ht="27.75" customHeight="1" x14ac:dyDescent="0.3">
      <c r="A19" s="5"/>
      <c r="B19" s="7" t="s">
        <v>15</v>
      </c>
      <c r="C19" s="7" t="s">
        <v>15</v>
      </c>
      <c r="D19" s="7" t="s">
        <v>15</v>
      </c>
    </row>
    <row r="20" spans="1:4" x14ac:dyDescent="0.3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319.46399999999994</v>
      </c>
    </row>
    <row r="21" spans="1:4" ht="21.75" customHeight="1" x14ac:dyDescent="0.3">
      <c r="B21" s="7" t="s">
        <v>35</v>
      </c>
      <c r="C21" s="7" t="s">
        <v>35</v>
      </c>
      <c r="D21" s="7" t="s">
        <v>35</v>
      </c>
    </row>
    <row r="22" spans="1:4" x14ac:dyDescent="0.3">
      <c r="A22" s="5" t="s">
        <v>34</v>
      </c>
      <c r="B22" s="1">
        <f>SUM(B5:B12)</f>
        <v>255.45</v>
      </c>
      <c r="C22" s="18">
        <f>SUM(C5:C12)</f>
        <v>162.47999999999999</v>
      </c>
      <c r="D22" s="19">
        <f>SUM(D5:D12)</f>
        <v>365.58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1" workbookViewId="0">
      <selection activeCell="F24" sqref="F24:F2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29" t="s">
        <v>19</v>
      </c>
      <c r="D1" s="29"/>
      <c r="E1" s="29"/>
      <c r="F1" s="29"/>
      <c r="N1" s="29" t="s">
        <v>32</v>
      </c>
      <c r="O1" s="29"/>
      <c r="P1" s="29"/>
      <c r="Q1" s="29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34" t="s">
        <v>33</v>
      </c>
      <c r="O2" s="35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30">
        <f t="shared" ref="N4:N9" si="0">1/(surface_A)*(C4*area_S1+D4*area_S2+E4*area_S3+F4*area_S4+G4*area_S5_1+H4*area_S5_2+I4*area_S6+J4*area_S7)</f>
        <v>0.33664513603444896</v>
      </c>
      <c r="O4" s="31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30">
        <f t="shared" si="0"/>
        <v>0.23879232726560964</v>
      </c>
      <c r="O5" s="31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30">
        <f t="shared" si="0"/>
        <v>0.37140144842434908</v>
      </c>
      <c r="O6" s="31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30">
        <f t="shared" si="0"/>
        <v>0.38464082990800547</v>
      </c>
      <c r="O7" s="31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30">
        <f t="shared" si="0"/>
        <v>0.3732178508514386</v>
      </c>
      <c r="O8" s="31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30">
        <f t="shared" si="0"/>
        <v>0.37348404775885685</v>
      </c>
      <c r="O9" s="31"/>
    </row>
    <row r="10" spans="1:17" x14ac:dyDescent="0.3">
      <c r="G10" s="10"/>
    </row>
    <row r="11" spans="1:17" x14ac:dyDescent="0.3">
      <c r="A11" s="36" t="s">
        <v>24</v>
      </c>
      <c r="B11" s="36"/>
      <c r="I11" s="25" t="s">
        <v>38</v>
      </c>
      <c r="J11" s="25"/>
      <c r="M11" s="29" t="s">
        <v>36</v>
      </c>
      <c r="N11" s="29"/>
      <c r="O11" s="29"/>
      <c r="P11" s="29"/>
    </row>
    <row r="12" spans="1:17" x14ac:dyDescent="0.3">
      <c r="A12" s="36" t="s">
        <v>25</v>
      </c>
      <c r="B12" s="36"/>
      <c r="I12" s="12" t="s">
        <v>17</v>
      </c>
      <c r="J12" s="14" t="s">
        <v>39</v>
      </c>
      <c r="L12" s="13"/>
      <c r="M12" s="11" t="s">
        <v>17</v>
      </c>
      <c r="N12" s="32" t="s">
        <v>37</v>
      </c>
      <c r="O12" s="33"/>
    </row>
    <row r="13" spans="1:17" x14ac:dyDescent="0.3">
      <c r="A13" s="36" t="s">
        <v>27</v>
      </c>
      <c r="B13" s="36"/>
      <c r="I13" s="12"/>
    </row>
    <row r="14" spans="1:17" x14ac:dyDescent="0.3">
      <c r="A14" s="36" t="s">
        <v>28</v>
      </c>
      <c r="B14" s="36"/>
      <c r="I14" s="12">
        <v>125</v>
      </c>
      <c r="J14" s="14">
        <f t="shared" ref="J14:J19" si="2">N4*surface_A</f>
        <v>85.995999999999981</v>
      </c>
      <c r="M14" s="11">
        <v>125</v>
      </c>
      <c r="N14" s="27">
        <f t="shared" ref="N14:N19" si="3">(N4*surface_A)/(1-N4)</f>
        <v>129.63800323391592</v>
      </c>
      <c r="O14" s="28"/>
    </row>
    <row r="15" spans="1:17" x14ac:dyDescent="0.3">
      <c r="A15" s="36" t="s">
        <v>29</v>
      </c>
      <c r="B15" s="36"/>
      <c r="I15" s="12">
        <v>250</v>
      </c>
      <c r="J15" s="14">
        <f t="shared" si="2"/>
        <v>60.999499999999983</v>
      </c>
      <c r="M15" s="11">
        <v>250</v>
      </c>
      <c r="N15" s="27">
        <f t="shared" si="3"/>
        <v>80.135161776390362</v>
      </c>
      <c r="O15" s="28"/>
    </row>
    <row r="16" spans="1:17" x14ac:dyDescent="0.3">
      <c r="A16" s="36" t="s">
        <v>30</v>
      </c>
      <c r="B16" s="36"/>
      <c r="I16" s="12">
        <v>500</v>
      </c>
      <c r="J16" s="14">
        <f t="shared" si="2"/>
        <v>94.874499999999969</v>
      </c>
      <c r="M16" s="11">
        <v>500</v>
      </c>
      <c r="N16" s="27">
        <f t="shared" si="3"/>
        <v>150.93019187235905</v>
      </c>
      <c r="O16" s="28"/>
    </row>
    <row r="17" spans="1:15" x14ac:dyDescent="0.3">
      <c r="A17" s="36" t="s">
        <v>31</v>
      </c>
      <c r="B17" s="36"/>
      <c r="I17" s="12">
        <v>1000</v>
      </c>
      <c r="J17" s="14">
        <f t="shared" si="2"/>
        <v>98.256499999999988</v>
      </c>
      <c r="M17" s="11">
        <v>1000</v>
      </c>
      <c r="N17" s="27">
        <f t="shared" si="3"/>
        <v>159.67341477223931</v>
      </c>
      <c r="O17" s="28"/>
    </row>
    <row r="18" spans="1:15" x14ac:dyDescent="0.3">
      <c r="I18" s="12">
        <v>2000</v>
      </c>
      <c r="J18" s="14">
        <f t="shared" si="2"/>
        <v>95.338499999999982</v>
      </c>
      <c r="M18" s="11">
        <v>2000</v>
      </c>
      <c r="N18" s="27">
        <f t="shared" si="3"/>
        <v>152.10787373174315</v>
      </c>
      <c r="O18" s="28"/>
    </row>
    <row r="19" spans="1:15" x14ac:dyDescent="0.3">
      <c r="F19" s="13"/>
      <c r="I19" s="12">
        <v>4000</v>
      </c>
      <c r="J19" s="14">
        <f t="shared" si="2"/>
        <v>95.40649999999998</v>
      </c>
      <c r="M19" s="11">
        <v>4000</v>
      </c>
      <c r="N19" s="27">
        <f t="shared" si="3"/>
        <v>152.2810387488401</v>
      </c>
      <c r="O19" s="28"/>
    </row>
    <row r="21" spans="1:15" x14ac:dyDescent="0.3">
      <c r="C21" s="25" t="s">
        <v>40</v>
      </c>
      <c r="D21" s="26"/>
      <c r="E21" s="25" t="s">
        <v>41</v>
      </c>
      <c r="F21" s="26"/>
      <c r="I21" s="25" t="s">
        <v>44</v>
      </c>
      <c r="J21" s="25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16*volume_A/J14</f>
        <v>34.634169031117729</v>
      </c>
      <c r="F24" s="16">
        <f t="shared" ref="F24:F29" si="5">-16*(volume_A/(surface_A*LN(ABS(1-N4))))</f>
        <v>28.40677577897246</v>
      </c>
      <c r="I24" s="12">
        <v>125</v>
      </c>
      <c r="J24" s="14">
        <f>(D24-F24)/D24</f>
        <v>0.17980489864070795</v>
      </c>
    </row>
    <row r="25" spans="1:15" x14ac:dyDescent="0.3">
      <c r="B25" s="11">
        <v>250</v>
      </c>
      <c r="D25" s="16">
        <f t="shared" si="4"/>
        <v>48.826629726473172</v>
      </c>
      <c r="F25" s="16">
        <f t="shared" si="5"/>
        <v>42.732140552527362</v>
      </c>
      <c r="I25" s="12">
        <v>250</v>
      </c>
      <c r="J25" s="14">
        <f t="shared" ref="J25:J29" si="6">(D25-F25)/D25</f>
        <v>0.12481896063863397</v>
      </c>
    </row>
    <row r="26" spans="1:15" x14ac:dyDescent="0.3">
      <c r="B26" s="11">
        <v>500</v>
      </c>
      <c r="D26" s="16">
        <f t="shared" si="4"/>
        <v>31.393050819767172</v>
      </c>
      <c r="F26" s="16">
        <f t="shared" si="5"/>
        <v>25.113864632416895</v>
      </c>
      <c r="I26" s="12">
        <v>500</v>
      </c>
      <c r="J26" s="14">
        <f t="shared" si="6"/>
        <v>0.20001834875495694</v>
      </c>
    </row>
    <row r="27" spans="1:15" x14ac:dyDescent="0.3">
      <c r="B27" s="11">
        <v>1000</v>
      </c>
      <c r="D27" s="16">
        <f t="shared" si="4"/>
        <v>30.312498409774417</v>
      </c>
      <c r="F27" s="16">
        <f t="shared" si="5"/>
        <v>24.012860858750724</v>
      </c>
      <c r="I27" s="12">
        <v>1000</v>
      </c>
      <c r="J27" s="14">
        <f t="shared" si="6"/>
        <v>0.20782310536937937</v>
      </c>
    </row>
    <row r="28" spans="1:15" x14ac:dyDescent="0.3">
      <c r="B28" s="11">
        <v>2000</v>
      </c>
      <c r="D28" s="16">
        <f t="shared" si="4"/>
        <v>31.240264950675751</v>
      </c>
      <c r="F28" s="16">
        <f t="shared" si="5"/>
        <v>24.958297333402538</v>
      </c>
      <c r="I28" s="12">
        <v>2000</v>
      </c>
      <c r="J28" s="14">
        <f t="shared" si="6"/>
        <v>0.20108560625819308</v>
      </c>
    </row>
    <row r="29" spans="1:15" x14ac:dyDescent="0.3">
      <c r="B29" s="11">
        <v>4000</v>
      </c>
      <c r="D29" s="16">
        <f t="shared" si="4"/>
        <v>31.217998773668462</v>
      </c>
      <c r="F29" s="16">
        <f t="shared" si="5"/>
        <v>24.935622887369519</v>
      </c>
      <c r="I29" s="12">
        <v>4000</v>
      </c>
      <c r="J29" s="14">
        <f t="shared" si="6"/>
        <v>0.20124210817760546</v>
      </c>
    </row>
    <row r="30" spans="1:15" x14ac:dyDescent="0.3">
      <c r="F30" s="17"/>
    </row>
  </sheetData>
  <mergeCells count="28">
    <mergeCell ref="A16:B16"/>
    <mergeCell ref="A17:B17"/>
    <mergeCell ref="C1:F1"/>
    <mergeCell ref="A11:B11"/>
    <mergeCell ref="A12:B12"/>
    <mergeCell ref="A13:B13"/>
    <mergeCell ref="A14:B14"/>
    <mergeCell ref="A15:B15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A10" workbookViewId="0">
      <selection activeCell="F24" sqref="F24:F2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29" t="s">
        <v>19</v>
      </c>
      <c r="D1" s="29"/>
      <c r="E1" s="29"/>
      <c r="F1" s="29"/>
      <c r="N1" s="29" t="s">
        <v>32</v>
      </c>
      <c r="O1" s="29"/>
      <c r="P1" s="29"/>
      <c r="Q1" s="29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34" t="s">
        <v>33</v>
      </c>
      <c r="O2" s="35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30">
        <f t="shared" ref="N4:N9" si="0">1/(surface_B1)*(C4*area_S1_B1+D4*area_S2_B1+E4*area_S3_B1+F4*area_S4_B1+G4*area_S5_B1_1+H4*area_S5_B1_2+I4*area_S6_B1+J4*area_S7_B1)</f>
        <v>0.33727227966518952</v>
      </c>
      <c r="O4" s="31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30">
        <f t="shared" si="0"/>
        <v>0.23946331856228459</v>
      </c>
      <c r="O5" s="31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30">
        <f t="shared" si="0"/>
        <v>0.37174790743476122</v>
      </c>
      <c r="O6" s="31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30">
        <f t="shared" si="0"/>
        <v>0.38482520925652386</v>
      </c>
      <c r="O7" s="31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30">
        <f t="shared" si="0"/>
        <v>0.3732644017725259</v>
      </c>
      <c r="O8" s="31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30">
        <f t="shared" si="0"/>
        <v>0.37336287543082219</v>
      </c>
      <c r="O9" s="31"/>
    </row>
    <row r="10" spans="1:17" x14ac:dyDescent="0.3">
      <c r="G10" s="10"/>
    </row>
    <row r="11" spans="1:17" x14ac:dyDescent="0.3">
      <c r="A11" s="36" t="s">
        <v>24</v>
      </c>
      <c r="B11" s="36"/>
      <c r="I11" s="25" t="s">
        <v>38</v>
      </c>
      <c r="J11" s="25"/>
      <c r="M11" s="29" t="s">
        <v>36</v>
      </c>
      <c r="N11" s="29"/>
      <c r="O11" s="29"/>
      <c r="P11" s="29"/>
    </row>
    <row r="12" spans="1:17" x14ac:dyDescent="0.3">
      <c r="A12" s="36" t="s">
        <v>25</v>
      </c>
      <c r="B12" s="36"/>
      <c r="I12" s="12" t="s">
        <v>17</v>
      </c>
      <c r="J12" s="14" t="s">
        <v>39</v>
      </c>
      <c r="L12" s="13"/>
      <c r="M12" s="11" t="s">
        <v>17</v>
      </c>
      <c r="N12" s="32" t="s">
        <v>37</v>
      </c>
      <c r="O12" s="33"/>
    </row>
    <row r="13" spans="1:17" x14ac:dyDescent="0.3">
      <c r="A13" s="36" t="s">
        <v>27</v>
      </c>
      <c r="B13" s="36"/>
      <c r="I13" s="12"/>
    </row>
    <row r="14" spans="1:17" x14ac:dyDescent="0.3">
      <c r="A14" s="36" t="s">
        <v>28</v>
      </c>
      <c r="B14" s="36"/>
      <c r="I14" s="12">
        <v>125</v>
      </c>
      <c r="J14" s="14">
        <f t="shared" ref="J14:J19" si="2">N4*surface_B1</f>
        <v>54.79999999999999</v>
      </c>
      <c r="M14" s="11">
        <v>125</v>
      </c>
      <c r="N14" s="27">
        <f t="shared" ref="N14:N19" si="3">(N4*surface_B1)/(1-N4)</f>
        <v>82.688558692421964</v>
      </c>
      <c r="O14" s="28"/>
    </row>
    <row r="15" spans="1:17" x14ac:dyDescent="0.3">
      <c r="A15" s="36" t="s">
        <v>29</v>
      </c>
      <c r="B15" s="36"/>
      <c r="I15" s="12">
        <v>250</v>
      </c>
      <c r="J15" s="14">
        <f t="shared" si="2"/>
        <v>38.907999999999994</v>
      </c>
      <c r="M15" s="11">
        <v>250</v>
      </c>
      <c r="N15" s="27">
        <f t="shared" si="3"/>
        <v>51.158610688505476</v>
      </c>
      <c r="O15" s="28"/>
    </row>
    <row r="16" spans="1:17" x14ac:dyDescent="0.3">
      <c r="A16" s="36" t="s">
        <v>30</v>
      </c>
      <c r="B16" s="36"/>
      <c r="I16" s="12">
        <v>500</v>
      </c>
      <c r="J16" s="14">
        <f t="shared" si="2"/>
        <v>60.401600000000002</v>
      </c>
      <c r="M16" s="11">
        <v>500</v>
      </c>
      <c r="N16" s="27">
        <f t="shared" si="3"/>
        <v>96.142298155143493</v>
      </c>
      <c r="O16" s="28"/>
    </row>
    <row r="17" spans="1:15" x14ac:dyDescent="0.3">
      <c r="A17" s="36" t="s">
        <v>31</v>
      </c>
      <c r="B17" s="36"/>
      <c r="I17" s="12">
        <v>1000</v>
      </c>
      <c r="J17" s="14">
        <f t="shared" si="2"/>
        <v>62.526399999999995</v>
      </c>
      <c r="M17" s="11">
        <v>1000</v>
      </c>
      <c r="N17" s="27">
        <f t="shared" si="3"/>
        <v>101.6400557058475</v>
      </c>
      <c r="O17" s="28"/>
    </row>
    <row r="18" spans="1:15" x14ac:dyDescent="0.3">
      <c r="I18" s="12">
        <v>2000</v>
      </c>
      <c r="J18" s="14">
        <f t="shared" si="2"/>
        <v>60.648000000000003</v>
      </c>
      <c r="M18" s="11">
        <v>2000</v>
      </c>
      <c r="N18" s="27">
        <f t="shared" si="3"/>
        <v>96.768079189252916</v>
      </c>
      <c r="O18" s="28"/>
    </row>
    <row r="19" spans="1:15" x14ac:dyDescent="0.3">
      <c r="F19" s="13"/>
      <c r="I19" s="12">
        <v>4000</v>
      </c>
      <c r="J19" s="14">
        <f t="shared" si="2"/>
        <v>60.663999999999987</v>
      </c>
      <c r="M19" s="11">
        <v>4000</v>
      </c>
      <c r="N19" s="27">
        <f t="shared" si="3"/>
        <v>96.808819046122395</v>
      </c>
      <c r="O19" s="28"/>
    </row>
    <row r="21" spans="1:15" x14ac:dyDescent="0.3">
      <c r="C21" s="25" t="s">
        <v>40</v>
      </c>
      <c r="D21" s="26"/>
      <c r="E21" s="25" t="s">
        <v>41</v>
      </c>
      <c r="F21" s="26"/>
      <c r="I21" s="25" t="s">
        <v>44</v>
      </c>
      <c r="J21" s="25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16*volume_B1/J14</f>
        <v>27.636788321167884</v>
      </c>
      <c r="F24" s="16">
        <f t="shared" ref="F24:F29" si="5">-16*(volume_B1/(surface_B1*LN(ABS(1-N4))))</f>
        <v>22.657572566380086</v>
      </c>
      <c r="I24" s="12">
        <v>125</v>
      </c>
      <c r="J24" s="14">
        <f>(D24-F24)/D24</f>
        <v>0.18016622253368206</v>
      </c>
    </row>
    <row r="25" spans="1:15" x14ac:dyDescent="0.3">
      <c r="B25" s="11">
        <v>250</v>
      </c>
      <c r="D25" s="16">
        <f t="shared" si="4"/>
        <v>38.925053973475897</v>
      </c>
      <c r="F25" s="16">
        <f t="shared" si="5"/>
        <v>34.052134426526244</v>
      </c>
      <c r="I25" s="12">
        <v>250</v>
      </c>
      <c r="J25" s="14">
        <f t="shared" ref="J25:J29" si="6">(D25-F25)/D25</f>
        <v>0.12518722646525118</v>
      </c>
    </row>
    <row r="26" spans="1:15" x14ac:dyDescent="0.3">
      <c r="B26" s="11">
        <v>500</v>
      </c>
      <c r="D26" s="16">
        <f t="shared" si="4"/>
        <v>25.073772880188603</v>
      </c>
      <c r="F26" s="16">
        <f t="shared" si="5"/>
        <v>20.053456170233229</v>
      </c>
      <c r="I26" s="12">
        <v>500</v>
      </c>
      <c r="J26" s="14">
        <f t="shared" si="6"/>
        <v>0.20022183075296371</v>
      </c>
    </row>
    <row r="27" spans="1:15" x14ac:dyDescent="0.3">
      <c r="B27" s="11">
        <v>1000</v>
      </c>
      <c r="D27" s="16">
        <f t="shared" si="4"/>
        <v>24.221704751912792</v>
      </c>
      <c r="F27" s="16">
        <f t="shared" si="5"/>
        <v>19.185231809042925</v>
      </c>
      <c r="I27" s="12">
        <v>1000</v>
      </c>
      <c r="J27" s="14">
        <f t="shared" si="6"/>
        <v>0.20793222419541449</v>
      </c>
    </row>
    <row r="28" spans="1:15" x14ac:dyDescent="0.3">
      <c r="B28" s="11">
        <v>2000</v>
      </c>
      <c r="D28" s="16">
        <f t="shared" si="4"/>
        <v>24.971903442817567</v>
      </c>
      <c r="F28" s="16">
        <f t="shared" si="5"/>
        <v>19.949729708710059</v>
      </c>
      <c r="I28" s="12">
        <v>2000</v>
      </c>
      <c r="J28" s="14">
        <f t="shared" si="6"/>
        <v>0.20111297264974762</v>
      </c>
    </row>
    <row r="29" spans="1:15" x14ac:dyDescent="0.3">
      <c r="B29" s="11">
        <v>4000</v>
      </c>
      <c r="D29" s="16">
        <f t="shared" si="4"/>
        <v>24.965317156798104</v>
      </c>
      <c r="F29" s="16">
        <f t="shared" si="5"/>
        <v>19.943022688592663</v>
      </c>
      <c r="I29" s="12">
        <v>4000</v>
      </c>
      <c r="J29" s="14">
        <f t="shared" si="6"/>
        <v>0.20117086583207539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0" workbookViewId="0">
      <selection activeCell="J25" sqref="J25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29" t="s">
        <v>19</v>
      </c>
      <c r="D1" s="29"/>
      <c r="E1" s="29"/>
      <c r="F1" s="29"/>
      <c r="N1" s="29" t="s">
        <v>32</v>
      </c>
      <c r="O1" s="29"/>
      <c r="P1" s="29"/>
      <c r="Q1" s="29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34" t="s">
        <v>33</v>
      </c>
      <c r="O2" s="35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0.55000000000000004</v>
      </c>
      <c r="N4" s="30">
        <f t="shared" ref="N4:N9" si="0">1/(surface_B2)*(C4*area_S1_B2+D4*area_S2_B2+E4*area_S3_B2+F4*area_S4_B2+G4*area_S5_B2_1+H4*area_S5_B2_2+I4*area_S6_B2+J4*area_S7_B2)</f>
        <v>0.33350073855243711</v>
      </c>
      <c r="O4" s="31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30">
        <f t="shared" si="0"/>
        <v>0.23728705071393397</v>
      </c>
      <c r="O5" s="31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30">
        <f t="shared" si="0"/>
        <v>0.37023633677991125</v>
      </c>
      <c r="O6" s="31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30">
        <f t="shared" si="0"/>
        <v>0.38379615952732637</v>
      </c>
      <c r="O7" s="31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30">
        <f t="shared" si="0"/>
        <v>0.37277695716395859</v>
      </c>
      <c r="O8" s="31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30">
        <f t="shared" si="0"/>
        <v>0.37323978335795172</v>
      </c>
      <c r="O9" s="31"/>
    </row>
    <row r="10" spans="1:17" x14ac:dyDescent="0.3">
      <c r="G10" s="10"/>
    </row>
    <row r="11" spans="1:17" x14ac:dyDescent="0.3">
      <c r="A11" s="36" t="s">
        <v>24</v>
      </c>
      <c r="B11" s="36"/>
      <c r="I11" s="25" t="s">
        <v>38</v>
      </c>
      <c r="J11" s="25"/>
      <c r="M11" s="29" t="s">
        <v>36</v>
      </c>
      <c r="N11" s="29"/>
      <c r="O11" s="29"/>
      <c r="P11" s="29"/>
    </row>
    <row r="12" spans="1:17" x14ac:dyDescent="0.3">
      <c r="A12" s="36" t="s">
        <v>25</v>
      </c>
      <c r="B12" s="36"/>
      <c r="I12" s="12" t="s">
        <v>17</v>
      </c>
      <c r="J12" s="14" t="s">
        <v>39</v>
      </c>
      <c r="L12" s="13"/>
      <c r="M12" s="11" t="s">
        <v>17</v>
      </c>
      <c r="N12" s="32" t="s">
        <v>37</v>
      </c>
      <c r="O12" s="33"/>
    </row>
    <row r="13" spans="1:17" x14ac:dyDescent="0.3">
      <c r="A13" s="36" t="s">
        <v>27</v>
      </c>
      <c r="B13" s="36"/>
      <c r="I13" s="12"/>
    </row>
    <row r="14" spans="1:17" x14ac:dyDescent="0.3">
      <c r="A14" s="36" t="s">
        <v>28</v>
      </c>
      <c r="B14" s="36"/>
      <c r="I14" s="12">
        <v>125</v>
      </c>
      <c r="J14" s="14">
        <f t="shared" ref="J14:J19" si="2">N4*surface_B2</f>
        <v>121.92119999999996</v>
      </c>
      <c r="M14" s="11">
        <v>125</v>
      </c>
      <c r="N14" s="27">
        <f t="shared" ref="N14:N19" si="3">(N4*surface_B2)/(1-N4)</f>
        <v>182.92773458623279</v>
      </c>
      <c r="O14" s="28"/>
    </row>
    <row r="15" spans="1:17" x14ac:dyDescent="0.3">
      <c r="A15" s="36" t="s">
        <v>29</v>
      </c>
      <c r="B15" s="36"/>
      <c r="I15" s="12">
        <v>250</v>
      </c>
      <c r="J15" s="14">
        <f t="shared" si="2"/>
        <v>86.747399999999971</v>
      </c>
      <c r="M15" s="11">
        <v>250</v>
      </c>
      <c r="N15" s="27">
        <f t="shared" si="3"/>
        <v>113.73531822319194</v>
      </c>
      <c r="O15" s="28"/>
    </row>
    <row r="16" spans="1:17" x14ac:dyDescent="0.3">
      <c r="A16" s="36" t="s">
        <v>30</v>
      </c>
      <c r="B16" s="36"/>
      <c r="I16" s="12">
        <v>500</v>
      </c>
      <c r="J16" s="14">
        <f t="shared" si="2"/>
        <v>135.35099999999994</v>
      </c>
      <c r="M16" s="11">
        <v>500</v>
      </c>
      <c r="N16" s="27">
        <f t="shared" si="3"/>
        <v>214.9234830538289</v>
      </c>
      <c r="O16" s="28"/>
    </row>
    <row r="17" spans="1:15" x14ac:dyDescent="0.3">
      <c r="A17" s="36" t="s">
        <v>31</v>
      </c>
      <c r="B17" s="36"/>
      <c r="I17" s="12">
        <v>1000</v>
      </c>
      <c r="J17" s="14">
        <f t="shared" si="2"/>
        <v>140.30819999999997</v>
      </c>
      <c r="M17" s="11">
        <v>1000</v>
      </c>
      <c r="N17" s="27">
        <f t="shared" si="3"/>
        <v>227.69770453292415</v>
      </c>
      <c r="O17" s="28"/>
    </row>
    <row r="18" spans="1:15" x14ac:dyDescent="0.3">
      <c r="I18" s="12">
        <v>2000</v>
      </c>
      <c r="J18" s="14">
        <f t="shared" si="2"/>
        <v>136.27979999999997</v>
      </c>
      <c r="M18" s="11">
        <v>2000</v>
      </c>
      <c r="N18" s="27">
        <f t="shared" si="3"/>
        <v>217.27486187975404</v>
      </c>
      <c r="O18" s="28"/>
    </row>
    <row r="19" spans="1:15" x14ac:dyDescent="0.3">
      <c r="F19" s="13"/>
      <c r="I19" s="12">
        <v>4000</v>
      </c>
      <c r="J19" s="14">
        <f t="shared" si="2"/>
        <v>136.44899999999998</v>
      </c>
      <c r="M19" s="11">
        <v>4000</v>
      </c>
      <c r="N19" s="27">
        <f t="shared" si="3"/>
        <v>217.70526650693267</v>
      </c>
      <c r="O19" s="28"/>
    </row>
    <row r="21" spans="1:15" x14ac:dyDescent="0.3">
      <c r="C21" s="25" t="s">
        <v>40</v>
      </c>
      <c r="D21" s="26"/>
      <c r="E21" s="25" t="s">
        <v>41</v>
      </c>
      <c r="F21" s="26"/>
      <c r="I21" s="25" t="s">
        <v>44</v>
      </c>
      <c r="J21" s="25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16*volume_B2/J14</f>
        <v>41.923996811055019</v>
      </c>
      <c r="F24" s="16">
        <f t="shared" ref="F24:F29" si="5">-16*(volume_B2/(surface_B2*LN(ABS(1-N4))))</f>
        <v>34.461730302289901</v>
      </c>
      <c r="I24" s="12">
        <v>125</v>
      </c>
      <c r="J24" s="14">
        <f>(D24-F24)/D24</f>
        <v>0.17799511202131804</v>
      </c>
    </row>
    <row r="25" spans="1:15" x14ac:dyDescent="0.3">
      <c r="B25" s="11">
        <v>250</v>
      </c>
      <c r="D25" s="16">
        <f t="shared" si="4"/>
        <v>58.923080115369459</v>
      </c>
      <c r="F25" s="16">
        <f t="shared" si="5"/>
        <v>51.617017763930036</v>
      </c>
      <c r="I25" s="12">
        <v>250</v>
      </c>
      <c r="J25" s="14">
        <f t="shared" ref="J25:J29" si="6">(D25-F25)/D25</f>
        <v>0.12399321856790907</v>
      </c>
    </row>
    <row r="26" spans="1:15" x14ac:dyDescent="0.3">
      <c r="B26" s="11">
        <v>500</v>
      </c>
      <c r="D26" s="16">
        <f t="shared" si="4"/>
        <v>37.764213046080201</v>
      </c>
      <c r="F26" s="16">
        <f t="shared" si="5"/>
        <v>30.236508098674754</v>
      </c>
      <c r="I26" s="12">
        <v>500</v>
      </c>
      <c r="J26" s="14">
        <f t="shared" si="6"/>
        <v>0.19933435229326982</v>
      </c>
    </row>
    <row r="27" spans="1:15" x14ac:dyDescent="0.3">
      <c r="B27" s="11">
        <v>1000</v>
      </c>
      <c r="D27" s="16">
        <f t="shared" si="4"/>
        <v>36.42997344417504</v>
      </c>
      <c r="F27" s="16">
        <f t="shared" si="5"/>
        <v>28.877188727573277</v>
      </c>
      <c r="I27" s="12">
        <v>1000</v>
      </c>
      <c r="J27" s="14">
        <f t="shared" si="6"/>
        <v>0.20732336596883832</v>
      </c>
    </row>
    <row r="28" spans="1:15" x14ac:dyDescent="0.3">
      <c r="B28" s="11">
        <v>2000</v>
      </c>
      <c r="D28" s="16">
        <f t="shared" si="4"/>
        <v>37.506835202282367</v>
      </c>
      <c r="F28" s="16">
        <f t="shared" si="5"/>
        <v>29.974470652400978</v>
      </c>
      <c r="I28" s="12">
        <v>2000</v>
      </c>
      <c r="J28" s="14">
        <f t="shared" si="6"/>
        <v>0.200826449612657</v>
      </c>
    </row>
    <row r="29" spans="1:15" x14ac:dyDescent="0.3">
      <c r="B29" s="11">
        <v>4000</v>
      </c>
      <c r="D29" s="16">
        <f t="shared" si="4"/>
        <v>37.460325836026648</v>
      </c>
      <c r="F29" s="16">
        <f t="shared" si="5"/>
        <v>29.927110505912459</v>
      </c>
      <c r="I29" s="12">
        <v>4000</v>
      </c>
      <c r="J29" s="14">
        <f t="shared" si="6"/>
        <v>0.20109849986593772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E12" workbookViewId="0">
      <selection activeCell="J34" sqref="J34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29" t="s">
        <v>19</v>
      </c>
      <c r="D1" s="29"/>
      <c r="E1" s="29"/>
      <c r="F1" s="29"/>
      <c r="N1" s="29" t="s">
        <v>32</v>
      </c>
      <c r="O1" s="29"/>
      <c r="P1" s="29"/>
      <c r="Q1" s="29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34" t="s">
        <v>33</v>
      </c>
      <c r="O2" s="35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30">
        <f t="shared" ref="N4:N9" si="0">1/(surface_A)*(0.4*C4*area_S1+D4*area_S2+E4*area_S3+F4*area_S4+G4*area_S5_1+H4*area_S5_2+I4*area_S6+J4*area_S7 + 0.6*K4*area_S1)</f>
        <v>0.34333920532393808</v>
      </c>
      <c r="O4" s="31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30">
        <f t="shared" si="0"/>
        <v>0.28621452339009584</v>
      </c>
      <c r="O5" s="31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30">
        <f t="shared" si="0"/>
        <v>0.44192875318066155</v>
      </c>
      <c r="O6" s="31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30">
        <f t="shared" si="0"/>
        <v>0.51905891563906836</v>
      </c>
      <c r="O7" s="31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30">
        <f t="shared" si="0"/>
        <v>0.51457545507927183</v>
      </c>
      <c r="O8" s="31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30">
        <f t="shared" si="0"/>
        <v>0.50827206889802301</v>
      </c>
      <c r="O9" s="31"/>
    </row>
    <row r="10" spans="1:17" x14ac:dyDescent="0.3">
      <c r="G10" s="10"/>
    </row>
    <row r="11" spans="1:17" x14ac:dyDescent="0.3">
      <c r="A11" s="36" t="s">
        <v>46</v>
      </c>
      <c r="B11" s="36"/>
      <c r="I11" s="25" t="s">
        <v>38</v>
      </c>
      <c r="J11" s="25"/>
      <c r="M11" s="29" t="s">
        <v>36</v>
      </c>
      <c r="N11" s="29"/>
      <c r="O11" s="29"/>
      <c r="P11" s="29"/>
    </row>
    <row r="12" spans="1:17" x14ac:dyDescent="0.3">
      <c r="A12" s="36" t="s">
        <v>25</v>
      </c>
      <c r="B12" s="36"/>
      <c r="I12" s="12" t="s">
        <v>17</v>
      </c>
      <c r="J12" s="14" t="s">
        <v>39</v>
      </c>
      <c r="L12" s="13"/>
      <c r="M12" s="11" t="s">
        <v>17</v>
      </c>
      <c r="N12" s="32" t="s">
        <v>37</v>
      </c>
      <c r="O12" s="33"/>
    </row>
    <row r="13" spans="1:17" x14ac:dyDescent="0.3">
      <c r="A13" s="36" t="s">
        <v>27</v>
      </c>
      <c r="B13" s="36"/>
      <c r="I13" s="12"/>
    </row>
    <row r="14" spans="1:17" x14ac:dyDescent="0.3">
      <c r="A14" s="36" t="s">
        <v>28</v>
      </c>
      <c r="B14" s="36"/>
      <c r="I14" s="12">
        <v>125</v>
      </c>
      <c r="J14" s="14">
        <f t="shared" ref="J14:J19" si="2">N4*surface_A</f>
        <v>87.705999999999975</v>
      </c>
      <c r="M14" s="11">
        <v>125</v>
      </c>
      <c r="N14" s="27">
        <f t="shared" ref="N14:N19" si="3">(N4*surface_A)/(1-N4)</f>
        <v>133.56363088992748</v>
      </c>
      <c r="O14" s="28"/>
    </row>
    <row r="15" spans="1:17" x14ac:dyDescent="0.3">
      <c r="A15" s="36" t="s">
        <v>29</v>
      </c>
      <c r="B15" s="36"/>
      <c r="I15" s="12">
        <v>250</v>
      </c>
      <c r="J15" s="14">
        <f t="shared" si="2"/>
        <v>73.113499999999974</v>
      </c>
      <c r="M15" s="11">
        <v>250</v>
      </c>
      <c r="N15" s="27">
        <f t="shared" si="3"/>
        <v>102.43063552826776</v>
      </c>
      <c r="O15" s="28"/>
    </row>
    <row r="16" spans="1:17" x14ac:dyDescent="0.3">
      <c r="A16" s="36" t="s">
        <v>30</v>
      </c>
      <c r="B16" s="36"/>
      <c r="I16" s="12">
        <v>500</v>
      </c>
      <c r="J16" s="14">
        <f t="shared" si="2"/>
        <v>112.89069999999998</v>
      </c>
      <c r="M16" s="11">
        <v>500</v>
      </c>
      <c r="N16" s="27">
        <f t="shared" si="3"/>
        <v>202.28725390065742</v>
      </c>
      <c r="O16" s="28"/>
    </row>
    <row r="17" spans="1:15" x14ac:dyDescent="0.3">
      <c r="A17" s="36" t="s">
        <v>31</v>
      </c>
      <c r="B17" s="36"/>
      <c r="I17" s="12">
        <v>1000</v>
      </c>
      <c r="J17" s="14">
        <f t="shared" si="2"/>
        <v>132.59360000000001</v>
      </c>
      <c r="M17" s="11">
        <v>1000</v>
      </c>
      <c r="N17" s="27">
        <f t="shared" si="3"/>
        <v>275.69613890688646</v>
      </c>
      <c r="O17" s="28"/>
    </row>
    <row r="18" spans="1:15" x14ac:dyDescent="0.3">
      <c r="I18" s="12">
        <v>2000</v>
      </c>
      <c r="J18" s="14">
        <f t="shared" si="2"/>
        <v>131.44829999999999</v>
      </c>
      <c r="M18" s="11">
        <v>2000</v>
      </c>
      <c r="N18" s="27">
        <f t="shared" si="3"/>
        <v>270.79038622051144</v>
      </c>
      <c r="O18" s="28"/>
    </row>
    <row r="19" spans="1:15" x14ac:dyDescent="0.3">
      <c r="A19" s="37" t="s">
        <v>49</v>
      </c>
      <c r="B19" s="37"/>
      <c r="F19" s="13"/>
      <c r="I19" s="12">
        <v>4000</v>
      </c>
      <c r="J19" s="14">
        <f t="shared" si="2"/>
        <v>129.83809999999997</v>
      </c>
      <c r="M19" s="11">
        <v>4000</v>
      </c>
      <c r="N19" s="27">
        <f t="shared" si="3"/>
        <v>264.04459008262739</v>
      </c>
      <c r="O19" s="28"/>
    </row>
    <row r="21" spans="1:15" x14ac:dyDescent="0.3">
      <c r="C21" s="25" t="s">
        <v>40</v>
      </c>
      <c r="D21" s="26"/>
      <c r="E21" s="25" t="s">
        <v>41</v>
      </c>
      <c r="F21" s="26"/>
      <c r="I21" s="25" t="s">
        <v>44</v>
      </c>
      <c r="J21" s="25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16*volume_A/J14</f>
        <v>33.958908170478651</v>
      </c>
      <c r="F24" s="16">
        <f t="shared" ref="F24:F29" si="5">-16*(volume_A/(surface_A*LN(ABS(1-N4))))</f>
        <v>27.721744776365384</v>
      </c>
      <c r="I24" s="12">
        <v>125</v>
      </c>
      <c r="J24" s="14">
        <f>(D24-F24)/D24</f>
        <v>0.18366796019476836</v>
      </c>
    </row>
    <row r="25" spans="1:15" x14ac:dyDescent="0.3">
      <c r="B25" s="11">
        <v>250</v>
      </c>
      <c r="D25" s="16">
        <f t="shared" si="4"/>
        <v>40.736662859800184</v>
      </c>
      <c r="F25" s="16">
        <f t="shared" si="5"/>
        <v>34.579966225272685</v>
      </c>
      <c r="I25" s="12">
        <v>250</v>
      </c>
      <c r="J25" s="14">
        <f t="shared" ref="J25:J29" si="6">(D25-F25)/D25</f>
        <v>0.15113404491959651</v>
      </c>
    </row>
    <row r="26" spans="1:15" x14ac:dyDescent="0.3">
      <c r="B26" s="11">
        <v>500</v>
      </c>
      <c r="D26" s="16">
        <f t="shared" si="4"/>
        <v>26.383041295695751</v>
      </c>
      <c r="F26" s="16">
        <f t="shared" si="5"/>
        <v>19.989801782163106</v>
      </c>
      <c r="I26" s="12">
        <v>500</v>
      </c>
      <c r="J26" s="14">
        <f t="shared" si="6"/>
        <v>0.24232382619875092</v>
      </c>
    </row>
    <row r="27" spans="1:15" x14ac:dyDescent="0.3">
      <c r="B27" s="11">
        <v>1000</v>
      </c>
      <c r="D27" s="16">
        <f t="shared" si="4"/>
        <v>22.462622630353195</v>
      </c>
      <c r="F27" s="16">
        <f t="shared" si="5"/>
        <v>15.927947087154459</v>
      </c>
      <c r="I27" s="12">
        <v>1000</v>
      </c>
      <c r="J27" s="14">
        <f t="shared" si="6"/>
        <v>0.29091329408564198</v>
      </c>
    </row>
    <row r="28" spans="1:15" x14ac:dyDescent="0.3">
      <c r="B28" s="11">
        <v>2000</v>
      </c>
      <c r="D28" s="16">
        <f t="shared" si="4"/>
        <v>22.658337916884431</v>
      </c>
      <c r="F28" s="16">
        <f t="shared" si="5"/>
        <v>16.132444519195758</v>
      </c>
      <c r="I28" s="12">
        <v>2000</v>
      </c>
      <c r="J28" s="14">
        <f t="shared" si="6"/>
        <v>0.28801289051416873</v>
      </c>
    </row>
    <row r="29" spans="1:15" x14ac:dyDescent="0.3">
      <c r="B29" s="11">
        <v>4000</v>
      </c>
      <c r="D29" s="16">
        <f t="shared" si="4"/>
        <v>22.939337528814733</v>
      </c>
      <c r="F29" s="16">
        <f t="shared" si="5"/>
        <v>16.425664533854462</v>
      </c>
      <c r="I29" s="12">
        <v>4000</v>
      </c>
      <c r="J29" s="14">
        <f t="shared" si="6"/>
        <v>0.2839520969940072</v>
      </c>
    </row>
    <row r="30" spans="1:15" x14ac:dyDescent="0.3">
      <c r="F30" s="17"/>
    </row>
  </sheetData>
  <mergeCells count="29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16:O16"/>
    <mergeCell ref="A17:B17"/>
    <mergeCell ref="N17:O17"/>
    <mergeCell ref="N18:O18"/>
    <mergeCell ref="N19:O19"/>
    <mergeCell ref="C21:D21"/>
    <mergeCell ref="E21:F21"/>
    <mergeCell ref="I21:J21"/>
    <mergeCell ref="A19:B19"/>
    <mergeCell ref="A16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workbookViewId="0">
      <selection activeCell="K2" sqref="K2:K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29" t="s">
        <v>19</v>
      </c>
      <c r="D1" s="29"/>
      <c r="E1" s="29"/>
      <c r="F1" s="29"/>
      <c r="N1" s="29" t="s">
        <v>32</v>
      </c>
      <c r="O1" s="29"/>
      <c r="P1" s="29"/>
      <c r="Q1" s="29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34" t="s">
        <v>33</v>
      </c>
      <c r="O2" s="35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30">
        <f t="shared" ref="N4:N9" si="0">1/(surface_B1)*(0.4*C4*area_S1_B1+D4*area_S2_B1+E4*area_S3_B1+F4*area_S4_B1+G4*area_S5_B1_1+H4*area_S5_B1_2+I4*area_S6_B1+J4*area_S7_B1+0.6*K4*area_S1_B1)</f>
        <v>0.34397833579517478</v>
      </c>
      <c r="O4" s="31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30">
        <f t="shared" si="0"/>
        <v>0.28684884293451501</v>
      </c>
      <c r="O5" s="31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30">
        <f t="shared" si="0"/>
        <v>0.44221171836533729</v>
      </c>
      <c r="O6" s="31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30">
        <f t="shared" si="0"/>
        <v>0.51912653865091085</v>
      </c>
      <c r="O7" s="31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30">
        <f t="shared" si="0"/>
        <v>0.51449926144756286</v>
      </c>
      <c r="O8" s="31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30">
        <f t="shared" si="0"/>
        <v>0.50803348104382073</v>
      </c>
      <c r="O9" s="31"/>
    </row>
    <row r="10" spans="1:17" x14ac:dyDescent="0.3">
      <c r="G10" s="10"/>
    </row>
    <row r="11" spans="1:17" x14ac:dyDescent="0.3">
      <c r="A11" s="36" t="s">
        <v>50</v>
      </c>
      <c r="B11" s="36"/>
      <c r="I11" s="25" t="s">
        <v>38</v>
      </c>
      <c r="J11" s="25"/>
      <c r="M11" s="29" t="s">
        <v>36</v>
      </c>
      <c r="N11" s="29"/>
      <c r="O11" s="29"/>
      <c r="P11" s="29"/>
    </row>
    <row r="12" spans="1:17" x14ac:dyDescent="0.3">
      <c r="A12" s="36" t="s">
        <v>25</v>
      </c>
      <c r="B12" s="36"/>
      <c r="I12" s="12" t="s">
        <v>17</v>
      </c>
      <c r="J12" s="14" t="s">
        <v>39</v>
      </c>
      <c r="L12" s="13"/>
      <c r="M12" s="11" t="s">
        <v>17</v>
      </c>
      <c r="N12" s="32" t="s">
        <v>37</v>
      </c>
      <c r="O12" s="33"/>
    </row>
    <row r="13" spans="1:17" x14ac:dyDescent="0.3">
      <c r="A13" s="36" t="s">
        <v>27</v>
      </c>
      <c r="B13" s="36"/>
      <c r="I13" s="12"/>
    </row>
    <row r="14" spans="1:17" x14ac:dyDescent="0.3">
      <c r="A14" s="36" t="s">
        <v>28</v>
      </c>
      <c r="B14" s="36"/>
      <c r="I14" s="12">
        <v>125</v>
      </c>
      <c r="J14" s="14">
        <f t="shared" ref="J14:J19" si="2">N4*surface_B1</f>
        <v>55.889599999999994</v>
      </c>
      <c r="M14" s="11">
        <v>125</v>
      </c>
      <c r="N14" s="27">
        <f t="shared" ref="N14:N19" si="3">(N4*surface_B1)/(1-N4)</f>
        <v>85.194747444422759</v>
      </c>
      <c r="O14" s="28"/>
    </row>
    <row r="15" spans="1:17" x14ac:dyDescent="0.3">
      <c r="A15" s="36" t="s">
        <v>29</v>
      </c>
      <c r="B15" s="36"/>
      <c r="I15" s="12">
        <v>250</v>
      </c>
      <c r="J15" s="14">
        <f t="shared" si="2"/>
        <v>46.607199999999999</v>
      </c>
      <c r="M15" s="11">
        <v>250</v>
      </c>
      <c r="N15" s="27">
        <f t="shared" si="3"/>
        <v>65.35388681381653</v>
      </c>
      <c r="O15" s="28"/>
    </row>
    <row r="16" spans="1:17" x14ac:dyDescent="0.3">
      <c r="A16" s="36" t="s">
        <v>30</v>
      </c>
      <c r="B16" s="36"/>
      <c r="I16" s="12">
        <v>500</v>
      </c>
      <c r="J16" s="14">
        <f t="shared" si="2"/>
        <v>71.850560000000002</v>
      </c>
      <c r="M16" s="11">
        <v>500</v>
      </c>
      <c r="N16" s="27">
        <f t="shared" si="3"/>
        <v>128.81331925696551</v>
      </c>
      <c r="O16" s="28"/>
    </row>
    <row r="17" spans="1:15" x14ac:dyDescent="0.3">
      <c r="A17" s="36" t="s">
        <v>31</v>
      </c>
      <c r="B17" s="36"/>
      <c r="I17" s="12">
        <v>1000</v>
      </c>
      <c r="J17" s="14">
        <f t="shared" si="2"/>
        <v>84.347679999999997</v>
      </c>
      <c r="M17" s="11">
        <v>1000</v>
      </c>
      <c r="N17" s="27">
        <f t="shared" si="3"/>
        <v>175.40514663330103</v>
      </c>
      <c r="O17" s="28"/>
    </row>
    <row r="18" spans="1:15" x14ac:dyDescent="0.3">
      <c r="I18" s="12">
        <v>2000</v>
      </c>
      <c r="J18" s="14">
        <f t="shared" si="2"/>
        <v>83.59584000000001</v>
      </c>
      <c r="M18" s="11">
        <v>2000</v>
      </c>
      <c r="N18" s="27">
        <f t="shared" si="3"/>
        <v>172.18478441299246</v>
      </c>
      <c r="O18" s="28"/>
    </row>
    <row r="19" spans="1:15" x14ac:dyDescent="0.3">
      <c r="F19" s="13"/>
      <c r="I19" s="12">
        <v>4000</v>
      </c>
      <c r="J19" s="14">
        <f t="shared" si="2"/>
        <v>82.545279999999991</v>
      </c>
      <c r="M19" s="11">
        <v>4000</v>
      </c>
      <c r="N19" s="27">
        <f t="shared" si="3"/>
        <v>167.78637736392892</v>
      </c>
      <c r="O19" s="28"/>
    </row>
    <row r="21" spans="1:15" x14ac:dyDescent="0.3">
      <c r="C21" s="25" t="s">
        <v>40</v>
      </c>
      <c r="D21" s="26"/>
      <c r="E21" s="25" t="s">
        <v>41</v>
      </c>
      <c r="F21" s="26"/>
      <c r="I21" s="25" t="s">
        <v>44</v>
      </c>
      <c r="J21" s="25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16*volume_B1/J14</f>
        <v>27.097993186567805</v>
      </c>
      <c r="F24" s="16">
        <f t="shared" ref="F24:F29" si="5">-16*(volume_B1/(surface_B1*LN(ABS(1-N4))))</f>
        <v>22.110945506434327</v>
      </c>
      <c r="I24" s="12">
        <v>125</v>
      </c>
      <c r="J24" s="14">
        <f>(D24-F24)/D24</f>
        <v>0.1840375280116871</v>
      </c>
    </row>
    <row r="25" spans="1:15" x14ac:dyDescent="0.3">
      <c r="B25" s="11">
        <v>250</v>
      </c>
      <c r="D25" s="16">
        <f t="shared" si="4"/>
        <v>32.494893492850885</v>
      </c>
      <c r="F25" s="16">
        <f t="shared" si="5"/>
        <v>27.572237994759259</v>
      </c>
      <c r="I25" s="12">
        <v>250</v>
      </c>
      <c r="J25" s="14">
        <f t="shared" ref="J25:J29" si="6">(D25-F25)/D25</f>
        <v>0.15149012564619255</v>
      </c>
    </row>
    <row r="26" spans="1:15" x14ac:dyDescent="0.3">
      <c r="B26" s="11">
        <v>500</v>
      </c>
      <c r="D26" s="16">
        <f t="shared" si="4"/>
        <v>21.078416090285167</v>
      </c>
      <c r="F26" s="16">
        <f t="shared" si="5"/>
        <v>15.966955815921242</v>
      </c>
      <c r="I26" s="12">
        <v>500</v>
      </c>
      <c r="J26" s="14">
        <f t="shared" si="6"/>
        <v>0.24249736092455951</v>
      </c>
    </row>
    <row r="27" spans="1:15" x14ac:dyDescent="0.3">
      <c r="B27" s="11">
        <v>1000</v>
      </c>
      <c r="D27" s="16">
        <f t="shared" si="4"/>
        <v>17.955396046459132</v>
      </c>
      <c r="F27" s="16">
        <f t="shared" si="5"/>
        <v>12.731145764277096</v>
      </c>
      <c r="I27" s="12">
        <v>1000</v>
      </c>
      <c r="J27" s="14">
        <f t="shared" si="6"/>
        <v>0.29095711777475808</v>
      </c>
    </row>
    <row r="28" spans="1:15" x14ac:dyDescent="0.3">
      <c r="B28" s="11">
        <v>2000</v>
      </c>
      <c r="D28" s="16">
        <f t="shared" si="4"/>
        <v>18.116882371180189</v>
      </c>
      <c r="F28" s="16">
        <f t="shared" si="5"/>
        <v>12.899878125082752</v>
      </c>
      <c r="I28" s="12">
        <v>2000</v>
      </c>
      <c r="J28" s="14">
        <f t="shared" si="6"/>
        <v>0.28796368708539477</v>
      </c>
    </row>
    <row r="29" spans="1:15" x14ac:dyDescent="0.3">
      <c r="B29" s="11">
        <v>4000</v>
      </c>
      <c r="D29" s="16">
        <f t="shared" si="4"/>
        <v>18.347457298588122</v>
      </c>
      <c r="F29" s="16">
        <f t="shared" si="5"/>
        <v>13.140471349610616</v>
      </c>
      <c r="I29" s="12">
        <v>4000</v>
      </c>
      <c r="J29" s="14">
        <f t="shared" si="6"/>
        <v>0.28379877735854958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workbookViewId="0">
      <selection activeCell="A9" sqref="A2:B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29" t="s">
        <v>19</v>
      </c>
      <c r="D1" s="29"/>
      <c r="E1" s="29"/>
      <c r="F1" s="29"/>
      <c r="N1" s="29" t="s">
        <v>32</v>
      </c>
      <c r="O1" s="29"/>
      <c r="P1" s="29"/>
      <c r="Q1" s="29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34" t="s">
        <v>33</v>
      </c>
      <c r="O2" s="35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0.14000000000000001</v>
      </c>
      <c r="K4" s="9">
        <v>0.3</v>
      </c>
      <c r="N4" s="30">
        <f t="shared" ref="N4:N9" si="0">1/(surface_B2)*(0.4*C4*area_S1_B2+D4*area_S2_B2+E4*area_S3_B2+F4*area_S4_B2+G4*area_S5_B2_1+H4*area_S5_B2_2+I4*area_S6_B2+J4*area_S7_B2 + K4*0.6*area_S1_B2)</f>
        <v>0.3426292466765139</v>
      </c>
      <c r="O4" s="31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30">
        <f t="shared" si="0"/>
        <v>0.28408173313638591</v>
      </c>
      <c r="O5" s="31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30">
        <f t="shared" si="0"/>
        <v>0.4385140324963071</v>
      </c>
      <c r="O6" s="31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30">
        <f t="shared" si="0"/>
        <v>0.51455243722304278</v>
      </c>
      <c r="O7" s="31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30">
        <f t="shared" si="0"/>
        <v>0.51028951255539134</v>
      </c>
      <c r="O8" s="31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30">
        <f t="shared" si="0"/>
        <v>0.50430625307730181</v>
      </c>
      <c r="O9" s="31"/>
    </row>
    <row r="10" spans="1:17" x14ac:dyDescent="0.3">
      <c r="G10" s="10"/>
    </row>
    <row r="11" spans="1:17" x14ac:dyDescent="0.3">
      <c r="A11" s="36" t="s">
        <v>51</v>
      </c>
      <c r="B11" s="36"/>
      <c r="I11" s="25" t="s">
        <v>38</v>
      </c>
      <c r="J11" s="25"/>
      <c r="M11" s="29" t="s">
        <v>36</v>
      </c>
      <c r="N11" s="29"/>
      <c r="O11" s="29"/>
      <c r="P11" s="29"/>
    </row>
    <row r="12" spans="1:17" x14ac:dyDescent="0.3">
      <c r="A12" s="36" t="s">
        <v>25</v>
      </c>
      <c r="B12" s="36"/>
      <c r="I12" s="12" t="s">
        <v>17</v>
      </c>
      <c r="J12" s="14" t="s">
        <v>39</v>
      </c>
      <c r="L12" s="13"/>
      <c r="M12" s="11" t="s">
        <v>17</v>
      </c>
      <c r="N12" s="32" t="s">
        <v>37</v>
      </c>
      <c r="O12" s="33"/>
    </row>
    <row r="13" spans="1:17" x14ac:dyDescent="0.3">
      <c r="A13" s="36" t="s">
        <v>27</v>
      </c>
      <c r="B13" s="36"/>
      <c r="I13" s="12"/>
    </row>
    <row r="14" spans="1:17" x14ac:dyDescent="0.3">
      <c r="A14" s="36" t="s">
        <v>28</v>
      </c>
      <c r="B14" s="36"/>
      <c r="I14" s="12">
        <v>125</v>
      </c>
      <c r="J14" s="14">
        <f t="shared" ref="J14:J19" si="2">N4*surface_B2</f>
        <v>125.25839999999995</v>
      </c>
      <c r="M14" s="11">
        <v>125</v>
      </c>
      <c r="N14" s="27">
        <f t="shared" ref="N14:N19" si="3">(N4*surface_B2)/(1-N4)</f>
        <v>190.54452813230262</v>
      </c>
      <c r="O14" s="28"/>
    </row>
    <row r="15" spans="1:17" x14ac:dyDescent="0.3">
      <c r="A15" s="36" t="s">
        <v>29</v>
      </c>
      <c r="B15" s="36"/>
      <c r="I15" s="12">
        <v>250</v>
      </c>
      <c r="J15" s="14">
        <f t="shared" si="2"/>
        <v>103.85459999999995</v>
      </c>
      <c r="M15" s="11">
        <v>250</v>
      </c>
      <c r="N15" s="27">
        <f t="shared" si="3"/>
        <v>145.06488353060104</v>
      </c>
      <c r="O15" s="28"/>
    </row>
    <row r="16" spans="1:17" x14ac:dyDescent="0.3">
      <c r="A16" s="36" t="s">
        <v>30</v>
      </c>
      <c r="B16" s="36"/>
      <c r="I16" s="12">
        <v>500</v>
      </c>
      <c r="J16" s="14">
        <f t="shared" si="2"/>
        <v>160.31195999999994</v>
      </c>
      <c r="M16" s="11">
        <v>500</v>
      </c>
      <c r="N16" s="27">
        <f t="shared" si="3"/>
        <v>285.51374260113732</v>
      </c>
      <c r="O16" s="28"/>
    </row>
    <row r="17" spans="1:15" x14ac:dyDescent="0.3">
      <c r="A17" s="36" t="s">
        <v>31</v>
      </c>
      <c r="B17" s="36"/>
      <c r="I17" s="12">
        <v>1000</v>
      </c>
      <c r="J17" s="14">
        <f t="shared" si="2"/>
        <v>188.11007999999998</v>
      </c>
      <c r="M17" s="11">
        <v>1000</v>
      </c>
      <c r="N17" s="27">
        <f t="shared" si="3"/>
        <v>387.49824785180488</v>
      </c>
      <c r="O17" s="28"/>
    </row>
    <row r="18" spans="1:15" x14ac:dyDescent="0.3">
      <c r="I18" s="12">
        <v>2000</v>
      </c>
      <c r="J18" s="14">
        <f t="shared" si="2"/>
        <v>186.55163999999996</v>
      </c>
      <c r="M18" s="11">
        <v>2000</v>
      </c>
      <c r="N18" s="27">
        <f t="shared" si="3"/>
        <v>380.94270958634695</v>
      </c>
      <c r="O18" s="28"/>
    </row>
    <row r="19" spans="1:15" x14ac:dyDescent="0.3">
      <c r="F19" s="13"/>
      <c r="I19" s="12">
        <v>4000</v>
      </c>
      <c r="J19" s="14">
        <f t="shared" si="2"/>
        <v>184.36427999999998</v>
      </c>
      <c r="M19" s="11">
        <v>4000</v>
      </c>
      <c r="N19" s="27">
        <f t="shared" si="3"/>
        <v>371.93182513305135</v>
      </c>
      <c r="O19" s="28"/>
    </row>
    <row r="21" spans="1:15" x14ac:dyDescent="0.3">
      <c r="C21" s="25" t="s">
        <v>40</v>
      </c>
      <c r="D21" s="26"/>
      <c r="E21" s="25" t="s">
        <v>41</v>
      </c>
      <c r="F21" s="26"/>
      <c r="I21" s="25" t="s">
        <v>44</v>
      </c>
      <c r="J21" s="25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16*volume_B2/J14</f>
        <v>40.807035695809631</v>
      </c>
      <c r="F24" s="16">
        <f t="shared" ref="F24:F29" si="5">-16*(volume_B2/(surface_B2*LN(ABS(1-N4))))</f>
        <v>33.328836773953114</v>
      </c>
      <c r="I24" s="12">
        <v>125</v>
      </c>
      <c r="J24" s="14">
        <f>(D24-F24)/D24</f>
        <v>0.18325758767683373</v>
      </c>
    </row>
    <row r="25" spans="1:15" x14ac:dyDescent="0.3">
      <c r="B25" s="11">
        <v>250</v>
      </c>
      <c r="D25" s="16">
        <f t="shared" si="4"/>
        <v>49.217117007816711</v>
      </c>
      <c r="F25" s="16">
        <f t="shared" si="5"/>
        <v>41.837620517523959</v>
      </c>
      <c r="I25" s="12">
        <v>250</v>
      </c>
      <c r="J25" s="14">
        <f t="shared" ref="J25:J29" si="6">(D25-F25)/D25</f>
        <v>0.14993760177217882</v>
      </c>
    </row>
    <row r="26" spans="1:15" x14ac:dyDescent="0.3">
      <c r="B26" s="11">
        <v>500</v>
      </c>
      <c r="D26" s="16">
        <f t="shared" si="4"/>
        <v>31.884233715313574</v>
      </c>
      <c r="F26" s="16">
        <f t="shared" si="5"/>
        <v>24.224613767900287</v>
      </c>
      <c r="I26" s="12">
        <v>500</v>
      </c>
      <c r="J26" s="14">
        <f t="shared" si="6"/>
        <v>0.24023221055911634</v>
      </c>
    </row>
    <row r="27" spans="1:15" x14ac:dyDescent="0.3">
      <c r="B27" s="11">
        <v>1000</v>
      </c>
      <c r="D27" s="16">
        <f t="shared" si="4"/>
        <v>27.17251515708249</v>
      </c>
      <c r="F27" s="16">
        <f t="shared" si="5"/>
        <v>19.346884430177088</v>
      </c>
      <c r="I27" s="12">
        <v>1000</v>
      </c>
      <c r="J27" s="14">
        <f t="shared" si="6"/>
        <v>0.28799802600774921</v>
      </c>
    </row>
    <row r="28" spans="1:15" x14ac:dyDescent="0.3">
      <c r="B28" s="11">
        <v>2000</v>
      </c>
      <c r="D28" s="16">
        <f t="shared" si="4"/>
        <v>27.399512542478856</v>
      </c>
      <c r="F28" s="16">
        <f t="shared" si="5"/>
        <v>19.58381122659231</v>
      </c>
      <c r="I28" s="12">
        <v>2000</v>
      </c>
      <c r="J28" s="14">
        <f t="shared" si="6"/>
        <v>0.28524964828368632</v>
      </c>
    </row>
    <row r="29" spans="1:15" x14ac:dyDescent="0.3">
      <c r="B29" s="11">
        <v>4000</v>
      </c>
      <c r="D29" s="16">
        <f t="shared" si="4"/>
        <v>27.72458960054518</v>
      </c>
      <c r="F29" s="16">
        <f t="shared" si="5"/>
        <v>19.922690073009235</v>
      </c>
      <c r="I29" s="12">
        <v>4000</v>
      </c>
      <c r="J29" s="14">
        <f t="shared" si="6"/>
        <v>0.28140721431571802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M1:Q9"/>
  <sheetViews>
    <sheetView tabSelected="1" workbookViewId="0">
      <selection activeCell="B2" sqref="B2"/>
    </sheetView>
  </sheetViews>
  <sheetFormatPr defaultRowHeight="14.4" x14ac:dyDescent="0.3"/>
  <sheetData>
    <row r="1" spans="13:17" x14ac:dyDescent="0.3">
      <c r="M1" s="38" t="s">
        <v>52</v>
      </c>
      <c r="N1" s="39"/>
      <c r="O1" s="39"/>
    </row>
    <row r="2" spans="13:17" x14ac:dyDescent="0.3">
      <c r="M2" s="39"/>
      <c r="N2" s="39"/>
      <c r="O2" s="39"/>
    </row>
    <row r="3" spans="13:17" x14ac:dyDescent="0.3">
      <c r="M3" s="8" t="s">
        <v>18</v>
      </c>
      <c r="N3" s="40" t="s">
        <v>17</v>
      </c>
      <c r="O3" s="43" t="s">
        <v>53</v>
      </c>
      <c r="Q3" s="41"/>
    </row>
    <row r="4" spans="13:17" x14ac:dyDescent="0.3">
      <c r="M4" s="8"/>
      <c r="N4" s="8"/>
      <c r="O4" s="42"/>
    </row>
    <row r="5" spans="13:17" x14ac:dyDescent="0.3">
      <c r="M5" s="8">
        <v>0</v>
      </c>
      <c r="N5" s="8">
        <f>125*2^(M5)</f>
        <v>125</v>
      </c>
      <c r="O5" s="42">
        <v>67</v>
      </c>
    </row>
    <row r="6" spans="13:17" x14ac:dyDescent="0.3">
      <c r="M6" s="8">
        <v>1</v>
      </c>
      <c r="N6" s="8">
        <f>125*2^(M6)</f>
        <v>250</v>
      </c>
      <c r="O6" s="42">
        <v>67</v>
      </c>
    </row>
    <row r="7" spans="13:17" x14ac:dyDescent="0.3">
      <c r="M7" s="8">
        <v>2</v>
      </c>
      <c r="N7" s="8">
        <f>125*2^(M7)</f>
        <v>500</v>
      </c>
      <c r="O7" s="42">
        <v>65</v>
      </c>
    </row>
    <row r="8" spans="13:17" x14ac:dyDescent="0.3">
      <c r="M8" s="8">
        <v>3</v>
      </c>
      <c r="N8" s="8">
        <f>125*2^(M8)</f>
        <v>1000</v>
      </c>
      <c r="O8" s="42">
        <v>62</v>
      </c>
    </row>
    <row r="9" spans="13:17" x14ac:dyDescent="0.3">
      <c r="M9" s="8">
        <v>4</v>
      </c>
      <c r="N9" s="8">
        <f>125*2^(M9)</f>
        <v>2000</v>
      </c>
      <c r="O9" s="42">
        <v>49</v>
      </c>
    </row>
  </sheetData>
  <mergeCells count="1">
    <mergeCell ref="M1:O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Mattia Lercari</cp:lastModifiedBy>
  <dcterms:created xsi:type="dcterms:W3CDTF">2015-06-05T18:17:20Z</dcterms:created>
  <dcterms:modified xsi:type="dcterms:W3CDTF">2020-11-13T14:43:48Z</dcterms:modified>
</cp:coreProperties>
</file>