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modulo 1\5_design_room\"/>
    </mc:Choice>
  </mc:AlternateContent>
  <xr:revisionPtr revIDLastSave="0" documentId="13_ncr:1_{F8B5113C-65D0-46A7-B1FF-367AC8A14A8C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RT" sheetId="4" r:id="rId1"/>
    <sheet name="assorbimento" sheetId="1" r:id="rId2"/>
    <sheet name="Sheet2" sheetId="2" r:id="rId3"/>
    <sheet name="Sheet3" sheetId="3" r:id="rId4"/>
  </sheets>
  <definedNames>
    <definedName name="c_1">RT!$C$36</definedName>
    <definedName name="S">RT!$C$32</definedName>
    <definedName name="step_1">assorbimento!$J$37</definedName>
    <definedName name="step_2">assorbimento!$K$37</definedName>
    <definedName name="step_3">assorbimento!$L$37</definedName>
    <definedName name="step_4">assorbimento!$M$37</definedName>
    <definedName name="V__m3">RT!$C$4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J40" i="1"/>
  <c r="L50" i="1" l="1"/>
  <c r="M51" i="1"/>
  <c r="L52" i="1"/>
  <c r="M41" i="1"/>
  <c r="M49" i="1" s="1"/>
  <c r="M42" i="1"/>
  <c r="M50" i="1" s="1"/>
  <c r="M43" i="1"/>
  <c r="M44" i="1"/>
  <c r="M52" i="1" s="1"/>
  <c r="L41" i="1"/>
  <c r="L49" i="1" s="1"/>
  <c r="L42" i="1"/>
  <c r="L43" i="1"/>
  <c r="L51" i="1" s="1"/>
  <c r="L44" i="1"/>
  <c r="K41" i="1"/>
  <c r="K49" i="1" s="1"/>
  <c r="K42" i="1"/>
  <c r="K50" i="1" s="1"/>
  <c r="K43" i="1"/>
  <c r="K51" i="1" s="1"/>
  <c r="K44" i="1"/>
  <c r="K52" i="1" s="1"/>
  <c r="J41" i="1"/>
  <c r="J49" i="1" s="1"/>
  <c r="J42" i="1"/>
  <c r="J50" i="1" s="1"/>
  <c r="J43" i="1"/>
  <c r="J51" i="1" s="1"/>
  <c r="J44" i="1"/>
  <c r="J52" i="1" s="1"/>
  <c r="L40" i="1"/>
  <c r="L48" i="1" s="1"/>
  <c r="M40" i="1"/>
  <c r="M48" i="1" s="1"/>
  <c r="K40" i="1"/>
  <c r="K48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F31" i="1"/>
  <c r="E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1" i="1"/>
  <c r="M45" i="1" l="1"/>
  <c r="L45" i="1"/>
  <c r="K45" i="1"/>
  <c r="J45" i="1" l="1"/>
  <c r="C14" i="4" l="1"/>
  <c r="C12" i="4"/>
  <c r="C13" i="4" s="1"/>
  <c r="C4" i="4"/>
  <c r="C5" i="4" l="1"/>
  <c r="G68" i="4"/>
  <c r="H68" i="4" s="1"/>
  <c r="K53" i="1"/>
  <c r="L53" i="1"/>
  <c r="M53" i="1"/>
  <c r="J53" i="1"/>
  <c r="C16" i="4"/>
  <c r="G20" i="4" s="1"/>
  <c r="G18" i="4" l="1"/>
  <c r="G66" i="4" s="1"/>
  <c r="H66" i="4" s="1"/>
  <c r="G21" i="4"/>
  <c r="G69" i="4" s="1"/>
  <c r="H69" i="4" s="1"/>
  <c r="K37" i="4"/>
  <c r="I37" i="4"/>
  <c r="I60" i="4" s="1"/>
  <c r="J60" i="4" s="1"/>
  <c r="K48" i="4"/>
  <c r="G22" i="4"/>
  <c r="G70" i="4" s="1"/>
  <c r="H70" i="4" s="1"/>
  <c r="K34" i="4"/>
  <c r="K57" i="4" s="1"/>
  <c r="L57" i="4" s="1"/>
  <c r="G23" i="4"/>
  <c r="G71" i="4" s="1"/>
  <c r="H71" i="4" s="1"/>
  <c r="G15" i="4"/>
  <c r="G63" i="4" s="1"/>
  <c r="H63" i="4" s="1"/>
  <c r="G6" i="4"/>
  <c r="G54" i="4" s="1"/>
  <c r="H54" i="4" s="1"/>
  <c r="G19" i="4"/>
  <c r="G67" i="4" s="1"/>
  <c r="H67" i="4" s="1"/>
  <c r="K36" i="4"/>
  <c r="K59" i="4" s="1"/>
  <c r="L59" i="4" s="1"/>
  <c r="K46" i="4"/>
  <c r="K69" i="4" s="1"/>
  <c r="L69" i="4" s="1"/>
  <c r="G12" i="4"/>
  <c r="G60" i="4" s="1"/>
  <c r="H60" i="4" s="1"/>
  <c r="K43" i="4"/>
  <c r="K66" i="4" s="1"/>
  <c r="L66" i="4" s="1"/>
  <c r="G14" i="4"/>
  <c r="G62" i="4" s="1"/>
  <c r="H62" i="4" s="1"/>
  <c r="K38" i="4"/>
  <c r="K31" i="4"/>
  <c r="K54" i="4" s="1"/>
  <c r="L54" i="4" s="1"/>
  <c r="G8" i="4"/>
  <c r="G56" i="4" s="1"/>
  <c r="H56" i="4" s="1"/>
  <c r="G17" i="4"/>
  <c r="G65" i="4" s="1"/>
  <c r="H65" i="4" s="1"/>
  <c r="G11" i="4"/>
  <c r="G59" i="4" s="1"/>
  <c r="H59" i="4" s="1"/>
  <c r="K44" i="4"/>
  <c r="K40" i="4"/>
  <c r="K63" i="4" s="1"/>
  <c r="L63" i="4" s="1"/>
  <c r="K35" i="4"/>
  <c r="K58" i="4" s="1"/>
  <c r="L58" i="4" s="1"/>
  <c r="G10" i="4"/>
  <c r="G58" i="4" s="1"/>
  <c r="H58" i="4" s="1"/>
  <c r="K32" i="4"/>
  <c r="K55" i="4" s="1"/>
  <c r="L55" i="4" s="1"/>
  <c r="K42" i="4"/>
  <c r="G16" i="4"/>
  <c r="G64" i="4" s="1"/>
  <c r="H64" i="4" s="1"/>
  <c r="K39" i="4"/>
  <c r="G9" i="4"/>
  <c r="G57" i="4" s="1"/>
  <c r="H57" i="4" s="1"/>
  <c r="G13" i="4"/>
  <c r="G61" i="4" s="1"/>
  <c r="H61" i="4" s="1"/>
  <c r="K41" i="4"/>
  <c r="K64" i="4" s="1"/>
  <c r="L64" i="4" s="1"/>
  <c r="G7" i="4"/>
  <c r="G55" i="4" s="1"/>
  <c r="H55" i="4" s="1"/>
  <c r="I45" i="4"/>
  <c r="I68" i="4" s="1"/>
  <c r="J68" i="4" s="1"/>
  <c r="I46" i="4"/>
  <c r="I69" i="4" s="1"/>
  <c r="J69" i="4" s="1"/>
  <c r="I36" i="4"/>
  <c r="I59" i="4" s="1"/>
  <c r="J59" i="4" s="1"/>
  <c r="I48" i="4"/>
  <c r="I32" i="4"/>
  <c r="I55" i="4" s="1"/>
  <c r="J55" i="4" s="1"/>
  <c r="I35" i="4"/>
  <c r="I58" i="4" s="1"/>
  <c r="J58" i="4" s="1"/>
  <c r="K65" i="4" l="1"/>
  <c r="L65" i="4" s="1"/>
  <c r="M37" i="4"/>
  <c r="M60" i="4" s="1"/>
  <c r="N60" i="4" s="1"/>
  <c r="K60" i="4"/>
  <c r="L60" i="4" s="1"/>
  <c r="K67" i="4"/>
  <c r="L67" i="4" s="1"/>
  <c r="I71" i="4"/>
  <c r="J71" i="4" s="1"/>
  <c r="K62" i="4"/>
  <c r="L62" i="4" s="1"/>
  <c r="K61" i="4"/>
  <c r="L61" i="4" s="1"/>
  <c r="K71" i="4"/>
  <c r="L71" i="4" s="1"/>
  <c r="K47" i="4"/>
  <c r="K33" i="4"/>
  <c r="K56" i="4" s="1"/>
  <c r="L56" i="4" s="1"/>
  <c r="I34" i="4"/>
  <c r="I57" i="4" s="1"/>
  <c r="J57" i="4" s="1"/>
  <c r="K45" i="4"/>
  <c r="I43" i="4"/>
  <c r="I66" i="4" s="1"/>
  <c r="J66" i="4" s="1"/>
  <c r="I33" i="4"/>
  <c r="I56" i="4" s="1"/>
  <c r="J56" i="4" s="1"/>
  <c r="I31" i="4"/>
  <c r="I54" i="4" s="1"/>
  <c r="J54" i="4" s="1"/>
  <c r="I41" i="4"/>
  <c r="I64" i="4" s="1"/>
  <c r="J64" i="4" s="1"/>
  <c r="I38" i="4"/>
  <c r="I61" i="4" s="1"/>
  <c r="J61" i="4" s="1"/>
  <c r="I47" i="4"/>
  <c r="I70" i="4" s="1"/>
  <c r="J70" i="4" s="1"/>
  <c r="I39" i="4"/>
  <c r="I62" i="4" s="1"/>
  <c r="J62" i="4" s="1"/>
  <c r="I42" i="4"/>
  <c r="I65" i="4" s="1"/>
  <c r="J65" i="4" s="1"/>
  <c r="I44" i="4"/>
  <c r="I67" i="4" s="1"/>
  <c r="J67" i="4" s="1"/>
  <c r="I40" i="4"/>
  <c r="I63" i="4" s="1"/>
  <c r="J63" i="4" s="1"/>
  <c r="M48" i="4"/>
  <c r="M71" i="4" s="1"/>
  <c r="N71" i="4" s="1"/>
  <c r="M46" i="4"/>
  <c r="M69" i="4" s="1"/>
  <c r="N69" i="4" s="1"/>
  <c r="M44" i="4"/>
  <c r="M67" i="4" s="1"/>
  <c r="N67" i="4" s="1"/>
  <c r="M34" i="4"/>
  <c r="M57" i="4" s="1"/>
  <c r="N57" i="4" s="1"/>
  <c r="M35" i="4"/>
  <c r="M58" i="4" s="1"/>
  <c r="N58" i="4" s="1"/>
  <c r="M32" i="4"/>
  <c r="M55" i="4" s="1"/>
  <c r="N55" i="4" s="1"/>
  <c r="M36" i="4"/>
  <c r="M59" i="4" s="1"/>
  <c r="N59" i="4" s="1"/>
  <c r="M33" i="4"/>
  <c r="M56" i="4" s="1"/>
  <c r="N56" i="4" s="1"/>
  <c r="M31" i="4"/>
  <c r="M54" i="4" s="1"/>
  <c r="N54" i="4" s="1"/>
  <c r="M45" i="4" l="1"/>
  <c r="M68" i="4" s="1"/>
  <c r="N68" i="4" s="1"/>
  <c r="K68" i="4"/>
  <c r="L68" i="4" s="1"/>
  <c r="M47" i="4"/>
  <c r="M70" i="4" s="1"/>
  <c r="N70" i="4" s="1"/>
  <c r="K70" i="4"/>
  <c r="L70" i="4" s="1"/>
  <c r="M41" i="4"/>
  <c r="M64" i="4" s="1"/>
  <c r="N64" i="4" s="1"/>
  <c r="M43" i="4"/>
  <c r="M66" i="4" s="1"/>
  <c r="N66" i="4" s="1"/>
  <c r="M40" i="4"/>
  <c r="M63" i="4" s="1"/>
  <c r="N63" i="4" s="1"/>
  <c r="M42" i="4"/>
  <c r="M65" i="4" s="1"/>
  <c r="N65" i="4" s="1"/>
  <c r="M39" i="4"/>
  <c r="M62" i="4" s="1"/>
  <c r="N62" i="4" s="1"/>
  <c r="M38" i="4"/>
  <c r="M61" i="4" s="1"/>
  <c r="N61" i="4" s="1"/>
</calcChain>
</file>

<file path=xl/sharedStrings.xml><?xml version="1.0" encoding="utf-8"?>
<sst xmlns="http://schemas.openxmlformats.org/spreadsheetml/2006/main" count="109" uniqueCount="65">
  <si>
    <t>Frequency</t>
  </si>
  <si>
    <t xml:space="preserve">Hz </t>
  </si>
  <si>
    <t>Data</t>
  </si>
  <si>
    <t>Results</t>
  </si>
  <si>
    <t>panel 1</t>
  </si>
  <si>
    <t>panel 2</t>
  </si>
  <si>
    <t>panel 3</t>
  </si>
  <si>
    <t>panel 4</t>
  </si>
  <si>
    <t>Absorption class</t>
  </si>
  <si>
    <t>A</t>
  </si>
  <si>
    <t>B</t>
  </si>
  <si>
    <t>C</t>
  </si>
  <si>
    <t>D</t>
  </si>
  <si>
    <t>E</t>
  </si>
  <si>
    <r>
      <t>a</t>
    </r>
    <r>
      <rPr>
        <b/>
        <vertAlign val="subscript"/>
        <sz val="11"/>
        <color theme="1"/>
        <rFont val="Calibri"/>
        <family val="2"/>
      </rPr>
      <t>w</t>
    </r>
  </si>
  <si>
    <t xml:space="preserve">Panels </t>
  </si>
  <si>
    <t>Hz</t>
  </si>
  <si>
    <t>Value</t>
  </si>
  <si>
    <t>Reference curve</t>
  </si>
  <si>
    <t>a</t>
  </si>
  <si>
    <r>
      <t>a</t>
    </r>
    <r>
      <rPr>
        <b/>
        <sz val="11"/>
        <color theme="1"/>
        <rFont val="Calibri"/>
        <family val="2"/>
        <scheme val="minor"/>
      </rPr>
      <t>p</t>
    </r>
  </si>
  <si>
    <r>
      <t>(ai-</t>
    </r>
    <r>
      <rPr>
        <b/>
        <sz val="8"/>
        <color theme="1"/>
        <rFont val="Symbol"/>
        <family val="1"/>
        <charset val="2"/>
      </rPr>
      <t>1</t>
    </r>
    <r>
      <rPr>
        <b/>
        <sz val="11"/>
        <color theme="1"/>
        <rFont val="Symbol"/>
        <family val="1"/>
        <charset val="2"/>
      </rPr>
      <t>+ai+ai+1)/3</t>
    </r>
  </si>
  <si>
    <r>
      <t>A</t>
    </r>
    <r>
      <rPr>
        <vertAlign val="subscript"/>
        <sz val="11"/>
        <color theme="1"/>
        <rFont val="Arial"/>
        <family val="2"/>
      </rPr>
      <t>T</t>
    </r>
  </si>
  <si>
    <r>
      <t>a</t>
    </r>
    <r>
      <rPr>
        <vertAlign val="subscript"/>
        <sz val="11"/>
        <color theme="1"/>
        <rFont val="Arial"/>
        <family val="2"/>
      </rPr>
      <t>s</t>
    </r>
  </si>
  <si>
    <t>area assorbente equivalente</t>
  </si>
  <si>
    <t>S</t>
  </si>
  <si>
    <t>coefficiente di assorbimento</t>
  </si>
  <si>
    <t>L</t>
  </si>
  <si>
    <t>W</t>
  </si>
  <si>
    <r>
      <t>V [m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]</t>
    </r>
  </si>
  <si>
    <t>Dimensioni della stanza</t>
  </si>
  <si>
    <r>
      <t>I</t>
    </r>
    <r>
      <rPr>
        <vertAlign val="subscript"/>
        <sz val="11"/>
        <color theme="1"/>
        <rFont val="Arial"/>
        <family val="2"/>
      </rPr>
      <t>max</t>
    </r>
  </si>
  <si>
    <t>dimensioni [m]</t>
  </si>
  <si>
    <t>H</t>
  </si>
  <si>
    <t>pavimento</t>
  </si>
  <si>
    <t>soffitto</t>
  </si>
  <si>
    <t>pareti</t>
  </si>
  <si>
    <r>
      <t>area perimetrale [m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]</t>
    </r>
  </si>
  <si>
    <r>
      <t>Superfici [m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]</t>
    </r>
  </si>
  <si>
    <t>s</t>
  </si>
  <si>
    <t>RT</t>
  </si>
  <si>
    <t>RT stanza vuota</t>
  </si>
  <si>
    <t xml:space="preserve">RT pannello 1 </t>
  </si>
  <si>
    <t>RT pannello 2</t>
  </si>
  <si>
    <t>RT pannello 3</t>
  </si>
  <si>
    <t xml:space="preserve">RT pannello 4 </t>
  </si>
  <si>
    <t>Misure</t>
  </si>
  <si>
    <r>
      <t>C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=C</t>
    </r>
    <r>
      <rPr>
        <vertAlign val="subscript"/>
        <sz val="11"/>
        <color theme="1"/>
        <rFont val="Arial"/>
        <family val="2"/>
      </rPr>
      <t>2</t>
    </r>
  </si>
  <si>
    <t>velocità</t>
  </si>
  <si>
    <r>
      <t>area del provino [m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]</t>
    </r>
  </si>
  <si>
    <t>m/s</t>
  </si>
  <si>
    <r>
      <t>A</t>
    </r>
    <r>
      <rPr>
        <b/>
        <vertAlign val="subscript"/>
        <sz val="11"/>
        <color theme="1"/>
        <rFont val="Arial"/>
        <family val="2"/>
      </rPr>
      <t>T</t>
    </r>
  </si>
  <si>
    <r>
      <t>a</t>
    </r>
    <r>
      <rPr>
        <b/>
        <vertAlign val="subscript"/>
        <sz val="11"/>
        <color theme="1"/>
        <rFont val="Arial"/>
        <family val="2"/>
      </rPr>
      <t>s</t>
    </r>
  </si>
  <si>
    <t>step</t>
  </si>
  <si>
    <t>&lt;0,10</t>
  </si>
  <si>
    <r>
      <t>a</t>
    </r>
    <r>
      <rPr>
        <b/>
        <vertAlign val="subscript"/>
        <sz val="11"/>
        <color theme="1"/>
        <rFont val="Arial"/>
        <family val="2"/>
      </rPr>
      <t>w</t>
    </r>
  </si>
  <si>
    <t>0,90; 0,95; 1</t>
  </si>
  <si>
    <t>0,80; 0,85</t>
  </si>
  <si>
    <t>0,60; 0,65; 0,70; 0,75</t>
  </si>
  <si>
    <t>0,30; 0,35; 0,40; 0,45; 0,50; 0,55</t>
  </si>
  <si>
    <t>0,25; 0,20; 0,15</t>
  </si>
  <si>
    <t>(valori convertiti in 1/3 oct)</t>
  </si>
  <si>
    <t>0.70</t>
  </si>
  <si>
    <t>0.50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</si>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</sst>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€-407];[Red]&quot;-&quot;#,##0.00&quot; &quot;[$€-407]"/>
    <numFmt numFmtId="165" formatCode="0.0"/>
  </numFmts>
  <fonts count="14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</font>
    <font>
      <b/>
      <sz val="8"/>
      <color theme="1"/>
      <name val="Symbol"/>
      <family val="1"/>
      <charset val="2"/>
    </font>
    <font>
      <vertAlign val="sub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18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9" xfId="0" applyBorder="1"/>
    <xf numFmtId="0" fontId="0" fillId="0" borderId="4" xfId="0" applyBorder="1"/>
    <xf numFmtId="0" fontId="4" fillId="0" borderId="5" xfId="0" applyFont="1" applyBorder="1"/>
    <xf numFmtId="0" fontId="4" fillId="0" borderId="7" xfId="0" applyFont="1" applyBorder="1"/>
    <xf numFmtId="0" fontId="0" fillId="0" borderId="10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right"/>
    </xf>
    <xf numFmtId="49" fontId="5" fillId="0" borderId="4" xfId="0" applyNumberFormat="1" applyFont="1" applyBorder="1" applyAlignment="1">
      <alignment horizontal="center"/>
    </xf>
    <xf numFmtId="0" fontId="0" fillId="0" borderId="1" xfId="0" applyBorder="1"/>
    <xf numFmtId="0" fontId="0" fillId="0" borderId="11" xfId="0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0" xfId="0" applyFont="1" applyFill="1"/>
    <xf numFmtId="0" fontId="0" fillId="3" borderId="0" xfId="0" applyFill="1"/>
    <xf numFmtId="2" fontId="0" fillId="3" borderId="0" xfId="0" applyNumberFormat="1" applyFill="1"/>
    <xf numFmtId="0" fontId="0" fillId="2" borderId="0" xfId="0" applyFont="1" applyFill="1"/>
    <xf numFmtId="0" fontId="0" fillId="2" borderId="2" xfId="0" applyFont="1" applyFill="1" applyBorder="1"/>
    <xf numFmtId="0" fontId="0" fillId="2" borderId="2" xfId="0" applyFill="1" applyBorder="1"/>
    <xf numFmtId="0" fontId="4" fillId="2" borderId="2" xfId="0" applyFont="1" applyFill="1" applyBorder="1"/>
    <xf numFmtId="0" fontId="0" fillId="4" borderId="0" xfId="0" applyFill="1"/>
    <xf numFmtId="2" fontId="0" fillId="4" borderId="0" xfId="0" applyNumberFormat="1" applyFill="1"/>
    <xf numFmtId="0" fontId="0" fillId="2" borderId="21" xfId="0" applyFill="1" applyBorder="1"/>
    <xf numFmtId="0" fontId="0" fillId="2" borderId="22" xfId="0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3" fontId="0" fillId="2" borderId="23" xfId="0" applyNumberFormat="1" applyFill="1" applyBorder="1" applyAlignment="1">
      <alignment horizontal="center" vertical="center"/>
    </xf>
    <xf numFmtId="2" fontId="0" fillId="0" borderId="2" xfId="0" applyNumberFormat="1" applyBorder="1"/>
    <xf numFmtId="2" fontId="0" fillId="0" borderId="2" xfId="0" applyNumberFormat="1" applyFill="1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1" xfId="0" applyNumberFormat="1" applyBorder="1"/>
    <xf numFmtId="0" fontId="0" fillId="3" borderId="2" xfId="0" applyFill="1" applyBorder="1"/>
    <xf numFmtId="2" fontId="0" fillId="3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 vertical="center"/>
    </xf>
    <xf numFmtId="0" fontId="4" fillId="4" borderId="0" xfId="0" applyFont="1" applyFill="1"/>
    <xf numFmtId="2" fontId="4" fillId="4" borderId="0" xfId="0" applyNumberFormat="1" applyFont="1" applyFill="1"/>
    <xf numFmtId="0" fontId="0" fillId="4" borderId="14" xfId="0" applyFill="1" applyBorder="1"/>
    <xf numFmtId="0" fontId="0" fillId="4" borderId="15" xfId="0" applyFill="1" applyBorder="1"/>
    <xf numFmtId="0" fontId="0" fillId="4" borderId="3" xfId="0" applyFill="1" applyBorder="1"/>
    <xf numFmtId="2" fontId="0" fillId="4" borderId="4" xfId="0" applyNumberFormat="1" applyFill="1" applyBorder="1" applyAlignment="1">
      <alignment horizontal="center" vertical="center"/>
    </xf>
    <xf numFmtId="0" fontId="0" fillId="4" borderId="16" xfId="0" applyFill="1" applyBorder="1"/>
    <xf numFmtId="0" fontId="0" fillId="4" borderId="17" xfId="0" applyFill="1" applyBorder="1"/>
    <xf numFmtId="0" fontId="0" fillId="4" borderId="5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4" fillId="4" borderId="16" xfId="0" applyFont="1" applyFill="1" applyBorder="1"/>
    <xf numFmtId="0" fontId="0" fillId="4" borderId="18" xfId="0" applyFill="1" applyBorder="1"/>
    <xf numFmtId="0" fontId="0" fillId="4" borderId="19" xfId="0" applyFill="1" applyBorder="1"/>
    <xf numFmtId="3" fontId="0" fillId="4" borderId="5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/>
    <xf numFmtId="2" fontId="0" fillId="0" borderId="8" xfId="0" applyNumberFormat="1" applyBorder="1"/>
    <xf numFmtId="0" fontId="0" fillId="0" borderId="30" xfId="0" applyBorder="1" applyAlignment="1">
      <alignment horizontal="center" vertical="center"/>
    </xf>
    <xf numFmtId="2" fontId="0" fillId="0" borderId="31" xfId="0" applyNumberFormat="1" applyBorder="1"/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9" xfId="0" applyNumberFormat="1" applyBorder="1"/>
    <xf numFmtId="2" fontId="0" fillId="0" borderId="4" xfId="0" applyNumberFormat="1" applyBorder="1"/>
    <xf numFmtId="2" fontId="13" fillId="0" borderId="10" xfId="0" applyNumberFormat="1" applyFont="1" applyBorder="1"/>
    <xf numFmtId="2" fontId="13" fillId="0" borderId="8" xfId="0" applyNumberFormat="1" applyFont="1" applyBorder="1"/>
    <xf numFmtId="0" fontId="4" fillId="0" borderId="7" xfId="0" applyFont="1" applyBorder="1" applyAlignment="1">
      <alignment horizontal="center"/>
    </xf>
    <xf numFmtId="0" fontId="4" fillId="0" borderId="14" xfId="0" applyFont="1" applyBorder="1"/>
    <xf numFmtId="0" fontId="0" fillId="0" borderId="20" xfId="0" applyBorder="1"/>
    <xf numFmtId="2" fontId="0" fillId="0" borderId="7" xfId="0" applyNumberFormat="1" applyFill="1" applyBorder="1"/>
    <xf numFmtId="0" fontId="4" fillId="0" borderId="7" xfId="0" applyFont="1" applyBorder="1" applyAlignment="1">
      <alignment horizontal="right"/>
    </xf>
    <xf numFmtId="2" fontId="12" fillId="0" borderId="10" xfId="0" applyNumberFormat="1" applyFont="1" applyBorder="1"/>
    <xf numFmtId="2" fontId="12" fillId="0" borderId="8" xfId="0" applyNumberFormat="1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2" borderId="26" xfId="0" applyNumberFormat="1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opLeftCell="B33" zoomScale="75" zoomScaleNormal="90" workbookViewId="0">
      <selection activeCell="G54" sqref="G54"/>
    </sheetView>
  </sheetViews>
  <sheetFormatPr defaultColWidth="8.875" defaultRowHeight="14.25" x14ac:dyDescent="0.2"/>
  <cols>
    <col min="6" max="6" width="9" customWidth="1"/>
    <col min="7" max="7" width="9.125" style="29" customWidth="1"/>
  </cols>
  <sheetData>
    <row r="1" spans="1:14" s="81" customFormat="1" x14ac:dyDescent="0.2">
      <c r="G1" s="82"/>
    </row>
    <row r="2" spans="1:14" ht="15" x14ac:dyDescent="0.25">
      <c r="A2" s="45"/>
      <c r="B2" s="64" t="s">
        <v>30</v>
      </c>
      <c r="C2" s="45"/>
      <c r="D2" s="45"/>
      <c r="E2" s="45"/>
      <c r="F2" s="64" t="s">
        <v>41</v>
      </c>
      <c r="G2" s="65"/>
      <c r="H2" s="45"/>
    </row>
    <row r="3" spans="1:14" ht="15.75" thickBot="1" x14ac:dyDescent="0.3">
      <c r="A3" s="45"/>
      <c r="B3" s="64"/>
      <c r="C3" s="45"/>
      <c r="D3" s="45"/>
      <c r="E3" s="45"/>
      <c r="F3" s="45"/>
      <c r="G3" s="46"/>
      <c r="H3" s="45"/>
    </row>
    <row r="4" spans="1:14" ht="16.5" x14ac:dyDescent="0.2">
      <c r="A4" s="45"/>
      <c r="B4" s="66" t="s">
        <v>29</v>
      </c>
      <c r="C4" s="67">
        <f>C7*C8*C9</f>
        <v>260</v>
      </c>
      <c r="D4" s="45"/>
      <c r="E4" s="45"/>
      <c r="F4" s="68" t="s">
        <v>0</v>
      </c>
      <c r="G4" s="69" t="s">
        <v>40</v>
      </c>
      <c r="H4" s="45"/>
    </row>
    <row r="5" spans="1:14" ht="18.75" x14ac:dyDescent="0.35">
      <c r="A5" s="45"/>
      <c r="B5" s="70" t="s">
        <v>31</v>
      </c>
      <c r="C5" s="71">
        <f>1.9*(C4)^(1/3)</f>
        <v>12.126758167833824</v>
      </c>
      <c r="D5" s="45"/>
      <c r="E5" s="45"/>
      <c r="F5" s="72" t="s">
        <v>1</v>
      </c>
      <c r="G5" s="73" t="s">
        <v>39</v>
      </c>
      <c r="H5" s="45"/>
    </row>
    <row r="6" spans="1:14" x14ac:dyDescent="0.2">
      <c r="A6" s="45"/>
      <c r="B6" s="70" t="s">
        <v>32</v>
      </c>
      <c r="C6" s="71"/>
      <c r="D6" s="45"/>
      <c r="E6" s="45"/>
      <c r="F6" s="74">
        <v>100</v>
      </c>
      <c r="G6" s="73">
        <f>0.16*$C$4/($C$16*0.03)</f>
        <v>5.2926208651399493</v>
      </c>
      <c r="H6" s="45"/>
    </row>
    <row r="7" spans="1:14" x14ac:dyDescent="0.2">
      <c r="A7" s="45"/>
      <c r="B7" s="70" t="s">
        <v>27</v>
      </c>
      <c r="C7" s="71">
        <v>10</v>
      </c>
      <c r="D7" s="75"/>
      <c r="E7" s="45"/>
      <c r="F7" s="74">
        <v>125</v>
      </c>
      <c r="G7" s="73">
        <f t="shared" ref="G7:G10" si="0">0.16*$C$4/($C$16*0.03)</f>
        <v>5.2926208651399493</v>
      </c>
      <c r="H7" s="45"/>
    </row>
    <row r="8" spans="1:14" x14ac:dyDescent="0.2">
      <c r="A8" s="45"/>
      <c r="B8" s="70" t="s">
        <v>28</v>
      </c>
      <c r="C8" s="71">
        <v>6.5</v>
      </c>
      <c r="D8" s="45"/>
      <c r="E8" s="45"/>
      <c r="F8" s="74">
        <v>160</v>
      </c>
      <c r="G8" s="73">
        <f t="shared" si="0"/>
        <v>5.2926208651399493</v>
      </c>
      <c r="H8" s="45"/>
    </row>
    <row r="9" spans="1:14" x14ac:dyDescent="0.2">
      <c r="A9" s="45"/>
      <c r="B9" s="70" t="s">
        <v>33</v>
      </c>
      <c r="C9" s="71">
        <v>4</v>
      </c>
      <c r="D9" s="45"/>
      <c r="E9" s="45"/>
      <c r="F9" s="74">
        <v>200</v>
      </c>
      <c r="G9" s="73">
        <f t="shared" si="0"/>
        <v>5.2926208651399493</v>
      </c>
      <c r="H9" s="45"/>
    </row>
    <row r="10" spans="1:14" x14ac:dyDescent="0.2">
      <c r="A10" s="45"/>
      <c r="B10" s="70"/>
      <c r="C10" s="71"/>
      <c r="D10" s="45"/>
      <c r="E10" s="45"/>
      <c r="F10" s="74">
        <v>250</v>
      </c>
      <c r="G10" s="73">
        <f t="shared" si="0"/>
        <v>5.2926208651399493</v>
      </c>
      <c r="H10" s="45"/>
    </row>
    <row r="11" spans="1:14" ht="17.25" x14ac:dyDescent="0.25">
      <c r="A11" s="45"/>
      <c r="B11" s="76" t="s">
        <v>38</v>
      </c>
      <c r="C11" s="71"/>
      <c r="D11" s="45"/>
      <c r="E11" s="45"/>
      <c r="F11" s="74">
        <v>315</v>
      </c>
      <c r="G11" s="73">
        <f>0.16*$C$4/($C$16*0.036)</f>
        <v>4.4105173876166255</v>
      </c>
      <c r="H11" s="45"/>
    </row>
    <row r="12" spans="1:14" x14ac:dyDescent="0.2">
      <c r="A12" s="45"/>
      <c r="B12" s="70" t="s">
        <v>34</v>
      </c>
      <c r="C12" s="71">
        <f>C8*C7</f>
        <v>65</v>
      </c>
      <c r="D12" s="45"/>
      <c r="E12" s="45"/>
      <c r="F12" s="74">
        <v>400</v>
      </c>
      <c r="G12" s="73">
        <f t="shared" ref="G12:G15" si="1">0.16*$C$4/($C$16*0.036)</f>
        <v>4.4105173876166255</v>
      </c>
      <c r="H12" s="45"/>
      <c r="J12" s="27"/>
      <c r="K12" s="27"/>
    </row>
    <row r="13" spans="1:14" ht="15" x14ac:dyDescent="0.25">
      <c r="A13" s="45"/>
      <c r="B13" s="70" t="s">
        <v>35</v>
      </c>
      <c r="C13" s="71">
        <f>C12</f>
        <v>65</v>
      </c>
      <c r="D13" s="45"/>
      <c r="E13" s="45"/>
      <c r="F13" s="74">
        <v>500</v>
      </c>
      <c r="G13" s="73">
        <f t="shared" si="1"/>
        <v>4.4105173876166255</v>
      </c>
      <c r="H13" s="45"/>
      <c r="N13" s="1"/>
    </row>
    <row r="14" spans="1:14" x14ac:dyDescent="0.2">
      <c r="A14" s="45"/>
      <c r="B14" s="70" t="s">
        <v>36</v>
      </c>
      <c r="C14" s="71">
        <f>(C7+C8)*C9*2</f>
        <v>132</v>
      </c>
      <c r="D14" s="45"/>
      <c r="E14" s="45"/>
      <c r="F14" s="74">
        <v>630</v>
      </c>
      <c r="G14" s="73">
        <f t="shared" si="1"/>
        <v>4.4105173876166255</v>
      </c>
      <c r="H14" s="45"/>
    </row>
    <row r="15" spans="1:14" ht="16.5" x14ac:dyDescent="0.2">
      <c r="A15" s="45"/>
      <c r="B15" s="70" t="s">
        <v>37</v>
      </c>
      <c r="C15" s="71"/>
      <c r="D15" s="45"/>
      <c r="E15" s="45"/>
      <c r="F15" s="74">
        <v>800</v>
      </c>
      <c r="G15" s="73">
        <f t="shared" si="1"/>
        <v>4.4105173876166255</v>
      </c>
      <c r="H15" s="45"/>
    </row>
    <row r="16" spans="1:14" ht="15" thickBot="1" x14ac:dyDescent="0.25">
      <c r="A16" s="45"/>
      <c r="B16" s="77"/>
      <c r="C16" s="78">
        <f>SUM(C12:C14)</f>
        <v>262</v>
      </c>
      <c r="D16" s="45"/>
      <c r="E16" s="45"/>
      <c r="F16" s="79">
        <v>1000</v>
      </c>
      <c r="G16" s="73">
        <f>0.16*$C$4/($C$16*0.04)</f>
        <v>3.9694656488549618</v>
      </c>
      <c r="H16" s="45"/>
    </row>
    <row r="17" spans="1:15" x14ac:dyDescent="0.2">
      <c r="A17" s="45"/>
      <c r="B17" s="45"/>
      <c r="C17" s="45"/>
      <c r="D17" s="45"/>
      <c r="E17" s="45"/>
      <c r="F17" s="79">
        <v>1250</v>
      </c>
      <c r="G17" s="73">
        <f t="shared" ref="G17" si="2">0.16*$C$4/($C$16*0.04)</f>
        <v>3.9694656488549618</v>
      </c>
      <c r="H17" s="45"/>
    </row>
    <row r="18" spans="1:15" x14ac:dyDescent="0.2">
      <c r="A18" s="45"/>
      <c r="B18" s="45"/>
      <c r="C18" s="45"/>
      <c r="D18" s="45"/>
      <c r="E18" s="45"/>
      <c r="F18" s="79">
        <v>1600</v>
      </c>
      <c r="G18" s="73">
        <f>0.16*$C$4/($C$16*0.045)</f>
        <v>3.5284139100932999</v>
      </c>
      <c r="H18" s="45"/>
    </row>
    <row r="19" spans="1:15" x14ac:dyDescent="0.2">
      <c r="A19" s="45"/>
      <c r="B19" s="45"/>
      <c r="C19" s="45"/>
      <c r="D19" s="45"/>
      <c r="E19" s="45"/>
      <c r="F19" s="79">
        <v>2000</v>
      </c>
      <c r="G19" s="73">
        <f t="shared" ref="G19:G23" si="3">0.16*$C$4/($C$16*0.045)</f>
        <v>3.5284139100932999</v>
      </c>
      <c r="H19" s="45"/>
    </row>
    <row r="20" spans="1:15" x14ac:dyDescent="0.2">
      <c r="A20" s="45"/>
      <c r="B20" s="45"/>
      <c r="C20" s="45"/>
      <c r="D20" s="45"/>
      <c r="E20" s="45"/>
      <c r="F20" s="79">
        <v>2500</v>
      </c>
      <c r="G20" s="73">
        <f t="shared" si="3"/>
        <v>3.5284139100932999</v>
      </c>
      <c r="H20" s="45"/>
    </row>
    <row r="21" spans="1:15" x14ac:dyDescent="0.2">
      <c r="A21" s="45"/>
      <c r="B21" s="45"/>
      <c r="C21" s="45"/>
      <c r="D21" s="45"/>
      <c r="E21" s="45"/>
      <c r="F21" s="79">
        <v>3150</v>
      </c>
      <c r="G21" s="73">
        <f t="shared" si="3"/>
        <v>3.5284139100932999</v>
      </c>
      <c r="H21" s="45"/>
    </row>
    <row r="22" spans="1:15" x14ac:dyDescent="0.2">
      <c r="A22" s="45"/>
      <c r="B22" s="45"/>
      <c r="C22" s="45"/>
      <c r="D22" s="45"/>
      <c r="E22" s="45"/>
      <c r="F22" s="79">
        <v>4000</v>
      </c>
      <c r="G22" s="73">
        <f t="shared" si="3"/>
        <v>3.5284139100932999</v>
      </c>
      <c r="H22" s="45"/>
    </row>
    <row r="23" spans="1:15" ht="15" thickBot="1" x14ac:dyDescent="0.25">
      <c r="A23" s="45"/>
      <c r="B23" s="45"/>
      <c r="C23" s="45"/>
      <c r="D23" s="45"/>
      <c r="E23" s="45"/>
      <c r="F23" s="80">
        <v>5000</v>
      </c>
      <c r="G23" s="73">
        <f t="shared" si="3"/>
        <v>3.5284139100932999</v>
      </c>
      <c r="H23" s="45"/>
    </row>
    <row r="24" spans="1:15" x14ac:dyDescent="0.2">
      <c r="A24" s="45"/>
      <c r="B24" s="45"/>
      <c r="C24" s="45"/>
      <c r="D24" s="45"/>
      <c r="E24" s="45"/>
      <c r="F24" s="45"/>
      <c r="G24" s="46"/>
      <c r="H24" s="45"/>
    </row>
    <row r="26" spans="1:15" x14ac:dyDescent="0.2">
      <c r="A26" s="36"/>
      <c r="B26" s="36"/>
      <c r="C26" s="36"/>
      <c r="D26" s="36"/>
      <c r="E26" s="36"/>
      <c r="F26" s="36"/>
      <c r="G26" s="37"/>
      <c r="H26" s="36"/>
      <c r="I26" s="36"/>
      <c r="J26" s="36"/>
      <c r="K26" s="36"/>
      <c r="L26" s="36"/>
      <c r="M26" s="36"/>
      <c r="N26" s="36"/>
      <c r="O26" s="36"/>
    </row>
    <row r="27" spans="1:15" ht="15" x14ac:dyDescent="0.25">
      <c r="A27" s="36"/>
      <c r="B27" s="38" t="s">
        <v>46</v>
      </c>
      <c r="C27" s="36"/>
      <c r="D27" s="36"/>
      <c r="E27" s="36"/>
      <c r="F27" s="36"/>
      <c r="G27" s="37"/>
      <c r="H27" s="36"/>
      <c r="I27" s="36"/>
      <c r="J27" s="36"/>
      <c r="K27" s="36"/>
      <c r="L27" s="36"/>
      <c r="M27" s="36"/>
      <c r="N27" s="36"/>
      <c r="O27" s="36"/>
    </row>
    <row r="28" spans="1:15" ht="15.75" thickBot="1" x14ac:dyDescent="0.3">
      <c r="A28" s="36"/>
      <c r="B28" s="38"/>
      <c r="C28" s="36"/>
      <c r="D28" s="36"/>
      <c r="E28" s="36"/>
      <c r="F28" s="36"/>
      <c r="G28" s="115" t="s">
        <v>42</v>
      </c>
      <c r="H28" s="115"/>
      <c r="I28" s="115" t="s">
        <v>43</v>
      </c>
      <c r="J28" s="115"/>
      <c r="K28" s="115" t="s">
        <v>44</v>
      </c>
      <c r="L28" s="115"/>
      <c r="M28" s="115" t="s">
        <v>45</v>
      </c>
      <c r="N28" s="115"/>
      <c r="O28" s="36"/>
    </row>
    <row r="29" spans="1:15" ht="15" x14ac:dyDescent="0.25">
      <c r="A29" s="36"/>
      <c r="B29" s="44" t="s">
        <v>24</v>
      </c>
      <c r="C29" s="42"/>
      <c r="D29" s="42"/>
      <c r="E29" s="41"/>
      <c r="F29" s="47" t="s">
        <v>0</v>
      </c>
      <c r="G29" s="116" t="s">
        <v>40</v>
      </c>
      <c r="H29" s="117"/>
      <c r="I29" s="113" t="s">
        <v>40</v>
      </c>
      <c r="J29" s="114"/>
      <c r="K29" s="113" t="s">
        <v>40</v>
      </c>
      <c r="L29" s="114"/>
      <c r="M29" s="113" t="s">
        <v>40</v>
      </c>
      <c r="N29" s="114"/>
      <c r="O29" s="36"/>
    </row>
    <row r="30" spans="1:15" ht="18.75" x14ac:dyDescent="0.35">
      <c r="A30" s="36"/>
      <c r="B30" s="43" t="s">
        <v>22</v>
      </c>
      <c r="C30" s="43"/>
      <c r="D30" s="43"/>
      <c r="E30" s="36"/>
      <c r="F30" s="48" t="s">
        <v>1</v>
      </c>
      <c r="G30" s="113" t="s">
        <v>39</v>
      </c>
      <c r="H30" s="114"/>
      <c r="I30" s="113" t="s">
        <v>39</v>
      </c>
      <c r="J30" s="114"/>
      <c r="K30" s="113" t="s">
        <v>39</v>
      </c>
      <c r="L30" s="114"/>
      <c r="M30" s="113" t="s">
        <v>39</v>
      </c>
      <c r="N30" s="114"/>
      <c r="O30" s="36"/>
    </row>
    <row r="31" spans="1:15" ht="17.25" x14ac:dyDescent="0.25">
      <c r="A31" s="36"/>
      <c r="B31" s="44" t="s">
        <v>49</v>
      </c>
      <c r="C31" s="43"/>
      <c r="D31" s="43"/>
      <c r="E31" s="36"/>
      <c r="F31" s="49">
        <v>100</v>
      </c>
      <c r="G31" s="113">
        <v>2.8610396219556522</v>
      </c>
      <c r="H31" s="114"/>
      <c r="I31" s="113">
        <f>G31-G31*0.15</f>
        <v>2.4318836786623041</v>
      </c>
      <c r="J31" s="114"/>
      <c r="K31" s="113">
        <f>G31-G31*0.12</f>
        <v>2.5177148673209739</v>
      </c>
      <c r="L31" s="114"/>
      <c r="M31" s="113">
        <f>K31-K31*0.14</f>
        <v>2.1652347858960375</v>
      </c>
      <c r="N31" s="114"/>
      <c r="O31" s="36"/>
    </row>
    <row r="32" spans="1:15" x14ac:dyDescent="0.2">
      <c r="A32" s="36"/>
      <c r="B32" s="43" t="s">
        <v>25</v>
      </c>
      <c r="C32" s="43">
        <v>12</v>
      </c>
      <c r="D32" s="43"/>
      <c r="E32" s="36"/>
      <c r="F32" s="49">
        <v>125</v>
      </c>
      <c r="G32" s="113">
        <v>2.8610396219556522</v>
      </c>
      <c r="H32" s="114"/>
      <c r="I32" s="113">
        <f t="shared" ref="I32:I48" si="4">G32-G32*0.15</f>
        <v>2.4318836786623041</v>
      </c>
      <c r="J32" s="114"/>
      <c r="K32" s="113">
        <f t="shared" ref="K32:K48" si="5">G32-G32*0.12</f>
        <v>2.5177148673209739</v>
      </c>
      <c r="L32" s="114"/>
      <c r="M32" s="113">
        <f t="shared" ref="M32:M48" si="6">K32-K32*0.14</f>
        <v>2.1652347858960375</v>
      </c>
      <c r="N32" s="114"/>
      <c r="O32" s="36"/>
    </row>
    <row r="33" spans="1:15" ht="15" x14ac:dyDescent="0.25">
      <c r="A33" s="36"/>
      <c r="B33" s="44" t="s">
        <v>26</v>
      </c>
      <c r="C33" s="43"/>
      <c r="D33" s="43"/>
      <c r="E33" s="36"/>
      <c r="F33" s="49">
        <v>160</v>
      </c>
      <c r="G33" s="113">
        <v>2.8610396219556522</v>
      </c>
      <c r="H33" s="114"/>
      <c r="I33" s="113">
        <f t="shared" si="4"/>
        <v>2.4318836786623041</v>
      </c>
      <c r="J33" s="114"/>
      <c r="K33" s="113">
        <f t="shared" si="5"/>
        <v>2.5177148673209739</v>
      </c>
      <c r="L33" s="114"/>
      <c r="M33" s="113">
        <f t="shared" si="6"/>
        <v>2.1652347858960375</v>
      </c>
      <c r="N33" s="114"/>
      <c r="O33" s="36"/>
    </row>
    <row r="34" spans="1:15" ht="18.75" x14ac:dyDescent="0.35">
      <c r="A34" s="36"/>
      <c r="B34" s="43" t="s">
        <v>23</v>
      </c>
      <c r="C34" s="43"/>
      <c r="D34" s="43"/>
      <c r="E34" s="36"/>
      <c r="F34" s="49">
        <v>200</v>
      </c>
      <c r="G34" s="113">
        <v>2.8610396219556522</v>
      </c>
      <c r="H34" s="114"/>
      <c r="I34" s="113">
        <f t="shared" si="4"/>
        <v>2.4318836786623041</v>
      </c>
      <c r="J34" s="114"/>
      <c r="K34" s="113">
        <f t="shared" si="5"/>
        <v>2.5177148673209739</v>
      </c>
      <c r="L34" s="114"/>
      <c r="M34" s="113">
        <f t="shared" si="6"/>
        <v>2.1652347858960375</v>
      </c>
      <c r="N34" s="114"/>
      <c r="O34" s="36"/>
    </row>
    <row r="35" spans="1:15" ht="15" x14ac:dyDescent="0.25">
      <c r="A35" s="36"/>
      <c r="B35" s="44" t="s">
        <v>48</v>
      </c>
      <c r="C35" s="43"/>
      <c r="D35" s="43"/>
      <c r="E35" s="36"/>
      <c r="F35" s="49">
        <v>250</v>
      </c>
      <c r="G35" s="113">
        <v>2.8610396219556522</v>
      </c>
      <c r="H35" s="114"/>
      <c r="I35" s="113">
        <f t="shared" si="4"/>
        <v>2.4318836786623041</v>
      </c>
      <c r="J35" s="114"/>
      <c r="K35" s="113">
        <f t="shared" si="5"/>
        <v>2.5177148673209739</v>
      </c>
      <c r="L35" s="114"/>
      <c r="M35" s="113">
        <f t="shared" si="6"/>
        <v>2.1652347858960375</v>
      </c>
      <c r="N35" s="114"/>
      <c r="O35" s="36"/>
    </row>
    <row r="36" spans="1:15" ht="18.75" x14ac:dyDescent="0.35">
      <c r="A36" s="36"/>
      <c r="B36" s="43" t="s">
        <v>47</v>
      </c>
      <c r="C36" s="43">
        <v>340</v>
      </c>
      <c r="D36" s="43" t="s">
        <v>50</v>
      </c>
      <c r="E36" s="36"/>
      <c r="F36" s="49">
        <v>315</v>
      </c>
      <c r="G36" s="113">
        <v>2.8610396219556522</v>
      </c>
      <c r="H36" s="114"/>
      <c r="I36" s="113">
        <f t="shared" si="4"/>
        <v>2.4318836786623041</v>
      </c>
      <c r="J36" s="114"/>
      <c r="K36" s="113">
        <f t="shared" si="5"/>
        <v>2.5177148673209739</v>
      </c>
      <c r="L36" s="114"/>
      <c r="M36" s="113">
        <f t="shared" si="6"/>
        <v>2.1652347858960375</v>
      </c>
      <c r="N36" s="114"/>
      <c r="O36" s="36"/>
    </row>
    <row r="37" spans="1:15" x14ac:dyDescent="0.2">
      <c r="A37" s="36"/>
      <c r="B37" s="36"/>
      <c r="C37" s="36"/>
      <c r="D37" s="36"/>
      <c r="E37" s="36"/>
      <c r="F37" s="49">
        <v>400</v>
      </c>
      <c r="G37" s="113">
        <v>2.670303647158609</v>
      </c>
      <c r="H37" s="114"/>
      <c r="I37" s="113">
        <f t="shared" si="4"/>
        <v>2.2697581000848177</v>
      </c>
      <c r="J37" s="114"/>
      <c r="K37" s="113">
        <f t="shared" si="5"/>
        <v>2.3498672094995761</v>
      </c>
      <c r="L37" s="114"/>
      <c r="M37" s="113">
        <f t="shared" si="6"/>
        <v>2.0208858001696353</v>
      </c>
      <c r="N37" s="114"/>
      <c r="O37" s="36"/>
    </row>
    <row r="38" spans="1:15" x14ac:dyDescent="0.2">
      <c r="A38" s="36"/>
      <c r="B38" s="36"/>
      <c r="C38" s="36"/>
      <c r="D38" s="36"/>
      <c r="E38" s="36"/>
      <c r="F38" s="49">
        <v>500</v>
      </c>
      <c r="G38" s="113">
        <v>2.670303647158609</v>
      </c>
      <c r="H38" s="114"/>
      <c r="I38" s="113">
        <f t="shared" si="4"/>
        <v>2.2697581000848177</v>
      </c>
      <c r="J38" s="114"/>
      <c r="K38" s="113">
        <f t="shared" si="5"/>
        <v>2.3498672094995761</v>
      </c>
      <c r="L38" s="114"/>
      <c r="M38" s="113">
        <f t="shared" si="6"/>
        <v>2.0208858001696353</v>
      </c>
      <c r="N38" s="114"/>
      <c r="O38" s="36"/>
    </row>
    <row r="39" spans="1:15" x14ac:dyDescent="0.2">
      <c r="A39" s="36"/>
      <c r="B39" s="36"/>
      <c r="C39" s="36"/>
      <c r="D39" s="36"/>
      <c r="E39" s="36"/>
      <c r="F39" s="49">
        <v>630</v>
      </c>
      <c r="G39" s="113">
        <v>2.670303647158609</v>
      </c>
      <c r="H39" s="114"/>
      <c r="I39" s="113">
        <f t="shared" si="4"/>
        <v>2.2697581000848177</v>
      </c>
      <c r="J39" s="114"/>
      <c r="K39" s="113">
        <f t="shared" si="5"/>
        <v>2.3498672094995761</v>
      </c>
      <c r="L39" s="114"/>
      <c r="M39" s="113">
        <f t="shared" si="6"/>
        <v>2.0208858001696353</v>
      </c>
      <c r="N39" s="114"/>
      <c r="O39" s="36"/>
    </row>
    <row r="40" spans="1:15" x14ac:dyDescent="0.2">
      <c r="A40" s="36"/>
      <c r="B40" s="36"/>
      <c r="C40" s="36"/>
      <c r="D40" s="36"/>
      <c r="E40" s="36"/>
      <c r="F40" s="49">
        <v>800</v>
      </c>
      <c r="G40" s="113">
        <v>2.670303647158609</v>
      </c>
      <c r="H40" s="114"/>
      <c r="I40" s="113">
        <f t="shared" si="4"/>
        <v>2.2697581000848177</v>
      </c>
      <c r="J40" s="114"/>
      <c r="K40" s="113">
        <f t="shared" si="5"/>
        <v>2.3498672094995761</v>
      </c>
      <c r="L40" s="114"/>
      <c r="M40" s="113">
        <f t="shared" si="6"/>
        <v>2.0208858001696353</v>
      </c>
      <c r="N40" s="114"/>
      <c r="O40" s="36"/>
    </row>
    <row r="41" spans="1:15" x14ac:dyDescent="0.2">
      <c r="A41" s="36"/>
      <c r="B41" s="36"/>
      <c r="C41" s="36"/>
      <c r="D41" s="36"/>
      <c r="E41" s="36"/>
      <c r="F41" s="50">
        <v>1000</v>
      </c>
      <c r="G41" s="113">
        <v>2.670303647158609</v>
      </c>
      <c r="H41" s="114"/>
      <c r="I41" s="113">
        <f t="shared" si="4"/>
        <v>2.2697581000848177</v>
      </c>
      <c r="J41" s="114"/>
      <c r="K41" s="113">
        <f t="shared" si="5"/>
        <v>2.3498672094995761</v>
      </c>
      <c r="L41" s="114"/>
      <c r="M41" s="113">
        <f t="shared" si="6"/>
        <v>2.0208858001696353</v>
      </c>
      <c r="N41" s="114"/>
      <c r="O41" s="36"/>
    </row>
    <row r="42" spans="1:15" x14ac:dyDescent="0.2">
      <c r="A42" s="36"/>
      <c r="B42" s="36"/>
      <c r="C42" s="36"/>
      <c r="D42" s="36"/>
      <c r="E42" s="36"/>
      <c r="F42" s="50">
        <v>1250</v>
      </c>
      <c r="G42" s="113">
        <v>2.670303647158609</v>
      </c>
      <c r="H42" s="114"/>
      <c r="I42" s="113">
        <f t="shared" si="4"/>
        <v>2.2697581000848177</v>
      </c>
      <c r="J42" s="114"/>
      <c r="K42" s="113">
        <f t="shared" si="5"/>
        <v>2.3498672094995761</v>
      </c>
      <c r="L42" s="114"/>
      <c r="M42" s="113">
        <f t="shared" si="6"/>
        <v>2.0208858001696353</v>
      </c>
      <c r="N42" s="114"/>
      <c r="O42" s="36"/>
    </row>
    <row r="43" spans="1:15" x14ac:dyDescent="0.2">
      <c r="A43" s="36"/>
      <c r="B43" s="36"/>
      <c r="C43" s="36"/>
      <c r="D43" s="36"/>
      <c r="E43" s="36"/>
      <c r="F43" s="50">
        <v>1600</v>
      </c>
      <c r="G43" s="113">
        <v>2.4032732824427478</v>
      </c>
      <c r="H43" s="114"/>
      <c r="I43" s="113">
        <f t="shared" si="4"/>
        <v>2.0427822900763357</v>
      </c>
      <c r="J43" s="114"/>
      <c r="K43" s="113">
        <f t="shared" si="5"/>
        <v>2.114880488549618</v>
      </c>
      <c r="L43" s="114"/>
      <c r="M43" s="113">
        <f t="shared" si="6"/>
        <v>1.8187972201526714</v>
      </c>
      <c r="N43" s="114"/>
      <c r="O43" s="36"/>
    </row>
    <row r="44" spans="1:15" x14ac:dyDescent="0.2">
      <c r="A44" s="36"/>
      <c r="B44" s="36"/>
      <c r="C44" s="36"/>
      <c r="D44" s="36"/>
      <c r="E44" s="36"/>
      <c r="F44" s="50">
        <v>2000</v>
      </c>
      <c r="G44" s="113">
        <v>2.4032732824427478</v>
      </c>
      <c r="H44" s="114"/>
      <c r="I44" s="113">
        <f t="shared" si="4"/>
        <v>2.0427822900763357</v>
      </c>
      <c r="J44" s="114"/>
      <c r="K44" s="113">
        <f t="shared" si="5"/>
        <v>2.114880488549618</v>
      </c>
      <c r="L44" s="114"/>
      <c r="M44" s="113">
        <f t="shared" si="6"/>
        <v>1.8187972201526714</v>
      </c>
      <c r="N44" s="114"/>
      <c r="O44" s="36"/>
    </row>
    <row r="45" spans="1:15" x14ac:dyDescent="0.2">
      <c r="A45" s="36"/>
      <c r="B45" s="36"/>
      <c r="C45" s="36"/>
      <c r="D45" s="36"/>
      <c r="E45" s="36"/>
      <c r="F45" s="50">
        <v>2500</v>
      </c>
      <c r="G45" s="113">
        <v>2.4032732824427478</v>
      </c>
      <c r="H45" s="114"/>
      <c r="I45" s="113">
        <f t="shared" si="4"/>
        <v>2.0427822900763357</v>
      </c>
      <c r="J45" s="114"/>
      <c r="K45" s="113">
        <f t="shared" si="5"/>
        <v>2.114880488549618</v>
      </c>
      <c r="L45" s="114"/>
      <c r="M45" s="113">
        <f t="shared" si="6"/>
        <v>1.8187972201526714</v>
      </c>
      <c r="N45" s="114"/>
      <c r="O45" s="36"/>
    </row>
    <row r="46" spans="1:15" x14ac:dyDescent="0.2">
      <c r="A46" s="36"/>
      <c r="B46" s="36"/>
      <c r="C46" s="36"/>
      <c r="D46" s="36"/>
      <c r="E46" s="36"/>
      <c r="F46" s="50">
        <v>3150</v>
      </c>
      <c r="G46" s="113">
        <v>2.4032732824427478</v>
      </c>
      <c r="H46" s="114"/>
      <c r="I46" s="113">
        <f t="shared" si="4"/>
        <v>2.0427822900763357</v>
      </c>
      <c r="J46" s="114"/>
      <c r="K46" s="113">
        <f t="shared" si="5"/>
        <v>2.114880488549618</v>
      </c>
      <c r="L46" s="114"/>
      <c r="M46" s="113">
        <f t="shared" si="6"/>
        <v>1.8187972201526714</v>
      </c>
      <c r="N46" s="114"/>
      <c r="O46" s="36"/>
    </row>
    <row r="47" spans="1:15" x14ac:dyDescent="0.2">
      <c r="A47" s="36"/>
      <c r="B47" s="36"/>
      <c r="C47" s="36"/>
      <c r="D47" s="36"/>
      <c r="E47" s="36"/>
      <c r="F47" s="50">
        <v>4000</v>
      </c>
      <c r="G47" s="113">
        <v>2.4032732824427478</v>
      </c>
      <c r="H47" s="114"/>
      <c r="I47" s="113">
        <f t="shared" si="4"/>
        <v>2.0427822900763357</v>
      </c>
      <c r="J47" s="114"/>
      <c r="K47" s="113">
        <f t="shared" si="5"/>
        <v>2.114880488549618</v>
      </c>
      <c r="L47" s="114"/>
      <c r="M47" s="113">
        <f t="shared" si="6"/>
        <v>1.8187972201526714</v>
      </c>
      <c r="N47" s="114"/>
      <c r="O47" s="36"/>
    </row>
    <row r="48" spans="1:15" ht="15" thickBot="1" x14ac:dyDescent="0.25">
      <c r="A48" s="36"/>
      <c r="B48" s="36"/>
      <c r="C48" s="36"/>
      <c r="D48" s="36"/>
      <c r="E48" s="36"/>
      <c r="F48" s="51">
        <v>5000</v>
      </c>
      <c r="G48" s="113">
        <v>2.4032732824427478</v>
      </c>
      <c r="H48" s="114"/>
      <c r="I48" s="113">
        <f t="shared" si="4"/>
        <v>2.0427822900763357</v>
      </c>
      <c r="J48" s="114"/>
      <c r="K48" s="113">
        <f t="shared" si="5"/>
        <v>2.114880488549618</v>
      </c>
      <c r="L48" s="114"/>
      <c r="M48" s="113">
        <f t="shared" si="6"/>
        <v>1.8187972201526714</v>
      </c>
      <c r="N48" s="114"/>
      <c r="O48" s="36"/>
    </row>
    <row r="49" spans="1:15" x14ac:dyDescent="0.2">
      <c r="A49" s="36"/>
      <c r="B49" s="36"/>
      <c r="C49" s="36"/>
      <c r="D49" s="36"/>
      <c r="E49" s="36"/>
      <c r="F49" s="36"/>
      <c r="G49" s="37"/>
      <c r="H49" s="36"/>
      <c r="I49" s="36"/>
      <c r="J49" s="36"/>
      <c r="K49" s="36"/>
      <c r="L49" s="36"/>
      <c r="M49" s="36"/>
      <c r="N49" s="36"/>
      <c r="O49" s="36"/>
    </row>
    <row r="51" spans="1:15" x14ac:dyDescent="0.2">
      <c r="A51" s="39"/>
      <c r="B51" s="39"/>
      <c r="C51" s="39"/>
      <c r="D51" s="39"/>
      <c r="E51" s="39"/>
      <c r="F51" s="39"/>
      <c r="G51" s="40"/>
      <c r="H51" s="39"/>
      <c r="I51" s="39"/>
      <c r="J51" s="39"/>
      <c r="K51" s="39"/>
      <c r="L51" s="39"/>
      <c r="M51" s="39"/>
      <c r="N51" s="39"/>
      <c r="O51" s="39"/>
    </row>
    <row r="52" spans="1:15" x14ac:dyDescent="0.2">
      <c r="A52" s="39"/>
      <c r="B52" s="39"/>
      <c r="C52" s="39"/>
      <c r="D52" s="39"/>
      <c r="E52" s="39"/>
      <c r="F52" s="57" t="s">
        <v>0</v>
      </c>
      <c r="G52" s="58"/>
      <c r="H52" s="57"/>
      <c r="I52" s="57"/>
      <c r="J52" s="57"/>
      <c r="K52" s="57"/>
      <c r="L52" s="57"/>
      <c r="M52" s="57"/>
      <c r="N52" s="57"/>
      <c r="O52" s="39"/>
    </row>
    <row r="53" spans="1:15" ht="16.5" x14ac:dyDescent="0.25">
      <c r="A53" s="39"/>
      <c r="B53" s="39"/>
      <c r="C53" s="39"/>
      <c r="D53" s="39"/>
      <c r="E53" s="39"/>
      <c r="F53" s="59" t="s">
        <v>1</v>
      </c>
      <c r="G53" s="60" t="s">
        <v>51</v>
      </c>
      <c r="H53" s="60" t="s">
        <v>52</v>
      </c>
      <c r="I53" s="60" t="s">
        <v>51</v>
      </c>
      <c r="J53" s="60" t="s">
        <v>52</v>
      </c>
      <c r="K53" s="60" t="s">
        <v>51</v>
      </c>
      <c r="L53" s="60" t="s">
        <v>52</v>
      </c>
      <c r="M53" s="60" t="s">
        <v>51</v>
      </c>
      <c r="N53" s="60" t="s">
        <v>52</v>
      </c>
      <c r="O53" s="39"/>
    </row>
    <row r="54" spans="1:15" x14ac:dyDescent="0.2">
      <c r="A54" s="39"/>
      <c r="B54" s="39"/>
      <c r="C54" s="39"/>
      <c r="D54" s="39"/>
      <c r="E54" s="39"/>
      <c r="F54" s="61">
        <v>100</v>
      </c>
      <c r="G54" s="62">
        <f t="shared" ref="G54:G71" si="7">55.3*V__m3*(1/(c_1*G31)-1/(c_1*G6))</f>
        <v>6.7906866372341765</v>
      </c>
      <c r="H54" s="62">
        <f t="shared" ref="H54:H71" si="8">G54/S</f>
        <v>0.56589055310284808</v>
      </c>
      <c r="I54" s="62">
        <f t="shared" ref="I54:I71" si="9">55.3*V__m3*(1/(c_1*I31)-1/(c_1*G6))</f>
        <v>9.399049590517718</v>
      </c>
      <c r="J54" s="62">
        <f t="shared" ref="J54:J71" si="10">I54/S</f>
        <v>0.78325413254314313</v>
      </c>
      <c r="K54" s="62">
        <f t="shared" ref="K54:K71" si="11">55.3*V__m3*(1/(c_1*K31)-1/(c_1*G6))</f>
        <v>8.8062398284078185</v>
      </c>
      <c r="L54" s="62">
        <f t="shared" ref="L54:L71" si="12">K54/S</f>
        <v>0.73385331903398487</v>
      </c>
      <c r="M54" s="62">
        <f t="shared" ref="M54:M71" si="13">55.3*V__m3*(1/(c_1*M31)-1/(c_1*G6))</f>
        <v>11.540517413333307</v>
      </c>
      <c r="N54" s="58">
        <f t="shared" ref="N54:N71" si="14">M54/S</f>
        <v>0.96170978444444222</v>
      </c>
      <c r="O54" s="39"/>
    </row>
    <row r="55" spans="1:15" x14ac:dyDescent="0.2">
      <c r="A55" s="39"/>
      <c r="B55" s="39"/>
      <c r="C55" s="39"/>
      <c r="D55" s="39"/>
      <c r="E55" s="39"/>
      <c r="F55" s="61">
        <v>125</v>
      </c>
      <c r="G55" s="62">
        <f t="shared" si="7"/>
        <v>6.7906866372341765</v>
      </c>
      <c r="H55" s="62">
        <f t="shared" si="8"/>
        <v>0.56589055310284808</v>
      </c>
      <c r="I55" s="62">
        <f t="shared" si="9"/>
        <v>9.399049590517718</v>
      </c>
      <c r="J55" s="62">
        <f t="shared" si="10"/>
        <v>0.78325413254314313</v>
      </c>
      <c r="K55" s="62">
        <f t="shared" si="11"/>
        <v>8.8062398284078185</v>
      </c>
      <c r="L55" s="62">
        <f t="shared" si="12"/>
        <v>0.73385331903398487</v>
      </c>
      <c r="M55" s="62">
        <f t="shared" si="13"/>
        <v>11.540517413333307</v>
      </c>
      <c r="N55" s="58">
        <f t="shared" si="14"/>
        <v>0.96170978444444222</v>
      </c>
      <c r="O55" s="39"/>
    </row>
    <row r="56" spans="1:15" x14ac:dyDescent="0.2">
      <c r="A56" s="39"/>
      <c r="B56" s="39"/>
      <c r="C56" s="39"/>
      <c r="D56" s="39"/>
      <c r="E56" s="39"/>
      <c r="F56" s="61">
        <v>160</v>
      </c>
      <c r="G56" s="62">
        <f t="shared" si="7"/>
        <v>6.7906866372341765</v>
      </c>
      <c r="H56" s="62">
        <f t="shared" si="8"/>
        <v>0.56589055310284808</v>
      </c>
      <c r="I56" s="62">
        <f t="shared" si="9"/>
        <v>9.399049590517718</v>
      </c>
      <c r="J56" s="62">
        <f t="shared" si="10"/>
        <v>0.78325413254314313</v>
      </c>
      <c r="K56" s="62">
        <f t="shared" si="11"/>
        <v>8.8062398284078185</v>
      </c>
      <c r="L56" s="62">
        <f t="shared" si="12"/>
        <v>0.73385331903398487</v>
      </c>
      <c r="M56" s="62">
        <f t="shared" si="13"/>
        <v>11.540517413333307</v>
      </c>
      <c r="N56" s="58">
        <f t="shared" si="14"/>
        <v>0.96170978444444222</v>
      </c>
      <c r="O56" s="39"/>
    </row>
    <row r="57" spans="1:15" x14ac:dyDescent="0.2">
      <c r="A57" s="39"/>
      <c r="B57" s="39"/>
      <c r="C57" s="39"/>
      <c r="D57" s="39"/>
      <c r="E57" s="39"/>
      <c r="F57" s="61">
        <v>200</v>
      </c>
      <c r="G57" s="62">
        <f t="shared" si="7"/>
        <v>6.7906866372341765</v>
      </c>
      <c r="H57" s="62">
        <f t="shared" si="8"/>
        <v>0.56589055310284808</v>
      </c>
      <c r="I57" s="62">
        <f t="shared" si="9"/>
        <v>9.399049590517718</v>
      </c>
      <c r="J57" s="62">
        <f t="shared" si="10"/>
        <v>0.78325413254314313</v>
      </c>
      <c r="K57" s="62">
        <f t="shared" si="11"/>
        <v>8.8062398284078185</v>
      </c>
      <c r="L57" s="62">
        <f t="shared" si="12"/>
        <v>0.73385331903398487</v>
      </c>
      <c r="M57" s="62">
        <f t="shared" si="13"/>
        <v>11.540517413333307</v>
      </c>
      <c r="N57" s="58">
        <f t="shared" si="14"/>
        <v>0.96170978444444222</v>
      </c>
      <c r="O57" s="39"/>
    </row>
    <row r="58" spans="1:15" x14ac:dyDescent="0.2">
      <c r="A58" s="39"/>
      <c r="B58" s="39"/>
      <c r="C58" s="39"/>
      <c r="D58" s="39"/>
      <c r="E58" s="39"/>
      <c r="F58" s="61">
        <v>250</v>
      </c>
      <c r="G58" s="62">
        <f t="shared" si="7"/>
        <v>6.7906866372341765</v>
      </c>
      <c r="H58" s="62">
        <f t="shared" si="8"/>
        <v>0.56589055310284808</v>
      </c>
      <c r="I58" s="62">
        <f t="shared" si="9"/>
        <v>9.399049590517718</v>
      </c>
      <c r="J58" s="62">
        <f t="shared" si="10"/>
        <v>0.78325413254314313</v>
      </c>
      <c r="K58" s="62">
        <f t="shared" si="11"/>
        <v>8.8062398284078185</v>
      </c>
      <c r="L58" s="62">
        <f t="shared" si="12"/>
        <v>0.73385331903398487</v>
      </c>
      <c r="M58" s="62">
        <f t="shared" si="13"/>
        <v>11.540517413333307</v>
      </c>
      <c r="N58" s="58">
        <f t="shared" si="14"/>
        <v>0.96170978444444222</v>
      </c>
      <c r="O58" s="39"/>
    </row>
    <row r="59" spans="1:15" x14ac:dyDescent="0.2">
      <c r="A59" s="39"/>
      <c r="B59" s="39"/>
      <c r="C59" s="39"/>
      <c r="D59" s="39"/>
      <c r="E59" s="39"/>
      <c r="F59" s="61">
        <v>315</v>
      </c>
      <c r="G59" s="62">
        <f t="shared" si="7"/>
        <v>5.1926792842930034</v>
      </c>
      <c r="H59" s="62">
        <f t="shared" si="8"/>
        <v>0.4327232736910836</v>
      </c>
      <c r="I59" s="62">
        <f t="shared" si="9"/>
        <v>7.8010422375765449</v>
      </c>
      <c r="J59" s="62">
        <f t="shared" si="10"/>
        <v>0.65008685313137871</v>
      </c>
      <c r="K59" s="62">
        <f t="shared" si="11"/>
        <v>7.2082324754666462</v>
      </c>
      <c r="L59" s="62">
        <f t="shared" si="12"/>
        <v>0.60068603962222056</v>
      </c>
      <c r="M59" s="62">
        <f t="shared" si="13"/>
        <v>9.9425100603921344</v>
      </c>
      <c r="N59" s="58">
        <f t="shared" si="14"/>
        <v>0.8285425050326779</v>
      </c>
      <c r="O59" s="39"/>
    </row>
    <row r="60" spans="1:15" x14ac:dyDescent="0.2">
      <c r="A60" s="39"/>
      <c r="B60" s="39"/>
      <c r="C60" s="39"/>
      <c r="D60" s="39"/>
      <c r="E60" s="39"/>
      <c r="F60" s="61">
        <v>400</v>
      </c>
      <c r="G60" s="62">
        <f t="shared" si="7"/>
        <v>6.2484452415744327</v>
      </c>
      <c r="H60" s="62">
        <f t="shared" si="8"/>
        <v>0.52070377013120273</v>
      </c>
      <c r="I60" s="62">
        <f t="shared" si="9"/>
        <v>9.043119834378226</v>
      </c>
      <c r="J60" s="62">
        <f t="shared" si="10"/>
        <v>0.75359331953151887</v>
      </c>
      <c r="K60" s="62">
        <f t="shared" si="11"/>
        <v>8.407966517831909</v>
      </c>
      <c r="L60" s="62">
        <f t="shared" si="12"/>
        <v>0.70066387648599238</v>
      </c>
      <c r="M60" s="62">
        <f t="shared" si="13"/>
        <v>11.337549644537791</v>
      </c>
      <c r="N60" s="58">
        <f t="shared" si="14"/>
        <v>0.94479580371148264</v>
      </c>
      <c r="O60" s="39"/>
    </row>
    <row r="61" spans="1:15" x14ac:dyDescent="0.2">
      <c r="A61" s="39"/>
      <c r="B61" s="39"/>
      <c r="C61" s="39"/>
      <c r="D61" s="39"/>
      <c r="E61" s="39"/>
      <c r="F61" s="61">
        <v>500</v>
      </c>
      <c r="G61" s="62">
        <f t="shared" si="7"/>
        <v>6.2484452415744327</v>
      </c>
      <c r="H61" s="62">
        <f t="shared" si="8"/>
        <v>0.52070377013120273</v>
      </c>
      <c r="I61" s="62">
        <f t="shared" si="9"/>
        <v>9.043119834378226</v>
      </c>
      <c r="J61" s="62">
        <f t="shared" si="10"/>
        <v>0.75359331953151887</v>
      </c>
      <c r="K61" s="62">
        <f t="shared" si="11"/>
        <v>8.407966517831909</v>
      </c>
      <c r="L61" s="62">
        <f t="shared" si="12"/>
        <v>0.70066387648599238</v>
      </c>
      <c r="M61" s="62">
        <f t="shared" si="13"/>
        <v>11.337549644537791</v>
      </c>
      <c r="N61" s="58">
        <f t="shared" si="14"/>
        <v>0.94479580371148264</v>
      </c>
      <c r="O61" s="39"/>
    </row>
    <row r="62" spans="1:15" x14ac:dyDescent="0.2">
      <c r="A62" s="39"/>
      <c r="B62" s="39"/>
      <c r="C62" s="39"/>
      <c r="D62" s="39"/>
      <c r="E62" s="39"/>
      <c r="F62" s="61">
        <v>630</v>
      </c>
      <c r="G62" s="62">
        <f t="shared" si="7"/>
        <v>6.2484452415744327</v>
      </c>
      <c r="H62" s="62">
        <f t="shared" si="8"/>
        <v>0.52070377013120273</v>
      </c>
      <c r="I62" s="62">
        <f t="shared" si="9"/>
        <v>9.043119834378226</v>
      </c>
      <c r="J62" s="62">
        <f t="shared" si="10"/>
        <v>0.75359331953151887</v>
      </c>
      <c r="K62" s="62">
        <f t="shared" si="11"/>
        <v>8.407966517831909</v>
      </c>
      <c r="L62" s="62">
        <f t="shared" si="12"/>
        <v>0.70066387648599238</v>
      </c>
      <c r="M62" s="62">
        <f t="shared" si="13"/>
        <v>11.337549644537791</v>
      </c>
      <c r="N62" s="58">
        <f t="shared" si="14"/>
        <v>0.94479580371148264</v>
      </c>
      <c r="O62" s="39"/>
    </row>
    <row r="63" spans="1:15" x14ac:dyDescent="0.2">
      <c r="A63" s="39"/>
      <c r="B63" s="39"/>
      <c r="C63" s="39"/>
      <c r="D63" s="39"/>
      <c r="E63" s="39"/>
      <c r="F63" s="61">
        <v>800</v>
      </c>
      <c r="G63" s="62">
        <f t="shared" si="7"/>
        <v>6.2484452415744327</v>
      </c>
      <c r="H63" s="62">
        <f t="shared" si="8"/>
        <v>0.52070377013120273</v>
      </c>
      <c r="I63" s="62">
        <f t="shared" si="9"/>
        <v>9.043119834378226</v>
      </c>
      <c r="J63" s="62">
        <f t="shared" si="10"/>
        <v>0.75359331953151887</v>
      </c>
      <c r="K63" s="62">
        <f t="shared" si="11"/>
        <v>8.407966517831909</v>
      </c>
      <c r="L63" s="62">
        <f t="shared" si="12"/>
        <v>0.70066387648599238</v>
      </c>
      <c r="M63" s="62">
        <f t="shared" si="13"/>
        <v>11.337549644537791</v>
      </c>
      <c r="N63" s="58">
        <f t="shared" si="14"/>
        <v>0.94479580371148264</v>
      </c>
      <c r="O63" s="39"/>
    </row>
    <row r="64" spans="1:15" x14ac:dyDescent="0.2">
      <c r="A64" s="39"/>
      <c r="B64" s="39"/>
      <c r="C64" s="39"/>
      <c r="D64" s="39"/>
      <c r="E64" s="39"/>
      <c r="F64" s="63">
        <v>1000</v>
      </c>
      <c r="G64" s="62">
        <f t="shared" si="7"/>
        <v>5.183107006280312</v>
      </c>
      <c r="H64" s="62">
        <f t="shared" si="8"/>
        <v>0.43192558385669266</v>
      </c>
      <c r="I64" s="62">
        <f t="shared" si="9"/>
        <v>7.9777815990841052</v>
      </c>
      <c r="J64" s="62">
        <f t="shared" si="10"/>
        <v>0.66481513325700881</v>
      </c>
      <c r="K64" s="62">
        <f t="shared" si="11"/>
        <v>7.3426282825377882</v>
      </c>
      <c r="L64" s="62">
        <f t="shared" si="12"/>
        <v>0.61188569021148231</v>
      </c>
      <c r="M64" s="62">
        <f t="shared" si="13"/>
        <v>10.27221140924367</v>
      </c>
      <c r="N64" s="58">
        <f t="shared" si="14"/>
        <v>0.85601761743697258</v>
      </c>
      <c r="O64" s="39"/>
    </row>
    <row r="65" spans="1:15" x14ac:dyDescent="0.2">
      <c r="A65" s="39"/>
      <c r="B65" s="39"/>
      <c r="C65" s="39"/>
      <c r="D65" s="39"/>
      <c r="E65" s="39"/>
      <c r="F65" s="63">
        <v>1250</v>
      </c>
      <c r="G65" s="62">
        <f t="shared" si="7"/>
        <v>5.183107006280312</v>
      </c>
      <c r="H65" s="62">
        <f t="shared" si="8"/>
        <v>0.43192558385669266</v>
      </c>
      <c r="I65" s="62">
        <f t="shared" si="9"/>
        <v>7.9777815990841052</v>
      </c>
      <c r="J65" s="62">
        <f t="shared" si="10"/>
        <v>0.66481513325700881</v>
      </c>
      <c r="K65" s="62">
        <f t="shared" si="11"/>
        <v>7.3426282825377882</v>
      </c>
      <c r="L65" s="62">
        <f t="shared" si="12"/>
        <v>0.61188569021148231</v>
      </c>
      <c r="M65" s="62">
        <f t="shared" si="13"/>
        <v>10.27221140924367</v>
      </c>
      <c r="N65" s="58">
        <f t="shared" si="14"/>
        <v>0.85601761743697258</v>
      </c>
      <c r="O65" s="39"/>
    </row>
    <row r="66" spans="1:15" x14ac:dyDescent="0.2">
      <c r="A66" s="39"/>
      <c r="B66" s="39"/>
      <c r="C66" s="39"/>
      <c r="D66" s="39"/>
      <c r="E66" s="39"/>
      <c r="F66" s="63">
        <v>1600</v>
      </c>
      <c r="G66" s="62">
        <f t="shared" si="7"/>
        <v>5.6110441409650553</v>
      </c>
      <c r="H66" s="62">
        <f t="shared" si="8"/>
        <v>0.46758701174708794</v>
      </c>
      <c r="I66" s="62">
        <f t="shared" si="9"/>
        <v>8.71623813296927</v>
      </c>
      <c r="J66" s="62">
        <f t="shared" si="10"/>
        <v>0.72635317774743913</v>
      </c>
      <c r="K66" s="62">
        <f t="shared" si="11"/>
        <v>8.0105122256955852</v>
      </c>
      <c r="L66" s="62">
        <f t="shared" si="12"/>
        <v>0.66754268547463214</v>
      </c>
      <c r="M66" s="62">
        <f t="shared" si="13"/>
        <v>11.265604588702121</v>
      </c>
      <c r="N66" s="58">
        <f t="shared" si="14"/>
        <v>0.93880038239184349</v>
      </c>
      <c r="O66" s="39"/>
    </row>
    <row r="67" spans="1:15" x14ac:dyDescent="0.2">
      <c r="A67" s="39"/>
      <c r="B67" s="39"/>
      <c r="C67" s="39"/>
      <c r="D67" s="39"/>
      <c r="E67" s="39"/>
      <c r="F67" s="63">
        <v>2000</v>
      </c>
      <c r="G67" s="62">
        <f t="shared" si="7"/>
        <v>5.6110441409650553</v>
      </c>
      <c r="H67" s="62">
        <f t="shared" si="8"/>
        <v>0.46758701174708794</v>
      </c>
      <c r="I67" s="62">
        <f t="shared" si="9"/>
        <v>8.71623813296927</v>
      </c>
      <c r="J67" s="62">
        <f t="shared" si="10"/>
        <v>0.72635317774743913</v>
      </c>
      <c r="K67" s="62">
        <f t="shared" si="11"/>
        <v>8.0105122256955852</v>
      </c>
      <c r="L67" s="62">
        <f t="shared" si="12"/>
        <v>0.66754268547463214</v>
      </c>
      <c r="M67" s="62">
        <f t="shared" si="13"/>
        <v>11.265604588702121</v>
      </c>
      <c r="N67" s="58">
        <f t="shared" si="14"/>
        <v>0.93880038239184349</v>
      </c>
      <c r="O67" s="39"/>
    </row>
    <row r="68" spans="1:15" x14ac:dyDescent="0.2">
      <c r="A68" s="39"/>
      <c r="B68" s="39"/>
      <c r="C68" s="39"/>
      <c r="D68" s="39"/>
      <c r="E68" s="39"/>
      <c r="F68" s="63">
        <v>2500</v>
      </c>
      <c r="G68" s="62">
        <f t="shared" si="7"/>
        <v>5.6110441409650553</v>
      </c>
      <c r="H68" s="62">
        <f t="shared" si="8"/>
        <v>0.46758701174708794</v>
      </c>
      <c r="I68" s="62">
        <f t="shared" si="9"/>
        <v>8.71623813296927</v>
      </c>
      <c r="J68" s="62">
        <f t="shared" si="10"/>
        <v>0.72635317774743913</v>
      </c>
      <c r="K68" s="62">
        <f t="shared" si="11"/>
        <v>8.0105122256955852</v>
      </c>
      <c r="L68" s="62">
        <f t="shared" si="12"/>
        <v>0.66754268547463214</v>
      </c>
      <c r="M68" s="62">
        <f t="shared" si="13"/>
        <v>11.265604588702121</v>
      </c>
      <c r="N68" s="58">
        <f t="shared" si="14"/>
        <v>0.93880038239184349</v>
      </c>
      <c r="O68" s="39"/>
    </row>
    <row r="69" spans="1:15" x14ac:dyDescent="0.2">
      <c r="A69" s="39"/>
      <c r="B69" s="39"/>
      <c r="C69" s="39"/>
      <c r="D69" s="39"/>
      <c r="E69" s="39"/>
      <c r="F69" s="63">
        <v>3150</v>
      </c>
      <c r="G69" s="62">
        <f t="shared" si="7"/>
        <v>5.6110441409650553</v>
      </c>
      <c r="H69" s="62">
        <f t="shared" si="8"/>
        <v>0.46758701174708794</v>
      </c>
      <c r="I69" s="62">
        <f t="shared" si="9"/>
        <v>8.71623813296927</v>
      </c>
      <c r="J69" s="62">
        <f t="shared" si="10"/>
        <v>0.72635317774743913</v>
      </c>
      <c r="K69" s="62">
        <f t="shared" si="11"/>
        <v>8.0105122256955852</v>
      </c>
      <c r="L69" s="62">
        <f t="shared" si="12"/>
        <v>0.66754268547463214</v>
      </c>
      <c r="M69" s="62">
        <f t="shared" si="13"/>
        <v>11.265604588702121</v>
      </c>
      <c r="N69" s="58">
        <f t="shared" si="14"/>
        <v>0.93880038239184349</v>
      </c>
      <c r="O69" s="39"/>
    </row>
    <row r="70" spans="1:15" x14ac:dyDescent="0.2">
      <c r="A70" s="39"/>
      <c r="B70" s="39"/>
      <c r="C70" s="39"/>
      <c r="D70" s="39"/>
      <c r="E70" s="39"/>
      <c r="F70" s="63">
        <v>4000</v>
      </c>
      <c r="G70" s="62">
        <f t="shared" si="7"/>
        <v>5.6110441409650553</v>
      </c>
      <c r="H70" s="62">
        <f t="shared" si="8"/>
        <v>0.46758701174708794</v>
      </c>
      <c r="I70" s="62">
        <f t="shared" si="9"/>
        <v>8.71623813296927</v>
      </c>
      <c r="J70" s="62">
        <f t="shared" si="10"/>
        <v>0.72635317774743913</v>
      </c>
      <c r="K70" s="62">
        <f t="shared" si="11"/>
        <v>8.0105122256955852</v>
      </c>
      <c r="L70" s="62">
        <f t="shared" si="12"/>
        <v>0.66754268547463214</v>
      </c>
      <c r="M70" s="62">
        <f t="shared" si="13"/>
        <v>11.265604588702121</v>
      </c>
      <c r="N70" s="58">
        <f t="shared" si="14"/>
        <v>0.93880038239184349</v>
      </c>
      <c r="O70" s="39"/>
    </row>
    <row r="71" spans="1:15" x14ac:dyDescent="0.2">
      <c r="A71" s="39"/>
      <c r="B71" s="39"/>
      <c r="C71" s="39"/>
      <c r="D71" s="39"/>
      <c r="E71" s="39"/>
      <c r="F71" s="63">
        <v>5000</v>
      </c>
      <c r="G71" s="62">
        <f t="shared" si="7"/>
        <v>5.6110441409650553</v>
      </c>
      <c r="H71" s="62">
        <f t="shared" si="8"/>
        <v>0.46758701174708794</v>
      </c>
      <c r="I71" s="62">
        <f t="shared" si="9"/>
        <v>8.71623813296927</v>
      </c>
      <c r="J71" s="62">
        <f t="shared" si="10"/>
        <v>0.72635317774743913</v>
      </c>
      <c r="K71" s="62">
        <f t="shared" si="11"/>
        <v>8.0105122256955852</v>
      </c>
      <c r="L71" s="62">
        <f t="shared" si="12"/>
        <v>0.66754268547463214</v>
      </c>
      <c r="M71" s="62">
        <f t="shared" si="13"/>
        <v>11.265604588702121</v>
      </c>
      <c r="N71" s="58">
        <f t="shared" si="14"/>
        <v>0.93880038239184349</v>
      </c>
      <c r="O71" s="39"/>
    </row>
    <row r="72" spans="1:15" x14ac:dyDescent="0.2">
      <c r="A72" s="39"/>
      <c r="B72" s="39"/>
      <c r="C72" s="39"/>
      <c r="D72" s="39"/>
      <c r="E72" s="39"/>
      <c r="F72" s="39"/>
      <c r="G72" s="40"/>
      <c r="H72" s="39"/>
      <c r="I72" s="39"/>
      <c r="J72" s="39"/>
      <c r="K72" s="39"/>
      <c r="L72" s="39"/>
      <c r="M72" s="39"/>
      <c r="N72" s="39"/>
      <c r="O72" s="39"/>
    </row>
  </sheetData>
  <mergeCells count="84">
    <mergeCell ref="G36:H36"/>
    <mergeCell ref="G28:H28"/>
    <mergeCell ref="I28:J28"/>
    <mergeCell ref="K28:L28"/>
    <mergeCell ref="M28:N28"/>
    <mergeCell ref="G29:H29"/>
    <mergeCell ref="G30:H30"/>
    <mergeCell ref="I29:J29"/>
    <mergeCell ref="I30:J30"/>
    <mergeCell ref="K29:L29"/>
    <mergeCell ref="K30:L30"/>
    <mergeCell ref="G31:H31"/>
    <mergeCell ref="G32:H32"/>
    <mergeCell ref="G33:H33"/>
    <mergeCell ref="G34:H34"/>
    <mergeCell ref="G35:H35"/>
    <mergeCell ref="G48:H48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I31:J31"/>
    <mergeCell ref="I32:J32"/>
    <mergeCell ref="I33:J33"/>
    <mergeCell ref="I34:J34"/>
    <mergeCell ref="I35:J35"/>
    <mergeCell ref="I47:J47"/>
    <mergeCell ref="I48:J48"/>
    <mergeCell ref="I37:J37"/>
    <mergeCell ref="I38:J38"/>
    <mergeCell ref="I39:J39"/>
    <mergeCell ref="I40:J40"/>
    <mergeCell ref="I41:J41"/>
    <mergeCell ref="I42:J42"/>
    <mergeCell ref="K36:L36"/>
    <mergeCell ref="I43:J43"/>
    <mergeCell ref="I44:J44"/>
    <mergeCell ref="I45:J45"/>
    <mergeCell ref="I46:J46"/>
    <mergeCell ref="I36:J36"/>
    <mergeCell ref="K31:L31"/>
    <mergeCell ref="K32:L32"/>
    <mergeCell ref="K33:L33"/>
    <mergeCell ref="K34:L34"/>
    <mergeCell ref="K35:L35"/>
    <mergeCell ref="K48:L48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M40:N40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7:N47"/>
    <mergeCell ref="M48:N48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53"/>
  <sheetViews>
    <sheetView tabSelected="1" zoomScale="78" zoomScaleNormal="60" workbookViewId="0">
      <selection activeCell="J48" sqref="J48"/>
    </sheetView>
  </sheetViews>
  <sheetFormatPr defaultColWidth="8.875" defaultRowHeight="14.25" x14ac:dyDescent="0.2"/>
  <cols>
    <col min="2" max="2" width="10.625" customWidth="1"/>
    <col min="3" max="3" width="19.5" customWidth="1"/>
    <col min="10" max="10" width="9.875" bestFit="1" customWidth="1"/>
    <col min="16" max="16" width="9.875" bestFit="1" customWidth="1"/>
  </cols>
  <sheetData>
    <row r="3" spans="2:19" ht="15" x14ac:dyDescent="0.25">
      <c r="B3" s="1" t="s">
        <v>2</v>
      </c>
      <c r="I3" s="1" t="s">
        <v>3</v>
      </c>
      <c r="M3" s="1" t="s">
        <v>8</v>
      </c>
      <c r="R3" s="1" t="s">
        <v>18</v>
      </c>
    </row>
    <row r="4" spans="2:19" ht="15" x14ac:dyDescent="0.25">
      <c r="B4" s="1"/>
    </row>
    <row r="5" spans="2:19" ht="15" thickBot="1" x14ac:dyDescent="0.25"/>
    <row r="6" spans="2:19" ht="18" x14ac:dyDescent="0.35">
      <c r="B6" s="83" t="s">
        <v>0</v>
      </c>
      <c r="C6" s="8" t="s">
        <v>19</v>
      </c>
      <c r="D6" s="8" t="s">
        <v>19</v>
      </c>
      <c r="E6" s="8" t="s">
        <v>19</v>
      </c>
      <c r="F6" s="8" t="s">
        <v>19</v>
      </c>
      <c r="I6" s="3" t="s">
        <v>15</v>
      </c>
      <c r="J6" s="8" t="s">
        <v>14</v>
      </c>
      <c r="K6" s="27" t="s">
        <v>64</v>
      </c>
      <c r="M6" s="9" t="s">
        <v>9</v>
      </c>
      <c r="N6" s="10" t="s">
        <v>56</v>
      </c>
      <c r="O6" s="10"/>
      <c r="P6" s="11"/>
      <c r="R6" s="15" t="s">
        <v>16</v>
      </c>
      <c r="S6" s="16" t="s">
        <v>17</v>
      </c>
    </row>
    <row r="7" spans="2:19" ht="15.75" thickBot="1" x14ac:dyDescent="0.3">
      <c r="B7" s="84" t="s">
        <v>1</v>
      </c>
      <c r="C7" s="96" t="s">
        <v>4</v>
      </c>
      <c r="D7" s="96" t="s">
        <v>5</v>
      </c>
      <c r="E7" s="96" t="s">
        <v>6</v>
      </c>
      <c r="F7" s="97" t="s">
        <v>7</v>
      </c>
      <c r="I7" s="4" t="s">
        <v>4</v>
      </c>
      <c r="J7" s="111" t="s">
        <v>63</v>
      </c>
      <c r="K7" s="27" t="s">
        <v>12</v>
      </c>
      <c r="M7" s="12" t="s">
        <v>10</v>
      </c>
      <c r="N7" s="2" t="s">
        <v>57</v>
      </c>
      <c r="O7" s="2"/>
      <c r="P7" s="5"/>
      <c r="R7" s="17">
        <v>125</v>
      </c>
      <c r="S7" s="19"/>
    </row>
    <row r="8" spans="2:19" ht="15" x14ac:dyDescent="0.25">
      <c r="B8" s="94">
        <v>100</v>
      </c>
      <c r="C8" s="91">
        <v>0.56589055310284808</v>
      </c>
      <c r="D8" s="91">
        <v>0.78325413254314313</v>
      </c>
      <c r="E8" s="91">
        <v>0.73385331903398487</v>
      </c>
      <c r="F8" s="95">
        <v>0.96170978444444222</v>
      </c>
      <c r="I8" s="4" t="s">
        <v>5</v>
      </c>
      <c r="J8" s="111">
        <v>0.75</v>
      </c>
      <c r="K8" t="s">
        <v>11</v>
      </c>
      <c r="M8" s="12" t="s">
        <v>11</v>
      </c>
      <c r="N8" s="2" t="s">
        <v>58</v>
      </c>
      <c r="O8" s="2"/>
      <c r="P8" s="5"/>
      <c r="R8" s="17">
        <v>250</v>
      </c>
      <c r="S8" s="111">
        <v>0.8</v>
      </c>
    </row>
    <row r="9" spans="2:19" ht="15" x14ac:dyDescent="0.25">
      <c r="B9" s="32">
        <v>125</v>
      </c>
      <c r="C9" s="30">
        <v>0.56589055310284808</v>
      </c>
      <c r="D9" s="30">
        <v>0.78325413254314313</v>
      </c>
      <c r="E9" s="30">
        <v>0.73385331903398487</v>
      </c>
      <c r="F9" s="92">
        <v>0.96170978444444222</v>
      </c>
      <c r="I9" s="4" t="s">
        <v>6</v>
      </c>
      <c r="J9" s="111" t="s">
        <v>62</v>
      </c>
      <c r="K9" t="s">
        <v>11</v>
      </c>
      <c r="M9" s="12" t="s">
        <v>12</v>
      </c>
      <c r="N9" s="2" t="s">
        <v>59</v>
      </c>
      <c r="O9" s="2"/>
      <c r="P9" s="5"/>
      <c r="R9" s="17">
        <v>500</v>
      </c>
      <c r="S9" s="111">
        <v>1</v>
      </c>
    </row>
    <row r="10" spans="2:19" ht="15.75" thickBot="1" x14ac:dyDescent="0.3">
      <c r="B10" s="32">
        <v>160</v>
      </c>
      <c r="C10" s="30">
        <v>0.56589055310284808</v>
      </c>
      <c r="D10" s="30">
        <v>0.78325413254314313</v>
      </c>
      <c r="E10" s="30">
        <v>0.73385331903398487</v>
      </c>
      <c r="F10" s="92">
        <v>0.96170978444444222</v>
      </c>
      <c r="I10" s="6" t="s">
        <v>7</v>
      </c>
      <c r="J10" s="112">
        <v>0.95</v>
      </c>
      <c r="K10" t="s">
        <v>9</v>
      </c>
      <c r="M10" s="13" t="s">
        <v>13</v>
      </c>
      <c r="N10" s="14" t="s">
        <v>60</v>
      </c>
      <c r="O10" s="14"/>
      <c r="P10" s="7"/>
      <c r="R10" s="17">
        <v>1000</v>
      </c>
      <c r="S10" s="111">
        <v>1</v>
      </c>
    </row>
    <row r="11" spans="2:19" x14ac:dyDescent="0.2">
      <c r="B11" s="32">
        <v>200</v>
      </c>
      <c r="C11" s="30">
        <v>0.56589055310284808</v>
      </c>
      <c r="D11" s="30">
        <v>0.78325413254314313</v>
      </c>
      <c r="E11" s="30">
        <v>0.73385331903398487</v>
      </c>
      <c r="F11" s="92">
        <v>0.96170978444444222</v>
      </c>
      <c r="R11" s="17">
        <v>2000</v>
      </c>
      <c r="S11" s="111">
        <v>1</v>
      </c>
    </row>
    <row r="12" spans="2:19" ht="15" thickBot="1" x14ac:dyDescent="0.25">
      <c r="B12" s="32">
        <v>250</v>
      </c>
      <c r="C12" s="30">
        <v>0.56589055310284808</v>
      </c>
      <c r="D12" s="30">
        <v>0.78325413254314313</v>
      </c>
      <c r="E12" s="30">
        <v>0.73385331903398487</v>
      </c>
      <c r="F12" s="92">
        <v>0.96170978444444222</v>
      </c>
      <c r="R12" s="18">
        <v>4000</v>
      </c>
      <c r="S12" s="112">
        <v>0.9</v>
      </c>
    </row>
    <row r="13" spans="2:19" x14ac:dyDescent="0.2">
      <c r="B13" s="32">
        <v>315</v>
      </c>
      <c r="C13" s="30">
        <v>0.4327232736910836</v>
      </c>
      <c r="D13" s="30">
        <v>0.65008685313137871</v>
      </c>
      <c r="E13" s="30">
        <v>0.60068603962222056</v>
      </c>
      <c r="F13" s="92">
        <v>0.8285425050326779</v>
      </c>
    </row>
    <row r="14" spans="2:19" x14ac:dyDescent="0.2">
      <c r="B14" s="32">
        <v>400</v>
      </c>
      <c r="C14" s="30">
        <v>0.52070377013120273</v>
      </c>
      <c r="D14" s="30">
        <v>0.75359331953151887</v>
      </c>
      <c r="E14" s="30">
        <v>0.70066387648599238</v>
      </c>
      <c r="F14" s="92">
        <v>0.94479580371148264</v>
      </c>
    </row>
    <row r="15" spans="2:19" x14ac:dyDescent="0.2">
      <c r="B15" s="32">
        <v>500</v>
      </c>
      <c r="C15" s="30">
        <v>0.52070377013120273</v>
      </c>
      <c r="D15" s="30">
        <v>0.75359331953151887</v>
      </c>
      <c r="E15" s="30">
        <v>0.70066387648599238</v>
      </c>
      <c r="F15" s="92">
        <v>0.94479580371148264</v>
      </c>
    </row>
    <row r="16" spans="2:19" x14ac:dyDescent="0.2">
      <c r="B16" s="32">
        <v>630</v>
      </c>
      <c r="C16" s="30">
        <v>0.52070377013120273</v>
      </c>
      <c r="D16" s="30">
        <v>0.75359331953151887</v>
      </c>
      <c r="E16" s="30">
        <v>0.70066387648599238</v>
      </c>
      <c r="F16" s="92">
        <v>0.94479580371148264</v>
      </c>
    </row>
    <row r="17" spans="2:13" x14ac:dyDescent="0.2">
      <c r="B17" s="32">
        <v>800</v>
      </c>
      <c r="C17" s="30">
        <v>0.52070377013120273</v>
      </c>
      <c r="D17" s="30">
        <v>0.75359331953151887</v>
      </c>
      <c r="E17" s="30">
        <v>0.70066387648599238</v>
      </c>
      <c r="F17" s="92">
        <v>0.94479580371148264</v>
      </c>
    </row>
    <row r="18" spans="2:13" x14ac:dyDescent="0.2">
      <c r="B18" s="33">
        <v>1000</v>
      </c>
      <c r="C18" s="30">
        <v>0.43192558385669266</v>
      </c>
      <c r="D18" s="30">
        <v>0.66481513325700881</v>
      </c>
      <c r="E18" s="30">
        <v>0.61188569021148231</v>
      </c>
      <c r="F18" s="92">
        <v>0.85601761743697258</v>
      </c>
    </row>
    <row r="19" spans="2:13" x14ac:dyDescent="0.2">
      <c r="B19" s="33">
        <v>1250</v>
      </c>
      <c r="C19" s="30">
        <v>0.43192558385669266</v>
      </c>
      <c r="D19" s="30">
        <v>0.66481513325700881</v>
      </c>
      <c r="E19" s="30">
        <v>0.61188569021148231</v>
      </c>
      <c r="F19" s="92">
        <v>0.85601761743697258</v>
      </c>
    </row>
    <row r="20" spans="2:13" x14ac:dyDescent="0.2">
      <c r="B20" s="33">
        <v>1600</v>
      </c>
      <c r="C20" s="30">
        <v>0.46758701174708794</v>
      </c>
      <c r="D20" s="30">
        <v>0.72635317774743913</v>
      </c>
      <c r="E20" s="30">
        <v>0.66754268547463214</v>
      </c>
      <c r="F20" s="92">
        <v>0.93880038239184349</v>
      </c>
    </row>
    <row r="21" spans="2:13" x14ac:dyDescent="0.2">
      <c r="B21" s="33">
        <v>2000</v>
      </c>
      <c r="C21" s="30">
        <v>0.46758701174708794</v>
      </c>
      <c r="D21" s="30">
        <v>0.72635317774743913</v>
      </c>
      <c r="E21" s="30">
        <v>0.66754268547463214</v>
      </c>
      <c r="F21" s="92">
        <v>0.93880038239184349</v>
      </c>
    </row>
    <row r="22" spans="2:13" x14ac:dyDescent="0.2">
      <c r="B22" s="33">
        <v>2500</v>
      </c>
      <c r="C22" s="30">
        <v>0.46758701174708794</v>
      </c>
      <c r="D22" s="30">
        <v>0.72635317774743913</v>
      </c>
      <c r="E22" s="30">
        <v>0.66754268547463214</v>
      </c>
      <c r="F22" s="92">
        <v>0.93880038239184349</v>
      </c>
    </row>
    <row r="23" spans="2:13" x14ac:dyDescent="0.2">
      <c r="B23" s="33">
        <v>3150</v>
      </c>
      <c r="C23" s="30">
        <v>0.46758701174708794</v>
      </c>
      <c r="D23" s="30">
        <v>0.72635317774743913</v>
      </c>
      <c r="E23" s="30">
        <v>0.66754268547463214</v>
      </c>
      <c r="F23" s="92">
        <v>0.93880038239184349</v>
      </c>
    </row>
    <row r="24" spans="2:13" x14ac:dyDescent="0.2">
      <c r="B24" s="33">
        <v>4000</v>
      </c>
      <c r="C24" s="30">
        <v>0.46758701174708794</v>
      </c>
      <c r="D24" s="30">
        <v>0.72635317774743913</v>
      </c>
      <c r="E24" s="30">
        <v>0.66754268547463214</v>
      </c>
      <c r="F24" s="92">
        <v>0.93880038239184349</v>
      </c>
    </row>
    <row r="25" spans="2:13" ht="15" thickBot="1" x14ac:dyDescent="0.25">
      <c r="B25" s="34">
        <v>5000</v>
      </c>
      <c r="C25" s="90">
        <v>0.46758701174708794</v>
      </c>
      <c r="D25" s="90">
        <v>0.72635317774743913</v>
      </c>
      <c r="E25" s="90">
        <v>0.66754268547463214</v>
      </c>
      <c r="F25" s="93">
        <v>0.93880038239184349</v>
      </c>
    </row>
    <row r="26" spans="2:13" x14ac:dyDescent="0.2">
      <c r="B26" s="28"/>
      <c r="C26" s="54"/>
      <c r="D26" s="54"/>
      <c r="E26" s="54"/>
      <c r="F26" s="55"/>
    </row>
    <row r="27" spans="2:13" ht="15" thickBot="1" x14ac:dyDescent="0.25">
      <c r="C27" t="s">
        <v>61</v>
      </c>
    </row>
    <row r="28" spans="2:13" ht="15.75" thickBot="1" x14ac:dyDescent="0.3">
      <c r="B28" s="83" t="s">
        <v>0</v>
      </c>
      <c r="C28" s="20" t="s">
        <v>21</v>
      </c>
      <c r="D28" s="8" t="s">
        <v>20</v>
      </c>
      <c r="E28" s="8" t="s">
        <v>20</v>
      </c>
      <c r="F28" s="8" t="s">
        <v>20</v>
      </c>
      <c r="I28" s="22" t="s">
        <v>16</v>
      </c>
      <c r="J28" s="23" t="s">
        <v>20</v>
      </c>
      <c r="K28" s="23" t="s">
        <v>20</v>
      </c>
      <c r="L28" s="23" t="s">
        <v>20</v>
      </c>
      <c r="M28" s="24" t="s">
        <v>20</v>
      </c>
    </row>
    <row r="29" spans="2:13" ht="15" thickBot="1" x14ac:dyDescent="0.25">
      <c r="B29" s="84" t="s">
        <v>1</v>
      </c>
      <c r="C29" s="85" t="s">
        <v>4</v>
      </c>
      <c r="D29" s="85" t="s">
        <v>5</v>
      </c>
      <c r="E29" s="85" t="s">
        <v>6</v>
      </c>
      <c r="F29" s="86" t="s">
        <v>7</v>
      </c>
      <c r="I29" s="21">
        <v>125</v>
      </c>
      <c r="J29" s="56">
        <v>0.56999999999999995</v>
      </c>
      <c r="K29" s="56">
        <v>0.78</v>
      </c>
      <c r="L29" s="56">
        <v>0.73</v>
      </c>
      <c r="M29" s="56">
        <v>0.96</v>
      </c>
    </row>
    <row r="30" spans="2:13" x14ac:dyDescent="0.2">
      <c r="B30" s="87">
        <v>100</v>
      </c>
      <c r="C30" s="88"/>
      <c r="D30" s="89"/>
      <c r="E30" s="88"/>
      <c r="F30" s="11"/>
      <c r="I30" s="2">
        <v>250</v>
      </c>
      <c r="J30" s="52">
        <v>0.52</v>
      </c>
      <c r="K30" s="52">
        <v>0.74</v>
      </c>
      <c r="L30" s="52">
        <v>0.69</v>
      </c>
      <c r="M30" s="52">
        <v>0.92</v>
      </c>
    </row>
    <row r="31" spans="2:13" x14ac:dyDescent="0.2">
      <c r="B31" s="32">
        <v>125</v>
      </c>
      <c r="C31" s="30">
        <f>SUM(C8:C10)/3</f>
        <v>0.56589055310284808</v>
      </c>
      <c r="D31" s="30">
        <f>SUM(D8:D10)/3</f>
        <v>0.78325413254314313</v>
      </c>
      <c r="E31" s="30">
        <f>SUM(E8:E10)/3</f>
        <v>0.73385331903398487</v>
      </c>
      <c r="F31" s="31">
        <f>SUM(F8:F10)/3</f>
        <v>0.96170978444444222</v>
      </c>
      <c r="I31" s="2">
        <v>500</v>
      </c>
      <c r="J31" s="52">
        <v>0.52</v>
      </c>
      <c r="K31" s="52">
        <v>0.75</v>
      </c>
      <c r="L31" s="52">
        <v>0.7</v>
      </c>
      <c r="M31" s="52">
        <v>0.94</v>
      </c>
    </row>
    <row r="32" spans="2:13" x14ac:dyDescent="0.2">
      <c r="B32" s="32">
        <v>160</v>
      </c>
      <c r="C32" s="30">
        <f t="shared" ref="C32:F46" si="0">SUM(C9:C11)/3</f>
        <v>0.56589055310284808</v>
      </c>
      <c r="D32" s="30">
        <f t="shared" si="0"/>
        <v>0.78325413254314313</v>
      </c>
      <c r="E32" s="30">
        <f t="shared" si="0"/>
        <v>0.73385331903398487</v>
      </c>
      <c r="F32" s="31">
        <f t="shared" si="0"/>
        <v>0.96170978444444222</v>
      </c>
      <c r="I32" s="2">
        <v>1000</v>
      </c>
      <c r="J32" s="52">
        <v>0.46</v>
      </c>
      <c r="K32" s="52">
        <v>0.69</v>
      </c>
      <c r="L32" s="52">
        <v>0.64</v>
      </c>
      <c r="M32" s="52">
        <v>0.89</v>
      </c>
    </row>
    <row r="33" spans="2:13" x14ac:dyDescent="0.2">
      <c r="B33" s="32">
        <v>200</v>
      </c>
      <c r="C33" s="30">
        <f t="shared" si="0"/>
        <v>0.56589055310284808</v>
      </c>
      <c r="D33" s="30">
        <f t="shared" si="0"/>
        <v>0.78325413254314313</v>
      </c>
      <c r="E33" s="30">
        <f t="shared" si="0"/>
        <v>0.73385331903398487</v>
      </c>
      <c r="F33" s="31">
        <f t="shared" si="0"/>
        <v>0.96170978444444222</v>
      </c>
      <c r="I33" s="2">
        <v>2000</v>
      </c>
      <c r="J33" s="52">
        <v>0.47</v>
      </c>
      <c r="K33" s="52">
        <v>0.73</v>
      </c>
      <c r="L33" s="52">
        <v>0.67</v>
      </c>
      <c r="M33" s="52">
        <v>0.94</v>
      </c>
    </row>
    <row r="34" spans="2:13" x14ac:dyDescent="0.2">
      <c r="B34" s="32">
        <v>250</v>
      </c>
      <c r="C34" s="30">
        <f t="shared" si="0"/>
        <v>0.52150145996559327</v>
      </c>
      <c r="D34" s="30">
        <f t="shared" si="0"/>
        <v>0.73886503940588832</v>
      </c>
      <c r="E34" s="30">
        <f t="shared" si="0"/>
        <v>0.68946422589673018</v>
      </c>
      <c r="F34" s="31">
        <f t="shared" si="0"/>
        <v>0.91732069130718752</v>
      </c>
      <c r="I34" s="2">
        <v>4000</v>
      </c>
      <c r="J34" s="53">
        <v>0.47</v>
      </c>
      <c r="K34" s="53">
        <v>0.73</v>
      </c>
      <c r="L34" s="53">
        <v>0.67</v>
      </c>
      <c r="M34" s="53">
        <v>0.94</v>
      </c>
    </row>
    <row r="35" spans="2:13" ht="15" thickBot="1" x14ac:dyDescent="0.25">
      <c r="B35" s="32">
        <v>315</v>
      </c>
      <c r="C35" s="30">
        <f t="shared" si="0"/>
        <v>0.50643919897504486</v>
      </c>
      <c r="D35" s="30">
        <f t="shared" si="0"/>
        <v>0.72897810173534694</v>
      </c>
      <c r="E35" s="30">
        <f t="shared" si="0"/>
        <v>0.6784010783807326</v>
      </c>
      <c r="F35" s="31">
        <f t="shared" si="0"/>
        <v>0.91168269772953436</v>
      </c>
    </row>
    <row r="36" spans="2:13" ht="15" x14ac:dyDescent="0.25">
      <c r="B36" s="32">
        <v>400</v>
      </c>
      <c r="C36" s="30">
        <f t="shared" si="0"/>
        <v>0.49137693798449633</v>
      </c>
      <c r="D36" s="30">
        <f t="shared" si="0"/>
        <v>0.71909116406480544</v>
      </c>
      <c r="E36" s="30">
        <f t="shared" si="0"/>
        <v>0.66733793086473503</v>
      </c>
      <c r="F36" s="31">
        <f t="shared" si="0"/>
        <v>0.90604470415188099</v>
      </c>
      <c r="J36" s="105" t="s">
        <v>53</v>
      </c>
      <c r="K36" s="106"/>
      <c r="L36" s="106"/>
      <c r="M36" s="25"/>
    </row>
    <row r="37" spans="2:13" ht="15" thickBot="1" x14ac:dyDescent="0.25">
      <c r="B37" s="32">
        <v>500</v>
      </c>
      <c r="C37" s="30">
        <f t="shared" si="0"/>
        <v>0.52070377013120273</v>
      </c>
      <c r="D37" s="30">
        <f t="shared" si="0"/>
        <v>0.75359331953151887</v>
      </c>
      <c r="E37" s="30">
        <f t="shared" si="0"/>
        <v>0.70066387648599238</v>
      </c>
      <c r="F37" s="31">
        <f t="shared" si="0"/>
        <v>0.94479580371148264</v>
      </c>
      <c r="J37" s="107">
        <v>0.5</v>
      </c>
      <c r="K37" s="14">
        <v>0.25</v>
      </c>
      <c r="L37" s="14">
        <v>0.3</v>
      </c>
      <c r="M37" s="7">
        <v>0.05</v>
      </c>
    </row>
    <row r="38" spans="2:13" x14ac:dyDescent="0.2">
      <c r="B38" s="32">
        <v>630</v>
      </c>
      <c r="C38" s="30">
        <f t="shared" si="0"/>
        <v>0.52070377013120273</v>
      </c>
      <c r="D38" s="30">
        <f t="shared" si="0"/>
        <v>0.75359331953151887</v>
      </c>
      <c r="E38" s="30">
        <f t="shared" si="0"/>
        <v>0.70066387648599238</v>
      </c>
      <c r="F38" s="31">
        <f t="shared" si="0"/>
        <v>0.94479580371148264</v>
      </c>
    </row>
    <row r="39" spans="2:13" ht="15.75" thickBot="1" x14ac:dyDescent="0.3">
      <c r="B39" s="32">
        <v>800</v>
      </c>
      <c r="C39" s="30">
        <f t="shared" si="0"/>
        <v>0.49111104137303269</v>
      </c>
      <c r="D39" s="30">
        <f t="shared" si="0"/>
        <v>0.72400059077334877</v>
      </c>
      <c r="E39" s="30">
        <f t="shared" si="0"/>
        <v>0.67107114772782239</v>
      </c>
      <c r="F39" s="31">
        <f t="shared" si="0"/>
        <v>0.91520307495331255</v>
      </c>
      <c r="J39" s="99"/>
      <c r="K39" s="29"/>
      <c r="L39" s="29"/>
      <c r="M39" s="29"/>
    </row>
    <row r="40" spans="2:13" ht="15" thickBot="1" x14ac:dyDescent="0.25">
      <c r="B40" s="33">
        <v>1000</v>
      </c>
      <c r="C40" s="30">
        <f t="shared" si="0"/>
        <v>0.4615183126148627</v>
      </c>
      <c r="D40" s="30">
        <f t="shared" si="0"/>
        <v>0.69440786201517879</v>
      </c>
      <c r="E40" s="30">
        <f t="shared" si="0"/>
        <v>0.64147841896965241</v>
      </c>
      <c r="F40" s="31">
        <f t="shared" si="0"/>
        <v>0.88561034619514256</v>
      </c>
      <c r="I40" s="3">
        <v>250</v>
      </c>
      <c r="J40" s="100">
        <f>S8-step_1</f>
        <v>0.30000000000000004</v>
      </c>
      <c r="K40" s="100">
        <f>S8-step_2</f>
        <v>0.55000000000000004</v>
      </c>
      <c r="L40" s="100">
        <f>S8-step_3</f>
        <v>0.5</v>
      </c>
      <c r="M40" s="101">
        <f>S8-step_4</f>
        <v>0.75</v>
      </c>
    </row>
    <row r="41" spans="2:13" ht="15" thickBot="1" x14ac:dyDescent="0.25">
      <c r="B41" s="33">
        <v>1250</v>
      </c>
      <c r="C41" s="30">
        <f t="shared" si="0"/>
        <v>0.4438127264868244</v>
      </c>
      <c r="D41" s="30">
        <f t="shared" si="0"/>
        <v>0.68532781475381899</v>
      </c>
      <c r="E41" s="30">
        <f t="shared" si="0"/>
        <v>0.63043802196586551</v>
      </c>
      <c r="F41" s="31">
        <f t="shared" si="0"/>
        <v>0.88361187242192951</v>
      </c>
      <c r="I41" s="4">
        <v>500</v>
      </c>
      <c r="J41" s="100">
        <f>S9-step_1</f>
        <v>0.5</v>
      </c>
      <c r="K41" s="100">
        <f>S9-step_2</f>
        <v>0.75</v>
      </c>
      <c r="L41" s="100">
        <f>S9-step_3</f>
        <v>0.7</v>
      </c>
      <c r="M41" s="101">
        <f>S9-step_4</f>
        <v>0.95</v>
      </c>
    </row>
    <row r="42" spans="2:13" ht="15" thickBot="1" x14ac:dyDescent="0.25">
      <c r="B42" s="33">
        <v>1600</v>
      </c>
      <c r="C42" s="30">
        <f t="shared" si="0"/>
        <v>0.4556998691169562</v>
      </c>
      <c r="D42" s="30">
        <f t="shared" si="0"/>
        <v>0.70584049625062895</v>
      </c>
      <c r="E42" s="30">
        <f t="shared" si="0"/>
        <v>0.64899035372024894</v>
      </c>
      <c r="F42" s="31">
        <f t="shared" si="0"/>
        <v>0.91120612740688645</v>
      </c>
      <c r="I42" s="4">
        <v>1000</v>
      </c>
      <c r="J42" s="100">
        <f>S10-step_1</f>
        <v>0.5</v>
      </c>
      <c r="K42" s="100">
        <f>S10-step_2</f>
        <v>0.75</v>
      </c>
      <c r="L42" s="100">
        <f>S10-step_3</f>
        <v>0.7</v>
      </c>
      <c r="M42" s="101">
        <f>S10-step_4</f>
        <v>0.95</v>
      </c>
    </row>
    <row r="43" spans="2:13" ht="15" thickBot="1" x14ac:dyDescent="0.25">
      <c r="B43" s="33">
        <v>2000</v>
      </c>
      <c r="C43" s="30">
        <f t="shared" si="0"/>
        <v>0.46758701174708794</v>
      </c>
      <c r="D43" s="30">
        <f t="shared" si="0"/>
        <v>0.72635317774743913</v>
      </c>
      <c r="E43" s="30">
        <f t="shared" si="0"/>
        <v>0.66754268547463214</v>
      </c>
      <c r="F43" s="31">
        <f t="shared" si="0"/>
        <v>0.93880038239184349</v>
      </c>
      <c r="I43" s="4">
        <v>2000</v>
      </c>
      <c r="J43" s="100">
        <f>S11-step_1</f>
        <v>0.5</v>
      </c>
      <c r="K43" s="100">
        <f>S11-step_2</f>
        <v>0.75</v>
      </c>
      <c r="L43" s="100">
        <f>S11-step_3</f>
        <v>0.7</v>
      </c>
      <c r="M43" s="101">
        <f>S11-step_4</f>
        <v>0.95</v>
      </c>
    </row>
    <row r="44" spans="2:13" x14ac:dyDescent="0.2">
      <c r="B44" s="33">
        <v>2500</v>
      </c>
      <c r="C44" s="30">
        <f t="shared" si="0"/>
        <v>0.46758701174708794</v>
      </c>
      <c r="D44" s="30">
        <f t="shared" si="0"/>
        <v>0.72635317774743913</v>
      </c>
      <c r="E44" s="30">
        <f t="shared" si="0"/>
        <v>0.66754268547463214</v>
      </c>
      <c r="F44" s="31">
        <f t="shared" si="0"/>
        <v>0.93880038239184349</v>
      </c>
      <c r="I44" s="4">
        <v>4000</v>
      </c>
      <c r="J44" s="100">
        <f>S12-step_1</f>
        <v>0.4</v>
      </c>
      <c r="K44" s="100">
        <f>S12-step_2</f>
        <v>0.65</v>
      </c>
      <c r="L44" s="100">
        <f>S12-step_3</f>
        <v>0.60000000000000009</v>
      </c>
      <c r="M44" s="101">
        <f>S12-step_4</f>
        <v>0.85</v>
      </c>
    </row>
    <row r="45" spans="2:13" ht="17.25" thickBot="1" x14ac:dyDescent="0.35">
      <c r="B45" s="33">
        <v>3150</v>
      </c>
      <c r="C45" s="30">
        <f t="shared" si="0"/>
        <v>0.46758701174708794</v>
      </c>
      <c r="D45" s="30">
        <f t="shared" si="0"/>
        <v>0.72635317774743913</v>
      </c>
      <c r="E45" s="30">
        <f t="shared" si="0"/>
        <v>0.66754268547463214</v>
      </c>
      <c r="F45" s="31">
        <f t="shared" si="0"/>
        <v>0.93880038239184349</v>
      </c>
      <c r="I45" s="104" t="s">
        <v>55</v>
      </c>
      <c r="J45" s="102">
        <f>J41</f>
        <v>0.5</v>
      </c>
      <c r="K45" s="102">
        <f t="shared" ref="K45:M45" si="1">K41</f>
        <v>0.75</v>
      </c>
      <c r="L45" s="102">
        <f t="shared" si="1"/>
        <v>0.7</v>
      </c>
      <c r="M45" s="103">
        <f t="shared" si="1"/>
        <v>0.95</v>
      </c>
    </row>
    <row r="46" spans="2:13" x14ac:dyDescent="0.2">
      <c r="B46" s="33">
        <v>4000</v>
      </c>
      <c r="C46" s="30">
        <f t="shared" si="0"/>
        <v>0.46758701174708794</v>
      </c>
      <c r="D46" s="30">
        <f t="shared" si="0"/>
        <v>0.72635317774743913</v>
      </c>
      <c r="E46" s="30">
        <f t="shared" si="0"/>
        <v>0.66754268547463214</v>
      </c>
      <c r="F46" s="31">
        <f t="shared" si="0"/>
        <v>0.93880038239184349</v>
      </c>
    </row>
    <row r="47" spans="2:13" ht="15" thickBot="1" x14ac:dyDescent="0.25">
      <c r="B47" s="34">
        <v>5000</v>
      </c>
      <c r="C47" s="90"/>
      <c r="D47" s="90"/>
      <c r="E47" s="90"/>
      <c r="F47" s="35"/>
      <c r="I47" s="26"/>
      <c r="J47" s="29"/>
    </row>
    <row r="48" spans="2:13" ht="15" thickBot="1" x14ac:dyDescent="0.25">
      <c r="I48" s="3">
        <v>250</v>
      </c>
      <c r="J48" s="100">
        <f>MAX(0,J40-J30)</f>
        <v>0</v>
      </c>
      <c r="K48" s="100">
        <f t="shared" ref="K48:M48" si="2">MAX(0,K40-K30)</f>
        <v>0</v>
      </c>
      <c r="L48" s="100">
        <f t="shared" si="2"/>
        <v>0</v>
      </c>
      <c r="M48" s="100">
        <f t="shared" si="2"/>
        <v>0</v>
      </c>
    </row>
    <row r="49" spans="2:13" ht="15" thickBot="1" x14ac:dyDescent="0.25">
      <c r="I49" s="4">
        <v>500</v>
      </c>
      <c r="J49" s="100">
        <f t="shared" ref="J49:M52" si="3">MAX(0,J41-J31)</f>
        <v>0</v>
      </c>
      <c r="K49" s="100">
        <f t="shared" si="3"/>
        <v>0</v>
      </c>
      <c r="L49" s="100">
        <f t="shared" si="3"/>
        <v>0</v>
      </c>
      <c r="M49" s="100">
        <f t="shared" si="3"/>
        <v>1.0000000000000009E-2</v>
      </c>
    </row>
    <row r="50" spans="2:13" ht="15" thickBot="1" x14ac:dyDescent="0.25">
      <c r="B50" s="98"/>
      <c r="I50" s="4">
        <v>1000</v>
      </c>
      <c r="J50" s="100">
        <f t="shared" si="3"/>
        <v>3.999999999999998E-2</v>
      </c>
      <c r="K50" s="100">
        <f t="shared" si="3"/>
        <v>6.0000000000000053E-2</v>
      </c>
      <c r="L50" s="100">
        <f t="shared" si="3"/>
        <v>5.9999999999999942E-2</v>
      </c>
      <c r="M50" s="100">
        <f t="shared" si="3"/>
        <v>5.9999999999999942E-2</v>
      </c>
    </row>
    <row r="51" spans="2:13" ht="15" thickBot="1" x14ac:dyDescent="0.25">
      <c r="I51" s="4">
        <v>2000</v>
      </c>
      <c r="J51" s="100">
        <f t="shared" si="3"/>
        <v>3.0000000000000027E-2</v>
      </c>
      <c r="K51" s="100">
        <f t="shared" si="3"/>
        <v>2.0000000000000018E-2</v>
      </c>
      <c r="L51" s="100">
        <f t="shared" si="3"/>
        <v>2.9999999999999916E-2</v>
      </c>
      <c r="M51" s="100">
        <f t="shared" si="3"/>
        <v>1.0000000000000009E-2</v>
      </c>
    </row>
    <row r="52" spans="2:13" x14ac:dyDescent="0.2">
      <c r="I52" s="4">
        <v>4000</v>
      </c>
      <c r="J52" s="100">
        <f t="shared" si="3"/>
        <v>0</v>
      </c>
      <c r="K52" s="100">
        <f t="shared" si="3"/>
        <v>0</v>
      </c>
      <c r="L52" s="100">
        <f t="shared" si="3"/>
        <v>0</v>
      </c>
      <c r="M52" s="100">
        <f t="shared" si="3"/>
        <v>0</v>
      </c>
    </row>
    <row r="53" spans="2:13" ht="15.75" thickBot="1" x14ac:dyDescent="0.3">
      <c r="I53" s="108" t="s">
        <v>54</v>
      </c>
      <c r="J53" s="109">
        <f>SUM(J47:J52)</f>
        <v>7.0000000000000007E-2</v>
      </c>
      <c r="K53" s="109">
        <f t="shared" ref="K53:M53" si="4">SUM(K47:K52)</f>
        <v>8.0000000000000071E-2</v>
      </c>
      <c r="L53" s="109">
        <f t="shared" si="4"/>
        <v>8.9999999999999858E-2</v>
      </c>
      <c r="M53" s="110">
        <f t="shared" si="4"/>
        <v>7.999999999999996E-2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4.25" x14ac:dyDescent="0.2"/>
  <cols>
    <col min="1" max="1" width="10.62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75" defaultRowHeight="14.25" x14ac:dyDescent="0.2"/>
  <cols>
    <col min="1" max="1" width="10.62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RT</vt:lpstr>
      <vt:lpstr>assorbimento</vt:lpstr>
      <vt:lpstr>Sheet2</vt:lpstr>
      <vt:lpstr>Sheet3</vt:lpstr>
      <vt:lpstr>c_1</vt:lpstr>
      <vt:lpstr>S</vt:lpstr>
      <vt:lpstr>step_1</vt:lpstr>
      <vt:lpstr>step_2</vt:lpstr>
      <vt:lpstr>step_3</vt:lpstr>
      <vt:lpstr>step_4</vt:lpstr>
      <vt:lpstr>V__m3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Alessio</cp:lastModifiedBy>
  <cp:revision>2</cp:revision>
  <dcterms:created xsi:type="dcterms:W3CDTF">2009-04-16T11:32:48Z</dcterms:created>
  <dcterms:modified xsi:type="dcterms:W3CDTF">2021-02-13T15:05:17Z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