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io\Desktop\Acoustics\CMLS\Homework3\MusicalAcousticsHWs\RoomAcoustics\modulo 2\2_classroom_absorbing\classroom\"/>
    </mc:Choice>
  </mc:AlternateContent>
  <xr:revisionPtr revIDLastSave="0" documentId="13_ncr:1_{E18FE51A-912A-41EB-B6B8-F580E9BF7D74}" xr6:coauthVersionLast="46" xr6:coauthVersionMax="46" xr10:uidLastSave="{00000000-0000-0000-0000-000000000000}"/>
  <bookViews>
    <workbookView xWindow="-120" yWindow="-120" windowWidth="20730" windowHeight="11160" xr2:uid="{BB565E4E-FC54-436F-A8D8-FDB3071E8C13}"/>
  </bookViews>
  <sheets>
    <sheet name="Foglio1" sheetId="1" r:id="rId1"/>
  </sheets>
  <externalReferences>
    <externalReference r:id="rId2"/>
  </externalReferences>
  <definedNames>
    <definedName name="area_S1_B1">[1]DATA!$C$5</definedName>
    <definedName name="area_S2_B1">[1]DATA!$C$6</definedName>
    <definedName name="area_S3_B1">[1]DATA!$C$7</definedName>
    <definedName name="area_S4_B1">[1]DATA!$C$8</definedName>
    <definedName name="area_S5_B1_1">[1]DATA!$C$9</definedName>
    <definedName name="area_S5_B1_2">[1]DATA!$C$10</definedName>
    <definedName name="area_S6_B1">[1]DATA!$C$11</definedName>
    <definedName name="area_S7_B1">[1]DATA!$C$12</definedName>
    <definedName name="PAN">Foglio1!$M$28</definedName>
    <definedName name="S_1">Foglio1!$K$5</definedName>
    <definedName name="S_2">Foglio1!$L$5</definedName>
    <definedName name="S_3">Foglio1!$M$5</definedName>
    <definedName name="S_4">Foglio1!$N$5</definedName>
    <definedName name="S_51">Foglio1!$O$5</definedName>
    <definedName name="S_52">Foglio1!$P$5</definedName>
    <definedName name="S_6">Foglio1!$Q$5</definedName>
    <definedName name="S_7">Foglio1!$R$5</definedName>
    <definedName name="SURF">Foglio1!$S$5</definedName>
    <definedName name="surface_B1">[1]DATA!$C$22</definedName>
    <definedName name="VOL">Foglio1!$H$7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" i="1" l="1"/>
  <c r="O26" i="1"/>
  <c r="O27" i="1"/>
  <c r="O28" i="1"/>
  <c r="Q28" i="1" s="1"/>
  <c r="S28" i="1" s="1"/>
  <c r="T28" i="1" s="1"/>
  <c r="O29" i="1"/>
  <c r="R29" i="1" s="1"/>
  <c r="O24" i="1"/>
  <c r="R24" i="1" s="1"/>
  <c r="M28" i="1"/>
  <c r="R25" i="1"/>
  <c r="R26" i="1"/>
  <c r="R27" i="1"/>
  <c r="J15" i="1"/>
  <c r="J16" i="1"/>
  <c r="J17" i="1"/>
  <c r="J18" i="1"/>
  <c r="J19" i="1"/>
  <c r="J14" i="1"/>
  <c r="G15" i="1"/>
  <c r="G16" i="1"/>
  <c r="G17" i="1"/>
  <c r="G18" i="1"/>
  <c r="G19" i="1"/>
  <c r="G14" i="1"/>
  <c r="K15" i="1"/>
  <c r="K16" i="1"/>
  <c r="K17" i="1"/>
  <c r="K18" i="1"/>
  <c r="K19" i="1"/>
  <c r="K14" i="1"/>
  <c r="E15" i="1"/>
  <c r="E16" i="1"/>
  <c r="E17" i="1"/>
  <c r="E18" i="1"/>
  <c r="E19" i="1"/>
  <c r="E14" i="1"/>
  <c r="D15" i="1"/>
  <c r="O15" i="1" s="1"/>
  <c r="R15" i="1" s="1"/>
  <c r="D16" i="1"/>
  <c r="O16" i="1" s="1"/>
  <c r="R16" i="1" s="1"/>
  <c r="D17" i="1"/>
  <c r="O17" i="1" s="1"/>
  <c r="R17" i="1" s="1"/>
  <c r="D18" i="1"/>
  <c r="O18" i="1" s="1"/>
  <c r="D19" i="1"/>
  <c r="O19" i="1" s="1"/>
  <c r="R19" i="1" s="1"/>
  <c r="D14" i="1"/>
  <c r="O14" i="1" s="1"/>
  <c r="R14" i="1" s="1"/>
  <c r="F14" i="1"/>
  <c r="F15" i="1"/>
  <c r="F16" i="1"/>
  <c r="F17" i="1"/>
  <c r="F18" i="1"/>
  <c r="F19" i="1"/>
  <c r="H15" i="1"/>
  <c r="H16" i="1"/>
  <c r="H17" i="1"/>
  <c r="H18" i="1"/>
  <c r="H19" i="1"/>
  <c r="H14" i="1"/>
  <c r="I15" i="1"/>
  <c r="I16" i="1"/>
  <c r="I17" i="1"/>
  <c r="I18" i="1"/>
  <c r="I19" i="1"/>
  <c r="I14" i="1"/>
  <c r="S5" i="1"/>
  <c r="Q5" i="1"/>
  <c r="P5" i="1"/>
  <c r="O5" i="1"/>
  <c r="M5" i="1"/>
  <c r="L5" i="1"/>
  <c r="K5" i="1"/>
  <c r="C19" i="1"/>
  <c r="C18" i="1"/>
  <c r="C17" i="1"/>
  <c r="C16" i="1"/>
  <c r="C15" i="1"/>
  <c r="C14" i="1"/>
  <c r="R28" i="1" l="1"/>
  <c r="Q27" i="1"/>
  <c r="S27" i="1" s="1"/>
  <c r="T27" i="1" s="1"/>
  <c r="Q24" i="1"/>
  <c r="S24" i="1" s="1"/>
  <c r="T24" i="1" s="1"/>
  <c r="Q25" i="1"/>
  <c r="S25" i="1" s="1"/>
  <c r="T25" i="1" s="1"/>
  <c r="Q29" i="1"/>
  <c r="S29" i="1" s="1"/>
  <c r="T29" i="1" s="1"/>
  <c r="Q26" i="1"/>
  <c r="S26" i="1" s="1"/>
  <c r="T26" i="1" s="1"/>
  <c r="Q18" i="1"/>
  <c r="S18" i="1" s="1"/>
  <c r="T18" i="1" s="1"/>
  <c r="Q17" i="1"/>
  <c r="S17" i="1" s="1"/>
  <c r="T17" i="1" s="1"/>
  <c r="Q14" i="1"/>
  <c r="S14" i="1" s="1"/>
  <c r="T14" i="1" s="1"/>
  <c r="Q16" i="1"/>
  <c r="S16" i="1" s="1"/>
  <c r="T16" i="1" s="1"/>
  <c r="Q19" i="1"/>
  <c r="S19" i="1" s="1"/>
  <c r="T19" i="1" s="1"/>
  <c r="Q15" i="1"/>
  <c r="S15" i="1" s="1"/>
  <c r="T15" i="1" s="1"/>
  <c r="H7" i="1"/>
  <c r="H8" i="1" s="1"/>
  <c r="R18" i="1" l="1"/>
</calcChain>
</file>

<file path=xl/sharedStrings.xml><?xml version="1.0" encoding="utf-8"?>
<sst xmlns="http://schemas.openxmlformats.org/spreadsheetml/2006/main" count="59" uniqueCount="45">
  <si>
    <t>range of K for speech</t>
  </si>
  <si>
    <t>3 &lt; K &lt; 6</t>
  </si>
  <si>
    <t>Volume</t>
  </si>
  <si>
    <t>K = V/N</t>
  </si>
  <si>
    <t>n° of students N</t>
  </si>
  <si>
    <t>index</t>
  </si>
  <si>
    <t>freq [Hz]</t>
  </si>
  <si>
    <t>floor S1</t>
  </si>
  <si>
    <t>ceiling S2</t>
  </si>
  <si>
    <t>wall S3</t>
  </si>
  <si>
    <t>Door S4</t>
  </si>
  <si>
    <t>internal wall S5_1</t>
  </si>
  <si>
    <t>internal wall S5_2</t>
  </si>
  <si>
    <t xml:space="preserve"> facade S6</t>
  </si>
  <si>
    <t>wind S7</t>
  </si>
  <si>
    <t>materials</t>
  </si>
  <si>
    <t>Area of surfaces [mq]</t>
  </si>
  <si>
    <t>length</t>
  </si>
  <si>
    <t>width</t>
  </si>
  <si>
    <t>height</t>
  </si>
  <si>
    <t>Actual dimensions of the room [m]</t>
  </si>
  <si>
    <t>facade</t>
  </si>
  <si>
    <t>facade S6</t>
  </si>
  <si>
    <t>windows S7</t>
  </si>
  <si>
    <t xml:space="preserve"> average absorbtion coefficient α_av</t>
  </si>
  <si>
    <t>room constant R</t>
  </si>
  <si>
    <t>S</t>
  </si>
  <si>
    <t>[mq]</t>
  </si>
  <si>
    <t>equivalent Area A</t>
  </si>
  <si>
    <t>Sabine RT</t>
  </si>
  <si>
    <t>check</t>
  </si>
  <si>
    <t xml:space="preserve">Glass 3/32" ordinary windows </t>
  </si>
  <si>
    <t>Glass fiber roof fabric: 37.5 oz/yd</t>
  </si>
  <si>
    <t>Concrete block painted</t>
  </si>
  <si>
    <t>windows</t>
  </si>
  <si>
    <t xml:space="preserve">floor   </t>
  </si>
  <si>
    <t>ceiling</t>
  </si>
  <si>
    <t xml:space="preserve">walls </t>
  </si>
  <si>
    <t>door</t>
  </si>
  <si>
    <t xml:space="preserve">Wood panel </t>
  </si>
  <si>
    <t>Wood panel 3/8" with 3-4 " air space</t>
  </si>
  <si>
    <t>Indoor-outdoor carpet</t>
  </si>
  <si>
    <t xml:space="preserve">Standard mineral fiber 5/8" </t>
  </si>
  <si>
    <t>panel</t>
  </si>
  <si>
    <t>total panel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</si>
</sst>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/>
    <xf numFmtId="0" fontId="1" fillId="4" borderId="1" xfId="0" applyFont="1" applyFill="1" applyBorder="1"/>
    <xf numFmtId="0" fontId="0" fillId="7" borderId="0" xfId="0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0" fillId="0" borderId="7" xfId="0" applyBorder="1"/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1" xfId="0" applyFont="1" applyBorder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 wrapText="1"/>
    </xf>
    <xf numFmtId="0" fontId="3" fillId="14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3" fillId="0" borderId="0" xfId="0" applyFont="1"/>
    <xf numFmtId="0" fontId="0" fillId="8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11</xdr:row>
      <xdr:rowOff>76200</xdr:rowOff>
    </xdr:from>
    <xdr:to>
      <xdr:col>14</xdr:col>
      <xdr:colOff>66675</xdr:colOff>
      <xdr:row>12</xdr:row>
      <xdr:rowOff>158081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6B0A64-B9A7-4461-91D9-4BB7A22AB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0150" y="1971675"/>
          <a:ext cx="1857375" cy="510506"/>
        </a:xfrm>
        <a:prstGeom prst="rect">
          <a:avLst/>
        </a:prstGeom>
      </xdr:spPr>
    </xdr:pic>
    <xdr:clientData/>
  </xdr:twoCellAnchor>
  <xdr:twoCellAnchor>
    <xdr:from>
      <xdr:col>10</xdr:col>
      <xdr:colOff>28574</xdr:colOff>
      <xdr:row>5</xdr:row>
      <xdr:rowOff>161924</xdr:rowOff>
    </xdr:from>
    <xdr:to>
      <xdr:col>17</xdr:col>
      <xdr:colOff>923925</xdr:colOff>
      <xdr:row>8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61CA7B-3A29-455D-B98C-DA4BCDB7BFD8}"/>
            </a:ext>
          </a:extLst>
        </xdr:cNvPr>
        <xdr:cNvSpPr txBox="1"/>
      </xdr:nvSpPr>
      <xdr:spPr>
        <a:xfrm>
          <a:off x="8201024" y="1152524"/>
          <a:ext cx="6591301" cy="571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Define the ratio between the n° students and the volume (the factor K in the document)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Define the dimensions of the room</a:t>
          </a:r>
          <a:r>
            <a:rPr lang="en-US"/>
            <a:t> </a:t>
          </a:r>
          <a:br>
            <a:rPr lang="en-US"/>
          </a:br>
          <a:endParaRPr lang="en-US" sz="1100"/>
        </a:p>
      </xdr:txBody>
    </xdr:sp>
    <xdr:clientData/>
  </xdr:twoCellAnchor>
  <xdr:twoCellAnchor>
    <xdr:from>
      <xdr:col>11</xdr:col>
      <xdr:colOff>104215</xdr:colOff>
      <xdr:row>13</xdr:row>
      <xdr:rowOff>89647</xdr:rowOff>
    </xdr:from>
    <xdr:to>
      <xdr:col>13</xdr:col>
      <xdr:colOff>493058</xdr:colOff>
      <xdr:row>21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B38AA71-4213-4B07-8FD1-7B834EF9A91C}"/>
            </a:ext>
          </a:extLst>
        </xdr:cNvPr>
        <xdr:cNvSpPr txBox="1"/>
      </xdr:nvSpPr>
      <xdr:spPr>
        <a:xfrm>
          <a:off x="9203391" y="2622176"/>
          <a:ext cx="1599079" cy="152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Define the absorption coefficients of the different surfaces to obtain a reverberation time for the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empty room 0.6&lt;T&lt;0.8 sec</a:t>
          </a:r>
          <a:r>
            <a:rPr lang="en-US"/>
            <a:t> </a:t>
          </a:r>
          <a:br>
            <a:rPr lang="en-US"/>
          </a:br>
          <a:endParaRPr lang="en-US" sz="1100"/>
        </a:p>
      </xdr:txBody>
    </xdr:sp>
    <xdr:clientData/>
  </xdr:twoCellAnchor>
  <xdr:twoCellAnchor>
    <xdr:from>
      <xdr:col>11</xdr:col>
      <xdr:colOff>116541</xdr:colOff>
      <xdr:row>21</xdr:row>
      <xdr:rowOff>59951</xdr:rowOff>
    </xdr:from>
    <xdr:to>
      <xdr:col>13</xdr:col>
      <xdr:colOff>523875</xdr:colOff>
      <xdr:row>24</xdr:row>
      <xdr:rowOff>66675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5716D6C-86B0-4F39-9A2C-C2D6C9DCDAAD}"/>
            </a:ext>
          </a:extLst>
        </xdr:cNvPr>
        <xdr:cNvSpPr txBox="1"/>
      </xdr:nvSpPr>
      <xdr:spPr>
        <a:xfrm>
          <a:off x="9746316" y="4184276"/>
          <a:ext cx="1626534" cy="12354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Distribute the absorption materials properly to optimize the sound field as suggested in the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document.</a:t>
          </a:r>
          <a:r>
            <a:rPr lang="en-US"/>
            <a:t> </a:t>
          </a:r>
          <a:br>
            <a:rPr lang="en-US"/>
          </a:br>
          <a:br>
            <a:rPr lang="en-US"/>
          </a:b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io/Desktop/Acoustics/CMLS/Homework3/MusicalAcousticsHWs/RoomAcoustics/6_room_design_absorption/Copy%20of%20room_design_ab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ASE A"/>
      <sheetName val="CASE  B1"/>
      <sheetName val="CASE B2"/>
      <sheetName val="CASE C_A"/>
      <sheetName val="CASE  C_B1"/>
      <sheetName val="CASE C_B2"/>
      <sheetName val="D - FLOOR"/>
      <sheetName val="Es 2"/>
      <sheetName val="conclusion"/>
    </sheetNames>
    <sheetDataSet>
      <sheetData sheetId="0" refreshError="1">
        <row r="5">
          <cell r="C5">
            <v>39.44</v>
          </cell>
        </row>
        <row r="6">
          <cell r="C6">
            <v>39.44</v>
          </cell>
        </row>
        <row r="7">
          <cell r="C7">
            <v>14.52</v>
          </cell>
        </row>
        <row r="8">
          <cell r="C8">
            <v>1.8</v>
          </cell>
        </row>
        <row r="9">
          <cell r="C9">
            <v>13.92</v>
          </cell>
        </row>
        <row r="10">
          <cell r="C10">
            <v>16.32</v>
          </cell>
        </row>
        <row r="11">
          <cell r="C11">
            <v>7.92</v>
          </cell>
        </row>
        <row r="12">
          <cell r="C12">
            <v>6</v>
          </cell>
        </row>
        <row r="22">
          <cell r="C22">
            <v>139.35999999999999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71690-A6FD-4E8A-B2E1-22CF32C62E19}">
  <dimension ref="A2:Z30"/>
  <sheetViews>
    <sheetView tabSelected="1" topLeftCell="K22" zoomScaleNormal="100" workbookViewId="0">
      <selection activeCell="M29" sqref="M29"/>
    </sheetView>
  </sheetViews>
  <sheetFormatPr defaultRowHeight="15" x14ac:dyDescent="0.25"/>
  <cols>
    <col min="3" max="3" width="15" customWidth="1"/>
    <col min="4" max="4" width="15.85546875" customWidth="1"/>
    <col min="5" max="5" width="13.7109375" customWidth="1"/>
    <col min="6" max="6" width="12.28515625" customWidth="1"/>
    <col min="7" max="7" width="12.42578125" customWidth="1"/>
    <col min="8" max="8" width="17.5703125" customWidth="1"/>
    <col min="9" max="9" width="12.85546875" customWidth="1"/>
    <col min="10" max="10" width="12.28515625" customWidth="1"/>
    <col min="11" max="11" width="14.140625" customWidth="1"/>
    <col min="15" max="15" width="18" customWidth="1"/>
    <col min="16" max="17" width="19.85546875" customWidth="1"/>
    <col min="18" max="18" width="14" customWidth="1"/>
  </cols>
  <sheetData>
    <row r="2" spans="1:26" ht="15.75" thickBot="1" x14ac:dyDescent="0.3"/>
    <row r="3" spans="1:26" ht="15.75" thickBot="1" x14ac:dyDescent="0.3">
      <c r="G3" s="6" t="s">
        <v>20</v>
      </c>
      <c r="H3" s="10"/>
      <c r="I3" s="7"/>
      <c r="K3" s="6" t="s">
        <v>16</v>
      </c>
      <c r="L3" s="10"/>
      <c r="M3" s="10"/>
      <c r="N3" s="10"/>
      <c r="O3" s="10"/>
      <c r="P3" s="10"/>
      <c r="Q3" s="10"/>
      <c r="R3" s="10"/>
      <c r="S3" s="14" t="s">
        <v>26</v>
      </c>
      <c r="T3" s="13"/>
    </row>
    <row r="4" spans="1:26" ht="15.75" thickBot="1" x14ac:dyDescent="0.3">
      <c r="B4" s="6" t="s">
        <v>4</v>
      </c>
      <c r="C4" s="7"/>
      <c r="D4" s="1">
        <v>30</v>
      </c>
      <c r="G4" s="3" t="s">
        <v>17</v>
      </c>
      <c r="H4" s="3" t="s">
        <v>18</v>
      </c>
      <c r="I4" s="3" t="s">
        <v>19</v>
      </c>
      <c r="K4" s="11" t="s">
        <v>7</v>
      </c>
      <c r="L4" s="11" t="s">
        <v>8</v>
      </c>
      <c r="M4" s="11" t="s">
        <v>9</v>
      </c>
      <c r="N4" s="11" t="s">
        <v>10</v>
      </c>
      <c r="O4" s="11" t="s">
        <v>11</v>
      </c>
      <c r="P4" s="11" t="s">
        <v>12</v>
      </c>
      <c r="Q4" s="11" t="s">
        <v>22</v>
      </c>
      <c r="R4" s="12" t="s">
        <v>23</v>
      </c>
      <c r="S4" s="14" t="s">
        <v>27</v>
      </c>
      <c r="T4" s="13"/>
    </row>
    <row r="5" spans="1:26" ht="15.75" thickBot="1" x14ac:dyDescent="0.3">
      <c r="G5" s="2">
        <v>5.8</v>
      </c>
      <c r="H5" s="2">
        <v>6.9</v>
      </c>
      <c r="I5" s="2">
        <v>3</v>
      </c>
      <c r="K5" s="2">
        <f>G5*H5</f>
        <v>40.020000000000003</v>
      </c>
      <c r="L5" s="2">
        <f>G5*H5</f>
        <v>40.020000000000003</v>
      </c>
      <c r="M5" s="2">
        <f>I5*G5</f>
        <v>17.399999999999999</v>
      </c>
      <c r="N5" s="2">
        <v>2</v>
      </c>
      <c r="O5" s="2">
        <f>H5*I5</f>
        <v>20.700000000000003</v>
      </c>
      <c r="P5" s="2">
        <f>G5*I5</f>
        <v>17.399999999999999</v>
      </c>
      <c r="Q5" s="2">
        <f>H5*I5</f>
        <v>20.700000000000003</v>
      </c>
      <c r="R5" s="2">
        <v>12</v>
      </c>
      <c r="S5" s="2">
        <f>K5+L5+M5+O5+P5+Q5</f>
        <v>156.24</v>
      </c>
    </row>
    <row r="6" spans="1:26" ht="15.75" thickBot="1" x14ac:dyDescent="0.3"/>
    <row r="7" spans="1:26" ht="15.75" thickBot="1" x14ac:dyDescent="0.3">
      <c r="B7" s="8" t="s">
        <v>0</v>
      </c>
      <c r="C7" s="9"/>
      <c r="D7" s="2" t="s">
        <v>1</v>
      </c>
      <c r="G7" s="4" t="s">
        <v>2</v>
      </c>
      <c r="H7" s="2">
        <f>G5*H5*I5</f>
        <v>120.06</v>
      </c>
    </row>
    <row r="8" spans="1:26" ht="15.75" thickBot="1" x14ac:dyDescent="0.3">
      <c r="G8" s="4" t="s">
        <v>3</v>
      </c>
      <c r="H8" s="2">
        <f>H7/D4</f>
        <v>4.0019999999999998</v>
      </c>
    </row>
    <row r="10" spans="1:26" ht="9" customHeight="1" thickBo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idden="1" x14ac:dyDescent="0.25"/>
    <row r="12" spans="1:26" ht="33.75" customHeight="1" thickBot="1" x14ac:dyDescent="0.3">
      <c r="B12" s="32" t="s">
        <v>5</v>
      </c>
      <c r="C12" s="32" t="s">
        <v>6</v>
      </c>
      <c r="D12" s="30" t="s">
        <v>7</v>
      </c>
      <c r="E12" s="30" t="s">
        <v>8</v>
      </c>
      <c r="F12" s="30" t="s">
        <v>9</v>
      </c>
      <c r="G12" s="30" t="s">
        <v>10</v>
      </c>
      <c r="H12" s="31" t="s">
        <v>11</v>
      </c>
      <c r="I12" s="31" t="s">
        <v>12</v>
      </c>
      <c r="J12" s="30" t="s">
        <v>13</v>
      </c>
      <c r="K12" s="30" t="s">
        <v>14</v>
      </c>
      <c r="O12" s="22" t="s">
        <v>24</v>
      </c>
      <c r="P12" s="22"/>
      <c r="Q12" s="15" t="s">
        <v>25</v>
      </c>
      <c r="R12" s="16" t="s">
        <v>28</v>
      </c>
      <c r="S12" s="17" t="s">
        <v>29</v>
      </c>
      <c r="T12" s="18" t="s">
        <v>30</v>
      </c>
    </row>
    <row r="13" spans="1:26" ht="15.75" thickBot="1" x14ac:dyDescent="0.3">
      <c r="B13" s="26"/>
      <c r="C13" s="26"/>
      <c r="D13" s="27"/>
      <c r="E13" s="27"/>
      <c r="F13" s="27"/>
      <c r="G13" s="27"/>
      <c r="H13" s="27"/>
      <c r="I13" s="27"/>
      <c r="J13" s="27"/>
      <c r="K13" s="27"/>
      <c r="O13" s="24"/>
      <c r="P13" s="25"/>
      <c r="Q13" s="19"/>
      <c r="R13" s="19"/>
      <c r="S13" s="19"/>
      <c r="T13" s="19"/>
    </row>
    <row r="14" spans="1:26" ht="15.75" thickBot="1" x14ac:dyDescent="0.3">
      <c r="B14" s="32">
        <v>0</v>
      </c>
      <c r="C14" s="32">
        <f>125*2^(B14)</f>
        <v>125</v>
      </c>
      <c r="D14" s="30">
        <f>D23</f>
        <v>0.01</v>
      </c>
      <c r="E14" s="30">
        <f>E23</f>
        <v>0.38</v>
      </c>
      <c r="F14" s="30">
        <f>F23</f>
        <v>0.1</v>
      </c>
      <c r="G14" s="30">
        <f>G23</f>
        <v>0.3</v>
      </c>
      <c r="H14" s="30">
        <f>F23</f>
        <v>0.1</v>
      </c>
      <c r="I14" s="30">
        <f>F23</f>
        <v>0.1</v>
      </c>
      <c r="J14" s="30">
        <f>H23</f>
        <v>0.3</v>
      </c>
      <c r="K14" s="30">
        <f>C23</f>
        <v>0.55000000000000004</v>
      </c>
      <c r="O14" s="23">
        <f>(1/SURF)*(D14*S_1 + E14*S_2 + F14*(S_3 - S_4) + G14*S_4 + H14*S_51 + I14*S_52 + J14*(S_6 - S_7) + K14*S_7)</f>
        <v>0.19692652329749102</v>
      </c>
      <c r="P14" s="23"/>
      <c r="Q14" s="20">
        <f>(SURF*O14)/(1-O14)</f>
        <v>38.312559052921685</v>
      </c>
      <c r="R14" s="21">
        <f>SURF*O14</f>
        <v>30.767800000000001</v>
      </c>
      <c r="S14" s="17">
        <f>0.16*VOL/Q14</f>
        <v>0.50139172310222102</v>
      </c>
      <c r="T14" s="18" t="str">
        <f>IF( AND(S14&gt;0.6, S14 &lt;0.8), "OK", "NO")</f>
        <v>NO</v>
      </c>
    </row>
    <row r="15" spans="1:26" ht="15.75" thickBot="1" x14ac:dyDescent="0.3">
      <c r="B15" s="32">
        <v>1</v>
      </c>
      <c r="C15" s="32">
        <f>125*2^(B15)</f>
        <v>250</v>
      </c>
      <c r="D15" s="30">
        <f t="shared" ref="D15:E19" si="0">D24</f>
        <v>0.05</v>
      </c>
      <c r="E15" s="30">
        <f t="shared" si="0"/>
        <v>0.23</v>
      </c>
      <c r="F15" s="30">
        <f t="shared" ref="F15:G19" si="1">F24</f>
        <v>0.05</v>
      </c>
      <c r="G15" s="30">
        <f t="shared" si="1"/>
        <v>0.25</v>
      </c>
      <c r="H15" s="30">
        <f t="shared" ref="H15:H19" si="2">F24</f>
        <v>0.05</v>
      </c>
      <c r="I15" s="30">
        <f t="shared" ref="I15:I19" si="3">F24</f>
        <v>0.05</v>
      </c>
      <c r="J15" s="30">
        <f t="shared" ref="J15:J19" si="4">H24</f>
        <v>0.25</v>
      </c>
      <c r="K15" s="30">
        <f t="shared" ref="K15:K19" si="5">C24</f>
        <v>0.25</v>
      </c>
      <c r="O15" s="23">
        <f>(1/SURF)*(D15*S_1 + E15*S_2 + F15*(S_3 - S_4) + G15*S_4 + H15*S_51 + I15*S_52 + J15*(S_6 - S_7) + K15*S_7)</f>
        <v>0.12516385048643111</v>
      </c>
      <c r="P15" s="23"/>
      <c r="Q15" s="20">
        <f>(SURF*O15)/(1-O15)</f>
        <v>22.353442997152563</v>
      </c>
      <c r="R15" s="21">
        <f>SURF*O15</f>
        <v>19.555599999999998</v>
      </c>
      <c r="S15" s="17">
        <f>0.16*VOL/Q15</f>
        <v>0.85935754963774347</v>
      </c>
      <c r="T15" s="18" t="str">
        <f t="shared" ref="T15:T19" si="6">IF( AND(S15&gt;0.6, S15 &lt;0.8), "OK", "NO")</f>
        <v>NO</v>
      </c>
    </row>
    <row r="16" spans="1:26" ht="15.75" thickBot="1" x14ac:dyDescent="0.3">
      <c r="B16" s="32">
        <v>2</v>
      </c>
      <c r="C16" s="32">
        <f t="shared" ref="C16:C19" si="7">125*2^(B16)</f>
        <v>500</v>
      </c>
      <c r="D16" s="30">
        <f t="shared" si="0"/>
        <v>0.1</v>
      </c>
      <c r="E16" s="30">
        <f t="shared" si="0"/>
        <v>0.17</v>
      </c>
      <c r="F16" s="30">
        <f t="shared" si="1"/>
        <v>0.06</v>
      </c>
      <c r="G16" s="30">
        <f t="shared" si="1"/>
        <v>0.2</v>
      </c>
      <c r="H16" s="30">
        <f t="shared" si="2"/>
        <v>0.06</v>
      </c>
      <c r="I16" s="30">
        <f t="shared" si="3"/>
        <v>0.06</v>
      </c>
      <c r="J16" s="30">
        <f t="shared" si="4"/>
        <v>0.2</v>
      </c>
      <c r="K16" s="30">
        <f t="shared" si="5"/>
        <v>0.18</v>
      </c>
      <c r="O16" s="23">
        <f>(1/SURF)*(D16*S_1 + E16*S_2 + F16*(S_3 - S_4) + G16*S_4 + H16*S_51 + I16*S_52 + J16*(S_6 - S_7) + K16*S_7)</f>
        <v>0.11722606246799797</v>
      </c>
      <c r="P16" s="23"/>
      <c r="Q16" s="20">
        <f>(SURF*O16)/(1-O16)</f>
        <v>20.747554069397342</v>
      </c>
      <c r="R16" s="21">
        <f>SURF*O16</f>
        <v>18.315400000000004</v>
      </c>
      <c r="S16" s="17">
        <f>0.16*VOL/Q16</f>
        <v>0.92587299378745447</v>
      </c>
      <c r="T16" s="18" t="str">
        <f t="shared" si="6"/>
        <v>NO</v>
      </c>
    </row>
    <row r="17" spans="2:26" ht="15.75" thickBot="1" x14ac:dyDescent="0.3">
      <c r="B17" s="32">
        <v>3</v>
      </c>
      <c r="C17" s="32">
        <f t="shared" si="7"/>
        <v>1000</v>
      </c>
      <c r="D17" s="30">
        <f t="shared" si="0"/>
        <v>0.2</v>
      </c>
      <c r="E17" s="30">
        <f t="shared" si="0"/>
        <v>0.15</v>
      </c>
      <c r="F17" s="30">
        <f t="shared" si="1"/>
        <v>7.0000000000000007E-2</v>
      </c>
      <c r="G17" s="30">
        <f t="shared" si="1"/>
        <v>0.17</v>
      </c>
      <c r="H17" s="30">
        <f t="shared" si="2"/>
        <v>7.0000000000000007E-2</v>
      </c>
      <c r="I17" s="30">
        <f t="shared" si="3"/>
        <v>7.0000000000000007E-2</v>
      </c>
      <c r="J17" s="30">
        <f t="shared" si="4"/>
        <v>0.17</v>
      </c>
      <c r="K17" s="30">
        <f t="shared" si="5"/>
        <v>0.12</v>
      </c>
      <c r="O17" s="23">
        <f>(1/SURF)*(D17*S_1 + E17*S_2 + F17*(S_3 - S_4) + G17*S_4 + H17*S_51 + I17*S_52 + J17*(S_6 - S_7) + K17*S_7)</f>
        <v>0.13447900665642601</v>
      </c>
      <c r="P17" s="23"/>
      <c r="Q17" s="20">
        <f>(SURF*O17)/(1-O17)</f>
        <v>24.275552137485302</v>
      </c>
      <c r="R17" s="21">
        <f>SURF*O17</f>
        <v>21.010999999999999</v>
      </c>
      <c r="S17" s="17">
        <f>0.16*VOL/Q17</f>
        <v>0.79131464821915765</v>
      </c>
      <c r="T17" s="18" t="str">
        <f t="shared" si="6"/>
        <v>OK</v>
      </c>
    </row>
    <row r="18" spans="2:26" ht="15.75" thickBot="1" x14ac:dyDescent="0.3">
      <c r="B18" s="32">
        <v>4</v>
      </c>
      <c r="C18" s="32">
        <f t="shared" si="7"/>
        <v>2000</v>
      </c>
      <c r="D18" s="30">
        <f t="shared" si="0"/>
        <v>0.45</v>
      </c>
      <c r="E18" s="30">
        <f t="shared" si="0"/>
        <v>0.09</v>
      </c>
      <c r="F18" s="30">
        <f t="shared" si="1"/>
        <v>0.09</v>
      </c>
      <c r="G18" s="30">
        <f t="shared" si="1"/>
        <v>0.15</v>
      </c>
      <c r="H18" s="30">
        <f t="shared" si="2"/>
        <v>0.09</v>
      </c>
      <c r="I18" s="30">
        <f t="shared" si="3"/>
        <v>0.09</v>
      </c>
      <c r="J18" s="30">
        <f t="shared" si="4"/>
        <v>0.15</v>
      </c>
      <c r="K18" s="30">
        <f t="shared" si="5"/>
        <v>7.0000000000000007E-2</v>
      </c>
      <c r="O18" s="23">
        <f>(1/SURF)*(D18*S_1 + E18*S_2 + F18*(S_3 - S_4) + G18*S_4 + H18*S_51 + I18*S_52 + J18*(S_6 - S_7) + K18*S_7)</f>
        <v>0.18478494623655911</v>
      </c>
      <c r="P18" s="23"/>
      <c r="Q18" s="20">
        <f>(SURF*O18)/(1-O18)</f>
        <v>35.414949548242426</v>
      </c>
      <c r="R18" s="21">
        <f>SURF*O18</f>
        <v>28.870799999999996</v>
      </c>
      <c r="S18" s="17">
        <f>0.16*VOL/Q18</f>
        <v>0.54241500397544229</v>
      </c>
      <c r="T18" s="18" t="str">
        <f t="shared" si="6"/>
        <v>NO</v>
      </c>
    </row>
    <row r="19" spans="2:26" ht="15.75" thickBot="1" x14ac:dyDescent="0.3">
      <c r="B19" s="32">
        <v>5</v>
      </c>
      <c r="C19" s="32">
        <f t="shared" si="7"/>
        <v>4000</v>
      </c>
      <c r="D19" s="30">
        <f t="shared" si="0"/>
        <v>0.65</v>
      </c>
      <c r="E19" s="30">
        <f t="shared" si="0"/>
        <v>0.06</v>
      </c>
      <c r="F19" s="30">
        <f t="shared" si="1"/>
        <v>0.08</v>
      </c>
      <c r="G19" s="30">
        <f t="shared" si="1"/>
        <v>0.1</v>
      </c>
      <c r="H19" s="30">
        <f t="shared" si="2"/>
        <v>0.08</v>
      </c>
      <c r="I19" s="30">
        <f t="shared" si="3"/>
        <v>0.08</v>
      </c>
      <c r="J19" s="30">
        <f t="shared" si="4"/>
        <v>0.1</v>
      </c>
      <c r="K19" s="30">
        <f t="shared" si="5"/>
        <v>0.04</v>
      </c>
      <c r="O19" s="23">
        <f>(1/SURF)*(D19*S_1 + E19*S_2 + F19*(S_3 - S_4) + G19*S_4 + H19*S_51 + I19*S_52 + J19*(S_6 - S_7) + K19*S_7)</f>
        <v>0.21917690732206854</v>
      </c>
      <c r="P19" s="23"/>
      <c r="Q19" s="20">
        <f>(SURF*O19)/(1-O19)</f>
        <v>43.856541028461621</v>
      </c>
      <c r="R19" s="21">
        <f>SURF*O19</f>
        <v>34.244199999999992</v>
      </c>
      <c r="S19" s="17">
        <f>0.16*VOL/Q19</f>
        <v>0.43800991937630307</v>
      </c>
      <c r="T19" s="18" t="str">
        <f t="shared" si="6"/>
        <v>NO</v>
      </c>
    </row>
    <row r="20" spans="2:26" ht="15.75" thickBot="1" x14ac:dyDescent="0.3"/>
    <row r="21" spans="2:26" ht="15.75" thickBot="1" x14ac:dyDescent="0.3">
      <c r="B21" s="33" t="s">
        <v>15</v>
      </c>
      <c r="C21" s="33"/>
      <c r="D21" s="33"/>
      <c r="E21" s="33"/>
      <c r="F21" s="33"/>
      <c r="G21" s="33"/>
      <c r="H21" s="33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2:26" ht="65.25" customHeight="1" thickBot="1" x14ac:dyDescent="0.3">
      <c r="B22" s="35" t="s">
        <v>6</v>
      </c>
      <c r="C22" s="36" t="s">
        <v>31</v>
      </c>
      <c r="D22" s="36" t="s">
        <v>41</v>
      </c>
      <c r="E22" s="36" t="s">
        <v>32</v>
      </c>
      <c r="F22" s="36" t="s">
        <v>33</v>
      </c>
      <c r="G22" s="36" t="s">
        <v>39</v>
      </c>
      <c r="H22" s="36" t="s">
        <v>40</v>
      </c>
      <c r="K22" s="38" t="s">
        <v>42</v>
      </c>
      <c r="O22" s="22" t="s">
        <v>24</v>
      </c>
      <c r="P22" s="22"/>
      <c r="Q22" s="15" t="s">
        <v>25</v>
      </c>
      <c r="R22" s="16" t="s">
        <v>28</v>
      </c>
      <c r="S22" s="17" t="s">
        <v>29</v>
      </c>
      <c r="T22" s="18" t="s">
        <v>30</v>
      </c>
    </row>
    <row r="23" spans="2:26" ht="15.75" thickBot="1" x14ac:dyDescent="0.3">
      <c r="B23" s="28">
        <v>125</v>
      </c>
      <c r="C23" s="28">
        <v>0.55000000000000004</v>
      </c>
      <c r="D23" s="28">
        <v>0.01</v>
      </c>
      <c r="E23" s="28">
        <v>0.38</v>
      </c>
      <c r="F23" s="28">
        <v>0.1</v>
      </c>
      <c r="G23" s="28">
        <v>0.3</v>
      </c>
      <c r="H23" s="28">
        <v>0.3</v>
      </c>
      <c r="J23" s="29" t="s">
        <v>6</v>
      </c>
      <c r="K23" s="39"/>
      <c r="O23" s="24"/>
      <c r="P23" s="25"/>
      <c r="Q23" s="19"/>
      <c r="R23" s="19"/>
      <c r="S23" s="19"/>
      <c r="T23" s="19"/>
    </row>
    <row r="24" spans="2:26" ht="15.75" thickBot="1" x14ac:dyDescent="0.3">
      <c r="B24" s="28">
        <v>250</v>
      </c>
      <c r="C24" s="28">
        <v>0.25</v>
      </c>
      <c r="D24" s="28">
        <v>0.05</v>
      </c>
      <c r="E24" s="28">
        <v>0.23</v>
      </c>
      <c r="F24" s="28">
        <v>0.05</v>
      </c>
      <c r="G24" s="28">
        <v>0.25</v>
      </c>
      <c r="H24" s="28">
        <v>0.25</v>
      </c>
      <c r="J24" s="29">
        <v>125</v>
      </c>
      <c r="K24" s="37">
        <v>0.68</v>
      </c>
      <c r="O24" s="23">
        <f>(1/SURF)*(D14*S_1 + E14*(S_2-PAN) + F14*(S_3 - S_4) + G14*S_4 + H14*S_51 + I14*S_52 + J14*(S_6 - S_7) + K14*S_7 +K24*PAN )</f>
        <v>0.24531362007168458</v>
      </c>
      <c r="P24" s="23"/>
      <c r="Q24" s="20">
        <f>(SURF*O24)/(1-O24)</f>
        <v>50.78639421535685</v>
      </c>
      <c r="R24" s="21">
        <f>SURF*O24</f>
        <v>38.327800000000003</v>
      </c>
      <c r="S24" s="17">
        <f>0.16*VOL/Q24</f>
        <v>0.37824303726983988</v>
      </c>
      <c r="T24" s="18" t="str">
        <f>IF( AND(S24&gt;0.6, S24 &lt;0.8), "OK", "NO")</f>
        <v>NO</v>
      </c>
    </row>
    <row r="25" spans="2:26" ht="15.75" thickBot="1" x14ac:dyDescent="0.3">
      <c r="B25" s="28">
        <v>500</v>
      </c>
      <c r="C25" s="28">
        <v>0.18</v>
      </c>
      <c r="D25" s="28">
        <v>0.1</v>
      </c>
      <c r="E25" s="28">
        <v>0.17</v>
      </c>
      <c r="F25" s="28">
        <v>0.06</v>
      </c>
      <c r="G25" s="28">
        <v>0.2</v>
      </c>
      <c r="H25" s="28">
        <v>0.2</v>
      </c>
      <c r="J25" s="29">
        <v>250</v>
      </c>
      <c r="K25" s="37">
        <v>0.76</v>
      </c>
      <c r="O25" s="23">
        <f>(1/SURF)*(D15*S_1 + E15*(S_2-PAN) + F15*(S_3 - S_4) + G15*S_4 + H15*S_51 + I15*S_52 + J15*(S_6 - S_7) + K15*S_7 +K25*PAN )</f>
        <v>0.21064772145417304</v>
      </c>
      <c r="P25" s="23"/>
      <c r="Q25" s="20">
        <f>(SURF*O25)/(1-O25)</f>
        <v>41.69443845861943</v>
      </c>
      <c r="R25" s="21">
        <f>SURF*O25</f>
        <v>32.9116</v>
      </c>
      <c r="S25" s="17">
        <f>0.16*VOL/Q25</f>
        <v>0.46072331730921368</v>
      </c>
      <c r="T25" s="18" t="str">
        <f t="shared" ref="T25:T29" si="8">IF( AND(S25&gt;0.6, S25 &lt;0.8), "OK", "NO")</f>
        <v>NO</v>
      </c>
    </row>
    <row r="26" spans="2:26" ht="45.75" thickBot="1" x14ac:dyDescent="0.3">
      <c r="B26" s="28">
        <v>1000</v>
      </c>
      <c r="C26" s="28">
        <v>0.12</v>
      </c>
      <c r="D26" s="28">
        <v>0.2</v>
      </c>
      <c r="E26" s="28">
        <v>0.15</v>
      </c>
      <c r="F26" s="28">
        <v>7.0000000000000007E-2</v>
      </c>
      <c r="G26" s="28">
        <v>0.17</v>
      </c>
      <c r="H26" s="28">
        <v>0.17</v>
      </c>
      <c r="J26" s="29">
        <v>500</v>
      </c>
      <c r="K26" s="37">
        <v>0.6</v>
      </c>
      <c r="M26" s="40" t="s">
        <v>44</v>
      </c>
      <c r="O26" s="23">
        <f>(1/SURF)*(D16*S_1 + E16*(S_2-PAN) + F16*(S_3 - S_4) + G16*S_4 + H16*S_51 + I16*S_52 + J16*(S_6 - S_7) + K16*S_7 +K26*PAN )</f>
        <v>0.18658090117767537</v>
      </c>
      <c r="P26" s="23"/>
      <c r="Q26" s="20">
        <f>(SURF*O26)/(1-O26)</f>
        <v>35.838106140125866</v>
      </c>
      <c r="R26" s="21">
        <f>SURF*O26</f>
        <v>29.151400000000002</v>
      </c>
      <c r="S26" s="17">
        <f>0.16*VOL/Q26</f>
        <v>0.53601046676102448</v>
      </c>
      <c r="T26" s="18" t="str">
        <f t="shared" si="8"/>
        <v>NO</v>
      </c>
    </row>
    <row r="27" spans="2:26" ht="15.75" thickBot="1" x14ac:dyDescent="0.3">
      <c r="B27" s="28">
        <v>2000</v>
      </c>
      <c r="C27" s="28">
        <v>7.0000000000000007E-2</v>
      </c>
      <c r="D27" s="28">
        <v>0.45</v>
      </c>
      <c r="E27" s="28">
        <v>0.09</v>
      </c>
      <c r="F27" s="28">
        <v>0.09</v>
      </c>
      <c r="G27" s="28">
        <v>0.15</v>
      </c>
      <c r="H27" s="28">
        <v>0.15</v>
      </c>
      <c r="J27" s="29">
        <v>1000</v>
      </c>
      <c r="K27" s="37">
        <v>0.65</v>
      </c>
      <c r="M27" s="41" t="s">
        <v>27</v>
      </c>
      <c r="O27" s="23">
        <f>(1/SURF)*(D17*S_1 + E17*(S_2-PAN) + F17*(S_3 - S_4) + G17*S_4 + H17*S_51 + I17*S_52 + J17*(S_6 - S_7) + K17*S_7 +K27*PAN )</f>
        <v>0.2151241679467486</v>
      </c>
      <c r="P27" s="23"/>
      <c r="Q27" s="20">
        <f>(SURF*O27)/(1-O27)</f>
        <v>42.823334121618871</v>
      </c>
      <c r="R27" s="21">
        <f>SURF*O27</f>
        <v>33.611000000000004</v>
      </c>
      <c r="S27" s="17">
        <f>0.16*VOL/Q27</f>
        <v>0.44857786984648296</v>
      </c>
      <c r="T27" s="18" t="str">
        <f t="shared" si="8"/>
        <v>NO</v>
      </c>
    </row>
    <row r="28" spans="2:26" ht="15.75" thickBot="1" x14ac:dyDescent="0.3">
      <c r="B28" s="28">
        <v>4000</v>
      </c>
      <c r="C28" s="28">
        <v>0.04</v>
      </c>
      <c r="D28" s="28">
        <v>0.65</v>
      </c>
      <c r="E28" s="28">
        <v>0.06</v>
      </c>
      <c r="F28" s="28">
        <v>0.08</v>
      </c>
      <c r="G28" s="28">
        <v>0.1</v>
      </c>
      <c r="H28" s="28">
        <v>0.1</v>
      </c>
      <c r="J28" s="29">
        <v>2000</v>
      </c>
      <c r="K28" s="37">
        <v>0.82</v>
      </c>
      <c r="M28" s="1">
        <f>3*G5+2*1*(H5-3)</f>
        <v>25.2</v>
      </c>
      <c r="O28" s="23">
        <f>(1/SURF)*(D18*S_1 + E18*(S_2-PAN) + F18*(S_3 - S_4) + G18*S_4 + H18*S_51 + I18*S_52 + J18*(S_6 - S_7) + K18*S_7 +K28*PAN )</f>
        <v>0.30252688172043007</v>
      </c>
      <c r="P28" s="23"/>
      <c r="Q28" s="20">
        <f>(SURF*O28)/(1-O28)</f>
        <v>67.768633315347245</v>
      </c>
      <c r="R28" s="21">
        <f>SURF*O28</f>
        <v>47.266799999999996</v>
      </c>
      <c r="S28" s="17">
        <f>0.16*VOL/Q28</f>
        <v>0.28345857161693261</v>
      </c>
      <c r="T28" s="18" t="str">
        <f t="shared" si="8"/>
        <v>NO</v>
      </c>
    </row>
    <row r="29" spans="2:26" ht="15.75" thickBot="1" x14ac:dyDescent="0.3">
      <c r="C29" s="34" t="s">
        <v>34</v>
      </c>
      <c r="D29" s="34" t="s">
        <v>35</v>
      </c>
      <c r="E29" s="34" t="s">
        <v>36</v>
      </c>
      <c r="F29" s="34" t="s">
        <v>37</v>
      </c>
      <c r="G29" s="34" t="s">
        <v>38</v>
      </c>
      <c r="H29" s="34" t="s">
        <v>21</v>
      </c>
      <c r="J29" s="29">
        <v>4000</v>
      </c>
      <c r="K29" s="37">
        <v>0.76</v>
      </c>
      <c r="O29" s="23">
        <f>(1/SURF)*(D19*S_1 + E19*(S_2-PAN) + F19*(S_3 - S_4) + G19*S_4 + H19*S_51 + I19*S_52 + J19*(S_6 - S_7) + K19*S_7 +K29*PAN )</f>
        <v>0.33208013312852014</v>
      </c>
      <c r="P29" s="23"/>
      <c r="Q29" s="20">
        <f>(SURF*O29)/(1-O29)</f>
        <v>77.68027659219706</v>
      </c>
      <c r="R29" s="21">
        <f>SURF*O29</f>
        <v>51.884199999999993</v>
      </c>
      <c r="S29" s="17">
        <f>0.16*VOL/Q29</f>
        <v>0.24729057159317061</v>
      </c>
      <c r="T29" s="18" t="str">
        <f t="shared" si="8"/>
        <v>NO</v>
      </c>
    </row>
    <row r="30" spans="2:26" x14ac:dyDescent="0.25">
      <c r="K30" s="34" t="s">
        <v>43</v>
      </c>
    </row>
  </sheetData>
  <mergeCells count="21">
    <mergeCell ref="O28:P28"/>
    <mergeCell ref="O29:P29"/>
    <mergeCell ref="O23:P23"/>
    <mergeCell ref="O24:P24"/>
    <mergeCell ref="O25:P25"/>
    <mergeCell ref="O26:P26"/>
    <mergeCell ref="O27:P27"/>
    <mergeCell ref="B21:H21"/>
    <mergeCell ref="O22:P22"/>
    <mergeCell ref="O15:P15"/>
    <mergeCell ref="O16:P16"/>
    <mergeCell ref="O17:P17"/>
    <mergeCell ref="O18:P18"/>
    <mergeCell ref="O19:P19"/>
    <mergeCell ref="B4:C4"/>
    <mergeCell ref="B7:C7"/>
    <mergeCell ref="G3:I3"/>
    <mergeCell ref="O12:P12"/>
    <mergeCell ref="O14:P14"/>
    <mergeCell ref="K3:R3"/>
    <mergeCell ref="O13:P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Foglio1</vt:lpstr>
      <vt:lpstr>PAN</vt:lpstr>
      <vt:lpstr>S_1</vt:lpstr>
      <vt:lpstr>S_2</vt:lpstr>
      <vt:lpstr>S_3</vt:lpstr>
      <vt:lpstr>S_4</vt:lpstr>
      <vt:lpstr>S_51</vt:lpstr>
      <vt:lpstr>S_52</vt:lpstr>
      <vt:lpstr>S_6</vt:lpstr>
      <vt:lpstr>S_7</vt:lpstr>
      <vt:lpstr>SURF</vt:lpstr>
      <vt:lpstr>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</dc:creator>
  <cp:lastModifiedBy>Alessio</cp:lastModifiedBy>
  <dcterms:created xsi:type="dcterms:W3CDTF">2020-12-07T17:52:10Z</dcterms:created>
  <dcterms:modified xsi:type="dcterms:W3CDTF">2021-02-14T17:01:04Z</dcterms:modified>
</cp:coreProperties>
</file>