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5.xml" ContentType="application/vnd.openxmlformats-officedocument.drawing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eys/code/"/>
    </mc:Choice>
  </mc:AlternateContent>
  <xr:revisionPtr revIDLastSave="0" documentId="13_ncr:1_{E369AC6D-B4CA-1647-A21B-9E146F08B7CA}" xr6:coauthVersionLast="47" xr6:coauthVersionMax="47" xr10:uidLastSave="{00000000-0000-0000-0000-000000000000}"/>
  <bookViews>
    <workbookView xWindow="2380" yWindow="820" windowWidth="21280" windowHeight="20780" activeTab="1" xr2:uid="{535B5D66-EB0C-1845-AACC-88040C9C52E6}"/>
  </bookViews>
  <sheets>
    <sheet name="Sheet1" sheetId="1" r:id="rId1"/>
    <sheet name="Sheet1 (2)" sheetId="2" r:id="rId2"/>
    <sheet name="Sheet3" sheetId="3" r:id="rId3"/>
    <sheet name="working" sheetId="4" r:id="rId4"/>
    <sheet name="root-project-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F12" i="5"/>
  <c r="F14" i="5"/>
  <c r="F16" i="5"/>
  <c r="C17" i="5"/>
  <c r="F17" i="5"/>
  <c r="F18" i="5"/>
  <c r="G18" i="5"/>
  <c r="C20" i="5"/>
  <c r="C21" i="5"/>
  <c r="C27" i="5"/>
  <c r="C28" i="5"/>
  <c r="C29" i="5"/>
  <c r="C30" i="5"/>
  <c r="E53" i="5"/>
  <c r="C53" i="5"/>
  <c r="E52" i="5"/>
  <c r="C52" i="5"/>
  <c r="E51" i="5"/>
  <c r="C51" i="5"/>
  <c r="E50" i="5"/>
  <c r="C50" i="5"/>
  <c r="B45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B33" i="5"/>
  <c r="E1" i="5"/>
  <c r="E1" i="4"/>
  <c r="E53" i="4"/>
  <c r="C53" i="4"/>
  <c r="E52" i="4"/>
  <c r="C52" i="4"/>
  <c r="E51" i="4"/>
  <c r="C51" i="4"/>
  <c r="E50" i="4"/>
  <c r="C50" i="4"/>
  <c r="B45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B33" i="4"/>
  <c r="C30" i="4"/>
  <c r="C29" i="4"/>
  <c r="C28" i="4"/>
  <c r="C27" i="4"/>
  <c r="C21" i="4"/>
  <c r="C20" i="4"/>
  <c r="G18" i="4"/>
  <c r="F18" i="4"/>
  <c r="F17" i="4"/>
  <c r="C17" i="4"/>
  <c r="F16" i="4"/>
  <c r="F14" i="4"/>
  <c r="F12" i="4"/>
  <c r="C10" i="4"/>
  <c r="D46" i="2"/>
  <c r="B46" i="2"/>
  <c r="D45" i="2"/>
  <c r="B45" i="2"/>
  <c r="D44" i="2"/>
  <c r="B44" i="2"/>
  <c r="D43" i="2"/>
  <c r="B43" i="2"/>
  <c r="A38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45" i="1"/>
  <c r="D44" i="1"/>
  <c r="D43" i="1"/>
  <c r="D42" i="1"/>
  <c r="D32" i="1"/>
  <c r="B45" i="1"/>
  <c r="B44" i="1"/>
  <c r="B43" i="1"/>
  <c r="B42" i="1"/>
  <c r="D35" i="1"/>
  <c r="D34" i="1"/>
  <c r="D33" i="1"/>
  <c r="D31" i="1"/>
  <c r="D30" i="1"/>
  <c r="D27" i="1"/>
  <c r="D28" i="1"/>
  <c r="D29" i="1"/>
  <c r="B35" i="1"/>
  <c r="B34" i="1"/>
  <c r="B33" i="1"/>
  <c r="B32" i="1"/>
  <c r="B31" i="1"/>
  <c r="B30" i="1"/>
  <c r="B29" i="1"/>
  <c r="B28" i="1"/>
  <c r="B27" i="1"/>
  <c r="B24" i="2"/>
  <c r="E10" i="2"/>
  <c r="B23" i="2"/>
  <c r="B22" i="2"/>
  <c r="B21" i="2"/>
  <c r="B20" i="2"/>
  <c r="B17" i="2"/>
  <c r="B16" i="2"/>
  <c r="F14" i="2"/>
  <c r="E14" i="2"/>
  <c r="E13" i="2"/>
  <c r="B13" i="2"/>
  <c r="E12" i="2"/>
  <c r="E8" i="2"/>
  <c r="B6" i="2"/>
  <c r="D1" i="2"/>
  <c r="E9" i="1"/>
  <c r="A37" i="1"/>
  <c r="A25" i="1"/>
  <c r="E11" i="1"/>
  <c r="E12" i="1"/>
  <c r="D1" i="1"/>
  <c r="B22" i="1"/>
  <c r="B21" i="1"/>
  <c r="B20" i="1"/>
  <c r="B19" i="1"/>
  <c r="E13" i="1"/>
  <c r="F13" i="1"/>
  <c r="B12" i="1"/>
  <c r="B16" i="1"/>
  <c r="B15" i="1"/>
  <c r="E7" i="1"/>
  <c r="B5" i="1"/>
</calcChain>
</file>

<file path=xl/sharedStrings.xml><?xml version="1.0" encoding="utf-8"?>
<sst xmlns="http://schemas.openxmlformats.org/spreadsheetml/2006/main" count="409" uniqueCount="107">
  <si>
    <t>_id</t>
  </si>
  <si>
    <t>ObjectId</t>
  </si>
  <si>
    <t>name</t>
  </si>
  <si>
    <t>email</t>
  </si>
  <si>
    <t>googleId</t>
  </si>
  <si>
    <t>String</t>
  </si>
  <si>
    <t>text</t>
  </si>
  <si>
    <t>title</t>
  </si>
  <si>
    <t>User:</t>
  </si>
  <si>
    <t>Book:</t>
  </si>
  <si>
    <t>Comment:</t>
  </si>
  <si>
    <t>[ObjectId]</t>
  </si>
  <si>
    <t>1:M</t>
  </si>
  <si>
    <t>M : M</t>
  </si>
  <si>
    <t>M : 1</t>
  </si>
  <si>
    <t xml:space="preserve">1 : M          </t>
  </si>
  <si>
    <t xml:space="preserve"> user can change</t>
  </si>
  <si>
    <t>Key</t>
  </si>
  <si>
    <t>Purpose</t>
  </si>
  <si>
    <t>GET</t>
  </si>
  <si>
    <t>View all the books submitted by the logged in user</t>
  </si>
  <si>
    <t>View all the books regardless of who submitted (use querystring params to perform filtering)</t>
  </si>
  <si>
    <t>View the details of any book</t>
  </si>
  <si>
    <t>View a form for submitting a book (be sure to define this route before the show route)</t>
  </si>
  <si>
    <t>POST</t>
  </si>
  <si>
    <t>Handle the new book form being submitted</t>
  </si>
  <si>
    <t>View a form for editing a book (restrict to user who submitted the book)</t>
  </si>
  <si>
    <t>PUT</t>
  </si>
  <si>
    <t>Handle the edit book form being submitted (restrict to user who submitted the book)</t>
  </si>
  <si>
    <t>DELETE</t>
  </si>
  <si>
    <t>Delete a book (restrict to user who submitted the book)</t>
  </si>
  <si>
    <t>Add the logged in user's _id to a book's userReading array</t>
  </si>
  <si>
    <t>n/a</t>
  </si>
  <si>
    <t>index action</t>
  </si>
  <si>
    <t>View all the comments for a book - no route needed since comments are embedded and displayed with their book</t>
  </si>
  <si>
    <t>show action</t>
  </si>
  <si>
    <t>Viewing a single comment does not make sense</t>
  </si>
  <si>
    <t>new action</t>
  </si>
  <si>
    <t>The form to add a new comment should be displayed on the book's show view</t>
  </si>
  <si>
    <t>Handle the new comment form being submitted</t>
  </si>
  <si>
    <t>View a form for editing a comment (restrict to user who submitted the comment)</t>
  </si>
  <si>
    <t>/comments/:id</t>
  </si>
  <si>
    <t>commentsCtrl.update</t>
  </si>
  <si>
    <t>Handle the edit comment form being submitted (restrict to user who submitted the comment)</t>
  </si>
  <si>
    <t>commentsCtrl.delete</t>
  </si>
  <si>
    <t>Delete a comment (restrict to user who submitted the comment)</t>
  </si>
  <si>
    <t>Controller
Action</t>
  </si>
  <si>
    <t>URL
Endpoint</t>
  </si>
  <si>
    <t>HTTP
Method</t>
  </si>
  <si>
    <t>Task</t>
  </si>
  <si>
    <t>difficulty</t>
  </si>
  <si>
    <t>Other key</t>
  </si>
  <si>
    <t>User</t>
  </si>
  <si>
    <t>boolean comleted</t>
  </si>
  <si>
    <t>Working</t>
  </si>
  <si>
    <t>employeeCompleted</t>
  </si>
  <si>
    <t>employeesWorking</t>
  </si>
  <si>
    <t>reports</t>
  </si>
  <si>
    <t>[reportSchema]</t>
  </si>
  <si>
    <t>tasks</t>
  </si>
  <si>
    <t>[taskSchema]</t>
  </si>
  <si>
    <t>assigned</t>
  </si>
  <si>
    <t>overall diff</t>
  </si>
  <si>
    <t>comment on job</t>
  </si>
  <si>
    <t>Movie</t>
  </si>
  <si>
    <t>Review</t>
  </si>
  <si>
    <t>Notes</t>
  </si>
  <si>
    <t>Goals</t>
  </si>
  <si>
    <t>Goal tracking</t>
  </si>
  <si>
    <t>goalobject</t>
  </si>
  <si>
    <t>Progress</t>
  </si>
  <si>
    <t xml:space="preserve">Key result </t>
  </si>
  <si>
    <t>number</t>
  </si>
  <si>
    <t>note</t>
  </si>
  <si>
    <t>blahblah</t>
  </si>
  <si>
    <t>Goal results yearly/ quarterly</t>
  </si>
  <si>
    <t>progress</t>
  </si>
  <si>
    <t>Resulkts</t>
  </si>
  <si>
    <t>uers resulkts and shows all goals</t>
  </si>
  <si>
    <t>users progress rating</t>
  </si>
  <si>
    <t>manager rating</t>
  </si>
  <si>
    <t>use ratings for users goals and extrapolate to another team</t>
  </si>
  <si>
    <t>overall team rating on goals</t>
  </si>
  <si>
    <t>seperates each users percentages</t>
  </si>
  <si>
    <t>personal</t>
  </si>
  <si>
    <t>Project</t>
  </si>
  <si>
    <t>Rock</t>
  </si>
  <si>
    <t>team</t>
  </si>
  <si>
    <t>Comment</t>
  </si>
  <si>
    <t>Created</t>
  </si>
  <si>
    <t>difficultyLevel</t>
  </si>
  <si>
    <t>Assigned</t>
  </si>
  <si>
    <t>complete</t>
  </si>
  <si>
    <t>Boolean</t>
  </si>
  <si>
    <t>number (percentage)</t>
  </si>
  <si>
    <t>Number</t>
  </si>
  <si>
    <t>steps</t>
  </si>
  <si>
    <t>[Strings]</t>
  </si>
  <si>
    <t>rocks</t>
  </si>
  <si>
    <t>Performer</t>
  </si>
  <si>
    <t>review</t>
  </si>
  <si>
    <t>movie</t>
  </si>
  <si>
    <t>Customer</t>
  </si>
  <si>
    <t>Report</t>
  </si>
  <si>
    <t>Appointment</t>
  </si>
  <si>
    <t>MANY USERS can add notes to a rock</t>
  </si>
  <si>
    <t>-MUST be ON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</si>
</sst>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Helvetica"/>
      <family val="2"/>
    </font>
    <font>
      <u/>
      <sz val="12"/>
      <name val="Calibri"/>
      <family val="2"/>
      <scheme val="minor"/>
    </font>
    <font>
      <b/>
      <sz val="14"/>
      <name val="Helvetica"/>
      <family val="2"/>
    </font>
    <font>
      <sz val="14"/>
      <name val="Helvetica"/>
      <family val="2"/>
    </font>
    <font>
      <b/>
      <sz val="22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AFFE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3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applyFill="1" applyBorder="1"/>
    <xf numFmtId="0" fontId="7" fillId="0" borderId="0" xfId="0" applyFont="1" applyAlignment="1">
      <alignment horizontal="left" vertical="center"/>
    </xf>
    <xf numFmtId="0" fontId="4" fillId="0" borderId="0" xfId="0" applyFont="1"/>
    <xf numFmtId="0" fontId="9" fillId="0" borderId="0" xfId="1" applyFont="1"/>
    <xf numFmtId="0" fontId="11" fillId="0" borderId="0" xfId="0" applyFont="1"/>
    <xf numFmtId="0" fontId="8" fillId="0" borderId="3" xfId="0" applyFont="1" applyBorder="1"/>
    <xf numFmtId="0" fontId="8" fillId="0" borderId="5" xfId="0" applyFont="1" applyBorder="1"/>
    <xf numFmtId="0" fontId="10" fillId="6" borderId="19" xfId="0" applyFont="1" applyFill="1" applyBorder="1" applyAlignment="1">
      <alignment wrapText="1"/>
    </xf>
    <xf numFmtId="0" fontId="10" fillId="6" borderId="20" xfId="0" applyFont="1" applyFill="1" applyBorder="1" applyAlignment="1">
      <alignment horizontal="center" wrapText="1"/>
    </xf>
    <xf numFmtId="0" fontId="8" fillId="7" borderId="5" xfId="0" applyFont="1" applyFill="1" applyBorder="1"/>
    <xf numFmtId="0" fontId="8" fillId="7" borderId="2" xfId="0" applyFont="1" applyFill="1" applyBorder="1"/>
    <xf numFmtId="0" fontId="8" fillId="8" borderId="7" xfId="0" applyFont="1" applyFill="1" applyBorder="1"/>
    <xf numFmtId="0" fontId="8" fillId="8" borderId="12" xfId="0" applyFont="1" applyFill="1" applyBorder="1"/>
    <xf numFmtId="0" fontId="8" fillId="8" borderId="5" xfId="0" applyFont="1" applyFill="1" applyBorder="1"/>
    <xf numFmtId="0" fontId="8" fillId="8" borderId="2" xfId="0" applyFont="1" applyFill="1" applyBorder="1"/>
    <xf numFmtId="0" fontId="8" fillId="9" borderId="5" xfId="0" applyFont="1" applyFill="1" applyBorder="1"/>
    <xf numFmtId="0" fontId="8" fillId="9" borderId="2" xfId="0" applyFont="1" applyFill="1" applyBorder="1"/>
    <xf numFmtId="0" fontId="8" fillId="7" borderId="7" xfId="0" applyFont="1" applyFill="1" applyBorder="1"/>
    <xf numFmtId="0" fontId="8" fillId="7" borderId="12" xfId="0" applyFont="1" applyFill="1" applyBorder="1"/>
    <xf numFmtId="0" fontId="8" fillId="10" borderId="5" xfId="0" applyFont="1" applyFill="1" applyBorder="1"/>
    <xf numFmtId="0" fontId="8" fillId="10" borderId="2" xfId="0" applyFont="1" applyFill="1" applyBorder="1"/>
    <xf numFmtId="0" fontId="8" fillId="11" borderId="11" xfId="0" applyFont="1" applyFill="1" applyBorder="1"/>
    <xf numFmtId="0" fontId="8" fillId="11" borderId="2" xfId="0" applyFont="1" applyFill="1" applyBorder="1"/>
    <xf numFmtId="0" fontId="8" fillId="10" borderId="16" xfId="0" applyFont="1" applyFill="1" applyBorder="1"/>
    <xf numFmtId="0" fontId="8" fillId="10" borderId="17" xfId="0" applyFont="1" applyFill="1" applyBorder="1"/>
    <xf numFmtId="0" fontId="10" fillId="6" borderId="20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7" xfId="0" applyFill="1" applyBorder="1"/>
    <xf numFmtId="0" fontId="0" fillId="0" borderId="8" xfId="0" applyFill="1" applyBorder="1"/>
    <xf numFmtId="0" fontId="6" fillId="3" borderId="24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wrapText="1"/>
    </xf>
    <xf numFmtId="0" fontId="0" fillId="0" borderId="24" xfId="0" applyFill="1" applyBorder="1"/>
    <xf numFmtId="0" fontId="0" fillId="0" borderId="0" xfId="0" applyFill="1" applyBorder="1"/>
    <xf numFmtId="0" fontId="0" fillId="0" borderId="0" xfId="0" quotePrefix="1" applyAlignment="1">
      <alignment horizontal="center"/>
    </xf>
    <xf numFmtId="0" fontId="0" fillId="0" borderId="27" xfId="0" applyFill="1" applyBorder="1"/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left" vertical="top"/>
    </xf>
    <xf numFmtId="0" fontId="11" fillId="10" borderId="18" xfId="0" applyFont="1" applyFill="1" applyBorder="1" applyAlignment="1">
      <alignment horizontal="left" vertical="top"/>
    </xf>
    <xf numFmtId="0" fontId="11" fillId="10" borderId="2" xfId="0" applyFont="1" applyFill="1" applyBorder="1" applyAlignment="1">
      <alignment horizontal="left" vertical="top" wrapText="1"/>
    </xf>
    <xf numFmtId="0" fontId="11" fillId="10" borderId="6" xfId="0" applyFont="1" applyFill="1" applyBorder="1" applyAlignment="1">
      <alignment horizontal="left" vertical="top" wrapText="1"/>
    </xf>
    <xf numFmtId="0" fontId="11" fillId="8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11" fillId="7" borderId="8" xfId="0" applyFont="1" applyFill="1" applyBorder="1" applyAlignment="1">
      <alignment horizontal="left" vertical="top" wrapText="1"/>
    </xf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left" vertical="top" wrapText="1"/>
    </xf>
    <xf numFmtId="0" fontId="11" fillId="11" borderId="4" xfId="0" applyFont="1" applyFill="1" applyBorder="1" applyAlignment="1">
      <alignment horizontal="left" vertical="top" wrapText="1"/>
    </xf>
    <xf numFmtId="0" fontId="11" fillId="11" borderId="2" xfId="0" applyFont="1" applyFill="1" applyBorder="1" applyAlignment="1">
      <alignment horizontal="left" vertical="top" wrapText="1"/>
    </xf>
    <xf numFmtId="0" fontId="11" fillId="11" borderId="6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 wrapText="1"/>
    </xf>
    <xf numFmtId="0" fontId="11" fillId="7" borderId="6" xfId="0" applyFont="1" applyFill="1" applyBorder="1" applyAlignment="1">
      <alignment horizontal="left" vertical="top" wrapText="1"/>
    </xf>
    <xf numFmtId="0" fontId="11" fillId="8" borderId="12" xfId="0" applyFont="1" applyFill="1" applyBorder="1" applyAlignment="1">
      <alignment horizontal="left" vertical="top" wrapText="1"/>
    </xf>
    <xf numFmtId="0" fontId="11" fillId="8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8" fillId="7" borderId="22" xfId="0" applyFont="1" applyFill="1" applyBorder="1"/>
    <xf numFmtId="0" fontId="8" fillId="7" borderId="23" xfId="0" applyFont="1" applyFill="1" applyBorder="1"/>
    <xf numFmtId="0" fontId="8" fillId="7" borderId="2" xfId="0" applyFont="1" applyFill="1" applyBorder="1" applyAlignment="1">
      <alignment horizontal="left"/>
    </xf>
    <xf numFmtId="0" fontId="8" fillId="8" borderId="12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0" fillId="6" borderId="20" xfId="0" applyFont="1" applyFill="1" applyBorder="1" applyAlignment="1">
      <alignment horizontal="center" wrapText="1"/>
    </xf>
    <xf numFmtId="0" fontId="10" fillId="6" borderId="20" xfId="0" applyFont="1" applyFill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8" fillId="10" borderId="2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10" borderId="17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AFFE9"/>
      <color rgb="FFFFC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6.xml"/><Relationship Id="rId7" Type="http://schemas.openxmlformats.org/officeDocument/2006/relationships/customXml" Target="../ink/ink8.xml"/><Relationship Id="rId2" Type="http://schemas.openxmlformats.org/officeDocument/2006/relationships/image" Target="../media/image1.png"/><Relationship Id="rId1" Type="http://schemas.openxmlformats.org/officeDocument/2006/relationships/customXml" Target="../ink/ink5.xml"/><Relationship Id="rId6" Type="http://schemas.openxmlformats.org/officeDocument/2006/relationships/image" Target="../media/image3.png"/><Relationship Id="rId5" Type="http://schemas.openxmlformats.org/officeDocument/2006/relationships/customXml" Target="../ink/ink7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10.xml"/><Relationship Id="rId7" Type="http://schemas.openxmlformats.org/officeDocument/2006/relationships/customXml" Target="../ink/ink12.xml"/><Relationship Id="rId2" Type="http://schemas.openxmlformats.org/officeDocument/2006/relationships/image" Target="../media/image1.png"/><Relationship Id="rId1" Type="http://schemas.openxmlformats.org/officeDocument/2006/relationships/customXml" Target="../ink/ink9.xml"/><Relationship Id="rId6" Type="http://schemas.openxmlformats.org/officeDocument/2006/relationships/image" Target="../media/image3.png"/><Relationship Id="rId5" Type="http://schemas.openxmlformats.org/officeDocument/2006/relationships/customXml" Target="../ink/ink11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14.xml"/><Relationship Id="rId7" Type="http://schemas.openxmlformats.org/officeDocument/2006/relationships/customXml" Target="../ink/ink16.xml"/><Relationship Id="rId2" Type="http://schemas.openxmlformats.org/officeDocument/2006/relationships/image" Target="../media/image1.png"/><Relationship Id="rId1" Type="http://schemas.openxmlformats.org/officeDocument/2006/relationships/customXml" Target="../ink/ink13.xml"/><Relationship Id="rId6" Type="http://schemas.openxmlformats.org/officeDocument/2006/relationships/image" Target="../media/image3.png"/><Relationship Id="rId5" Type="http://schemas.openxmlformats.org/officeDocument/2006/relationships/customXml" Target="../ink/ink15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1752600</xdr:colOff>
      <xdr:row>9</xdr:row>
      <xdr:rowOff>88900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79C098-FC31-1B56-72EF-41ACBC4FE093}"/>
            </a:ext>
          </a:extLst>
        </xdr:cNvPr>
        <xdr:cNvSpPr txBox="1"/>
      </xdr:nvSpPr>
      <xdr:spPr>
        <a:xfrm>
          <a:off x="5346700" y="215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787400</xdr:colOff>
      <xdr:row>5</xdr:row>
      <xdr:rowOff>190500</xdr:rowOff>
    </xdr:from>
    <xdr:to>
      <xdr:col>0</xdr:col>
      <xdr:colOff>800100</xdr:colOff>
      <xdr:row>14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196CAD4-83EB-120F-7F89-A2E5DAFD2C90}"/>
            </a:ext>
          </a:extLst>
        </xdr:cNvPr>
        <xdr:cNvCxnSpPr/>
      </xdr:nvCxnSpPr>
      <xdr:spPr>
        <a:xfrm flipH="1">
          <a:off x="787400" y="1422400"/>
          <a:ext cx="12700" cy="1816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723900</xdr:colOff>
      <xdr:row>5</xdr:row>
      <xdr:rowOff>152400</xdr:rowOff>
    </xdr:from>
    <xdr:to>
      <xdr:col>0</xdr:col>
      <xdr:colOff>1257300</xdr:colOff>
      <xdr:row>5</xdr:row>
      <xdr:rowOff>203200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B605A21-0DEA-1347-5A41-479157C4B07E}"/>
            </a:ext>
          </a:extLst>
        </xdr:cNvPr>
        <xdr:cNvCxnSpPr/>
      </xdr:nvCxnSpPr>
      <xdr:spPr>
        <a:xfrm flipV="1">
          <a:off x="723900" y="1384300"/>
          <a:ext cx="533400" cy="50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647700</xdr:colOff>
      <xdr:row>14</xdr:row>
      <xdr:rowOff>63500</xdr:rowOff>
    </xdr:from>
    <xdr:to>
      <xdr:col>1</xdr:col>
      <xdr:colOff>0</xdr:colOff>
      <xdr:row>14</xdr:row>
      <xdr:rowOff>88900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09182ED-D1A8-ED41-BD27-66629B2DC825}"/>
            </a:ext>
          </a:extLst>
        </xdr:cNvPr>
        <xdr:cNvCxnSpPr/>
      </xdr:nvCxnSpPr>
      <xdr:spPr>
        <a:xfrm>
          <a:off x="647700" y="3187700"/>
          <a:ext cx="647700" cy="25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1129680</xdr:colOff>
      <xdr:row>5</xdr:row>
      <xdr:rowOff>84980</xdr:rowOff>
    </xdr:from>
    <xdr:to>
      <xdr:col>0</xdr:col>
      <xdr:colOff>1137600</xdr:colOff>
      <xdr:row>6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B18918C-27FD-453C-FBD9-96C0B5A9BCEC}"/>
                </a:ext>
              </a:extLst>
            </xdr14:cNvPr>
            <xdr14:cNvContentPartPr/>
          </xdr14:nvContentPartPr>
          <xdr14:nvPr macro=""/>
          <xdr14:xfrm>
            <a:off x="1129680" y="1316880"/>
            <a:ext cx="7920" cy="1645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B18918C-27FD-453C-FBD9-96C0B5A9BC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25360" y="1312560"/>
              <a:ext cx="1656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1190160</xdr:colOff>
      <xdr:row>14</xdr:row>
      <xdr:rowOff>165480</xdr:rowOff>
    </xdr:from>
    <xdr:to>
      <xdr:col>0</xdr:col>
      <xdr:colOff>1261440</xdr:colOff>
      <xdr:row>14</xdr:row>
      <xdr:rowOff>199320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66E8671-8150-9299-4076-780E9C4A3F71}"/>
                </a:ext>
              </a:extLst>
            </xdr14:cNvPr>
            <xdr14:cNvContentPartPr/>
          </xdr14:nvContentPartPr>
          <xdr14:nvPr macro=""/>
          <xdr14:xfrm>
            <a:off x="1190160" y="3289680"/>
            <a:ext cx="71280" cy="33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66E8671-8150-9299-4076-780E9C4A3F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85840" y="3285360"/>
              <a:ext cx="799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1141200</xdr:colOff>
      <xdr:row>14</xdr:row>
      <xdr:rowOff>18600</xdr:rowOff>
    </xdr:from>
    <xdr:to>
      <xdr:col>1</xdr:col>
      <xdr:colOff>5640</xdr:colOff>
      <xdr:row>14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30CBB7F-7488-2202-BD11-D8AF0597ED6B}"/>
                </a:ext>
              </a:extLst>
            </xdr14:cNvPr>
            <xdr14:cNvContentPartPr/>
          </xdr14:nvContentPartPr>
          <xdr14:nvPr macro=""/>
          <xdr14:xfrm>
            <a:off x="1141200" y="3142800"/>
            <a:ext cx="159840" cy="777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30CBB7F-7488-2202-BD11-D8AF0597ED6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36880" y="3138480"/>
              <a:ext cx="16848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1197000</xdr:colOff>
      <xdr:row>5</xdr:row>
      <xdr:rowOff>4340</xdr:rowOff>
    </xdr:from>
    <xdr:to>
      <xdr:col>0</xdr:col>
      <xdr:colOff>1239840</xdr:colOff>
      <xdr:row>5</xdr:row>
      <xdr:rowOff>101540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6C0C77F0-A93F-6E15-729B-0E78679553AA}"/>
                </a:ext>
              </a:extLst>
            </xdr14:cNvPr>
            <xdr14:cNvContentPartPr/>
          </xdr14:nvContentPartPr>
          <xdr14:nvPr macro=""/>
          <xdr14:xfrm>
            <a:off x="1197000" y="1236240"/>
            <a:ext cx="42840" cy="972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C0C77F0-A93F-6E15-729B-0E78679553A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2680" y="1231920"/>
              <a:ext cx="5148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12700</xdr:colOff>
      <xdr:row>5</xdr:row>
      <xdr:rowOff>76200</xdr:rowOff>
    </xdr:from>
    <xdr:to>
      <xdr:col>4</xdr:col>
      <xdr:colOff>12700</xdr:colOff>
      <xdr:row>8</xdr:row>
      <xdr:rowOff>88900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29B4A418-770E-A906-03C0-94858046333B}"/>
            </a:ext>
          </a:extLst>
        </xdr:cNvPr>
        <xdr:cNvCxnSpPr/>
      </xdr:nvCxnSpPr>
      <xdr:spPr>
        <a:xfrm>
          <a:off x="3606800" y="1308100"/>
          <a:ext cx="2349500" cy="635000"/>
        </a:xfrm>
        <a:prstGeom prst="bentConnector3">
          <a:avLst>
            <a:gd name="adj1" fmla="val 6459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5</xdr:row>
      <xdr:rowOff>152400</xdr:rowOff>
    </xdr:from>
    <xdr:to>
      <xdr:col>3</xdr:col>
      <xdr:colOff>2324100</xdr:colOff>
      <xdr:row>11</xdr:row>
      <xdr:rowOff>101600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9D00816E-31FA-C5D0-2106-B770D805DC34}"/>
            </a:ext>
          </a:extLst>
        </xdr:cNvPr>
        <xdr:cNvCxnSpPr/>
      </xdr:nvCxnSpPr>
      <xdr:spPr>
        <a:xfrm>
          <a:off x="3606800" y="1384300"/>
          <a:ext cx="2311400" cy="1206500"/>
        </a:xfrm>
        <a:prstGeom prst="bentConnector3">
          <a:avLst>
            <a:gd name="adj1" fmla="val 40110"/>
          </a:avLst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12</xdr:row>
      <xdr:rowOff>152400</xdr:rowOff>
    </xdr:from>
    <xdr:to>
      <xdr:col>3</xdr:col>
      <xdr:colOff>2311400</xdr:colOff>
      <xdr:row>13</xdr:row>
      <xdr:rowOff>127000</xdr:rowOff>
    </xdr:to>
    <xdr:cxnSp macro="">
      <xdr:nvCxnSpPr>
        <xdr:cNvPr id="47" name="Elbow Connector 46">
          <a:extLst>
            <a:ext uri="{FF2B5EF4-FFF2-40B4-BE49-F238E27FC236}">
              <a16:creationId xmlns:a16="http://schemas.microsoft.com/office/drawing/2014/main" id="{BBA400F7-A09A-3A99-2725-8A62DB198E1A}"/>
            </a:ext>
          </a:extLst>
        </xdr:cNvPr>
        <xdr:cNvCxnSpPr/>
      </xdr:nvCxnSpPr>
      <xdr:spPr>
        <a:xfrm rot="10800000" flipV="1">
          <a:off x="3606800" y="2857500"/>
          <a:ext cx="2298700" cy="190500"/>
        </a:xfrm>
        <a:prstGeom prst="bentConnector3">
          <a:avLst>
            <a:gd name="adj1" fmla="val 5773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1752600</xdr:colOff>
      <xdr:row>10</xdr:row>
      <xdr:rowOff>88900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7F1E40-D832-0D4B-B712-F147C2426ADF}"/>
            </a:ext>
          </a:extLst>
        </xdr:cNvPr>
        <xdr:cNvSpPr txBox="1"/>
      </xdr:nvSpPr>
      <xdr:spPr>
        <a:xfrm>
          <a:off x="5245100" y="218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787400</xdr:colOff>
      <xdr:row>6</xdr:row>
      <xdr:rowOff>190500</xdr:rowOff>
    </xdr:from>
    <xdr:to>
      <xdr:col>0</xdr:col>
      <xdr:colOff>800100</xdr:colOff>
      <xdr:row>15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83E7EC3-C8B9-CF41-99E6-D6F606A42841}"/>
            </a:ext>
          </a:extLst>
        </xdr:cNvPr>
        <xdr:cNvCxnSpPr/>
      </xdr:nvCxnSpPr>
      <xdr:spPr>
        <a:xfrm flipH="1">
          <a:off x="787400" y="1447800"/>
          <a:ext cx="12700" cy="1816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723900</xdr:colOff>
      <xdr:row>6</xdr:row>
      <xdr:rowOff>152400</xdr:rowOff>
    </xdr:from>
    <xdr:to>
      <xdr:col>0</xdr:col>
      <xdr:colOff>1257300</xdr:colOff>
      <xdr:row>6</xdr:row>
      <xdr:rowOff>203200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711775F-D63E-AF42-8067-6BBF89B34A90}"/>
            </a:ext>
          </a:extLst>
        </xdr:cNvPr>
        <xdr:cNvCxnSpPr/>
      </xdr:nvCxnSpPr>
      <xdr:spPr>
        <a:xfrm flipV="1">
          <a:off x="723900" y="1409700"/>
          <a:ext cx="533400" cy="50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647700</xdr:colOff>
      <xdr:row>15</xdr:row>
      <xdr:rowOff>63500</xdr:rowOff>
    </xdr:from>
    <xdr:to>
      <xdr:col>1</xdr:col>
      <xdr:colOff>0</xdr:colOff>
      <xdr:row>15</xdr:row>
      <xdr:rowOff>88900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BE5005C-86DE-7346-AD75-E95D2AD7D304}"/>
            </a:ext>
          </a:extLst>
        </xdr:cNvPr>
        <xdr:cNvCxnSpPr/>
      </xdr:nvCxnSpPr>
      <xdr:spPr>
        <a:xfrm>
          <a:off x="647700" y="3213100"/>
          <a:ext cx="647700" cy="25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1129680</xdr:colOff>
      <xdr:row>6</xdr:row>
      <xdr:rowOff>84980</xdr:rowOff>
    </xdr:from>
    <xdr:to>
      <xdr:col>0</xdr:col>
      <xdr:colOff>1137600</xdr:colOff>
      <xdr:row>7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743A737-3242-7D40-BE29-1FBDC027F730}"/>
                </a:ext>
              </a:extLst>
            </xdr14:cNvPr>
            <xdr14:cNvContentPartPr/>
          </xdr14:nvContentPartPr>
          <xdr14:nvPr macro=""/>
          <xdr14:xfrm>
            <a:off x="1129680" y="1316880"/>
            <a:ext cx="7920" cy="1645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B18918C-27FD-453C-FBD9-96C0B5A9BC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25360" y="1312560"/>
              <a:ext cx="1656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1190160</xdr:colOff>
      <xdr:row>15</xdr:row>
      <xdr:rowOff>165480</xdr:rowOff>
    </xdr:from>
    <xdr:to>
      <xdr:col>0</xdr:col>
      <xdr:colOff>1261440</xdr:colOff>
      <xdr:row>15</xdr:row>
      <xdr:rowOff>199320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BD1A31BA-86FF-3D4E-9CC1-7C7DE279A2C8}"/>
                </a:ext>
              </a:extLst>
            </xdr14:cNvPr>
            <xdr14:cNvContentPartPr/>
          </xdr14:nvContentPartPr>
          <xdr14:nvPr macro=""/>
          <xdr14:xfrm>
            <a:off x="1190160" y="3289680"/>
            <a:ext cx="71280" cy="33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66E8671-8150-9299-4076-780E9C4A3F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85840" y="3285360"/>
              <a:ext cx="799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1141200</xdr:colOff>
      <xdr:row>15</xdr:row>
      <xdr:rowOff>18600</xdr:rowOff>
    </xdr:from>
    <xdr:to>
      <xdr:col>1</xdr:col>
      <xdr:colOff>5640</xdr:colOff>
      <xdr:row>15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33E5703-CDDC-8447-8C5A-5559EECA621E}"/>
                </a:ext>
              </a:extLst>
            </xdr14:cNvPr>
            <xdr14:cNvContentPartPr/>
          </xdr14:nvContentPartPr>
          <xdr14:nvPr macro=""/>
          <xdr14:xfrm>
            <a:off x="1141200" y="3142800"/>
            <a:ext cx="159840" cy="777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30CBB7F-7488-2202-BD11-D8AF0597ED6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36880" y="3138480"/>
              <a:ext cx="16848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1197000</xdr:colOff>
      <xdr:row>6</xdr:row>
      <xdr:rowOff>4340</xdr:rowOff>
    </xdr:from>
    <xdr:to>
      <xdr:col>0</xdr:col>
      <xdr:colOff>1239840</xdr:colOff>
      <xdr:row>6</xdr:row>
      <xdr:rowOff>101540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3038D17-BA99-DA44-911B-EC3CEFA30049}"/>
                </a:ext>
              </a:extLst>
            </xdr14:cNvPr>
            <xdr14:cNvContentPartPr/>
          </xdr14:nvContentPartPr>
          <xdr14:nvPr macro=""/>
          <xdr14:xfrm>
            <a:off x="1197000" y="1236240"/>
            <a:ext cx="42840" cy="972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C0C77F0-A93F-6E15-729B-0E78679553A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2680" y="1231920"/>
              <a:ext cx="5148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12700</xdr:colOff>
      <xdr:row>6</xdr:row>
      <xdr:rowOff>76200</xdr:rowOff>
    </xdr:from>
    <xdr:to>
      <xdr:col>4</xdr:col>
      <xdr:colOff>12700</xdr:colOff>
      <xdr:row>9</xdr:row>
      <xdr:rowOff>88900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F5AE082F-7507-774A-A3BB-837884C484FD}"/>
            </a:ext>
          </a:extLst>
        </xdr:cNvPr>
        <xdr:cNvCxnSpPr/>
      </xdr:nvCxnSpPr>
      <xdr:spPr>
        <a:xfrm>
          <a:off x="3505200" y="1333500"/>
          <a:ext cx="2349500" cy="635000"/>
        </a:xfrm>
        <a:prstGeom prst="bentConnector3">
          <a:avLst>
            <a:gd name="adj1" fmla="val 6459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6</xdr:row>
      <xdr:rowOff>152400</xdr:rowOff>
    </xdr:from>
    <xdr:to>
      <xdr:col>3</xdr:col>
      <xdr:colOff>2324100</xdr:colOff>
      <xdr:row>12</xdr:row>
      <xdr:rowOff>101600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328013EF-F969-D949-B230-09903BEF52FA}"/>
            </a:ext>
          </a:extLst>
        </xdr:cNvPr>
        <xdr:cNvCxnSpPr/>
      </xdr:nvCxnSpPr>
      <xdr:spPr>
        <a:xfrm>
          <a:off x="3505200" y="1409700"/>
          <a:ext cx="2311400" cy="1206500"/>
        </a:xfrm>
        <a:prstGeom prst="bentConnector3">
          <a:avLst>
            <a:gd name="adj1" fmla="val 40110"/>
          </a:avLst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13</xdr:row>
      <xdr:rowOff>152400</xdr:rowOff>
    </xdr:from>
    <xdr:to>
      <xdr:col>3</xdr:col>
      <xdr:colOff>2311400</xdr:colOff>
      <xdr:row>14</xdr:row>
      <xdr:rowOff>127000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C3C40EAB-CFC6-A142-A74F-38841085E49C}"/>
            </a:ext>
          </a:extLst>
        </xdr:cNvPr>
        <xdr:cNvCxnSpPr/>
      </xdr:nvCxnSpPr>
      <xdr:spPr>
        <a:xfrm rot="10800000" flipV="1">
          <a:off x="3505200" y="2882900"/>
          <a:ext cx="2298700" cy="190500"/>
        </a:xfrm>
        <a:prstGeom prst="bentConnector3">
          <a:avLst>
            <a:gd name="adj1" fmla="val 5773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4</xdr:row>
      <xdr:rowOff>31750</xdr:rowOff>
    </xdr:from>
    <xdr:to>
      <xdr:col>3</xdr:col>
      <xdr:colOff>1666875</xdr:colOff>
      <xdr:row>6</xdr:row>
      <xdr:rowOff>114300</xdr:rowOff>
    </xdr:to>
    <xdr:cxnSp macro="">
      <xdr:nvCxnSpPr>
        <xdr:cNvPr id="15" name="Elbow Connector 14">
          <a:extLst>
            <a:ext uri="{FF2B5EF4-FFF2-40B4-BE49-F238E27FC236}">
              <a16:creationId xmlns:a16="http://schemas.microsoft.com/office/drawing/2014/main" id="{1B906825-E0D9-9949-AD7D-AC63CF61178D}"/>
            </a:ext>
          </a:extLst>
        </xdr:cNvPr>
        <xdr:cNvCxnSpPr/>
      </xdr:nvCxnSpPr>
      <xdr:spPr>
        <a:xfrm flipV="1">
          <a:off x="3489325" y="1158875"/>
          <a:ext cx="1685925" cy="511175"/>
        </a:xfrm>
        <a:prstGeom prst="bentConnector3">
          <a:avLst>
            <a:gd name="adj1" fmla="val 5659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15</xdr:row>
      <xdr:rowOff>0</xdr:rowOff>
    </xdr:from>
    <xdr:to>
      <xdr:col>3</xdr:col>
      <xdr:colOff>2247900</xdr:colOff>
      <xdr:row>17</xdr:row>
      <xdr:rowOff>88900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A716C44-A40D-274A-817F-E43B61C01D75}"/>
            </a:ext>
          </a:extLst>
        </xdr:cNvPr>
        <xdr:cNvCxnSpPr/>
      </xdr:nvCxnSpPr>
      <xdr:spPr>
        <a:xfrm flipV="1">
          <a:off x="3479800" y="3149600"/>
          <a:ext cx="2260600" cy="508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139700</xdr:rowOff>
    </xdr:from>
    <xdr:to>
      <xdr:col>10</xdr:col>
      <xdr:colOff>393700</xdr:colOff>
      <xdr:row>50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B2940C-388C-011D-FD29-724F316CF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749300"/>
          <a:ext cx="7747000" cy="952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1752600</xdr:colOff>
      <xdr:row>14</xdr:row>
      <xdr:rowOff>88900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E5DA04-44A3-1D4F-B537-E9B0355DDF49}"/>
            </a:ext>
          </a:extLst>
        </xdr:cNvPr>
        <xdr:cNvSpPr txBox="1"/>
      </xdr:nvSpPr>
      <xdr:spPr>
        <a:xfrm>
          <a:off x="5245100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787400</xdr:colOff>
      <xdr:row>10</xdr:row>
      <xdr:rowOff>190500</xdr:rowOff>
    </xdr:from>
    <xdr:to>
      <xdr:col>1</xdr:col>
      <xdr:colOff>800100</xdr:colOff>
      <xdr:row>19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3F5DE82-E5AA-7841-B06C-C71C3444E910}"/>
            </a:ext>
          </a:extLst>
        </xdr:cNvPr>
        <xdr:cNvCxnSpPr/>
      </xdr:nvCxnSpPr>
      <xdr:spPr>
        <a:xfrm flipH="1">
          <a:off x="787400" y="1511300"/>
          <a:ext cx="12700" cy="1816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10</xdr:row>
      <xdr:rowOff>152400</xdr:rowOff>
    </xdr:from>
    <xdr:to>
      <xdr:col>1</xdr:col>
      <xdr:colOff>1257300</xdr:colOff>
      <xdr:row>10</xdr:row>
      <xdr:rowOff>203200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A9C67A-A7F4-3C4B-979F-27344356E447}"/>
            </a:ext>
          </a:extLst>
        </xdr:cNvPr>
        <xdr:cNvCxnSpPr/>
      </xdr:nvCxnSpPr>
      <xdr:spPr>
        <a:xfrm flipV="1">
          <a:off x="723900" y="1473200"/>
          <a:ext cx="533400" cy="50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647700</xdr:colOff>
      <xdr:row>19</xdr:row>
      <xdr:rowOff>63500</xdr:rowOff>
    </xdr:from>
    <xdr:to>
      <xdr:col>2</xdr:col>
      <xdr:colOff>0</xdr:colOff>
      <xdr:row>19</xdr:row>
      <xdr:rowOff>88900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71FC1CD-FD1E-F842-BA6B-3195747E2791}"/>
            </a:ext>
          </a:extLst>
        </xdr:cNvPr>
        <xdr:cNvCxnSpPr/>
      </xdr:nvCxnSpPr>
      <xdr:spPr>
        <a:xfrm>
          <a:off x="647700" y="3276600"/>
          <a:ext cx="647700" cy="25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1129680</xdr:colOff>
      <xdr:row>10</xdr:row>
      <xdr:rowOff>84980</xdr:rowOff>
    </xdr:from>
    <xdr:to>
      <xdr:col>2</xdr:col>
      <xdr:colOff>3066</xdr:colOff>
      <xdr:row>11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B58DB0F-8CD5-A244-80F8-3AC27E027342}"/>
                </a:ext>
              </a:extLst>
            </xdr14:cNvPr>
            <xdr14:cNvContentPartPr/>
          </xdr14:nvContentPartPr>
          <xdr14:nvPr macro=""/>
          <xdr14:xfrm>
            <a:off x="1129680" y="1316880"/>
            <a:ext cx="7920" cy="1645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B18918C-27FD-453C-FBD9-96C0B5A9BC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25360" y="1312560"/>
              <a:ext cx="1656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1190160</xdr:colOff>
      <xdr:row>19</xdr:row>
      <xdr:rowOff>165480</xdr:rowOff>
    </xdr:from>
    <xdr:to>
      <xdr:col>2</xdr:col>
      <xdr:colOff>63406</xdr:colOff>
      <xdr:row>20</xdr:row>
      <xdr:rowOff>1765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2E2F3E4-3909-DD4B-BA45-99B30F26F8F8}"/>
                </a:ext>
              </a:extLst>
            </xdr14:cNvPr>
            <xdr14:cNvContentPartPr/>
          </xdr14:nvContentPartPr>
          <xdr14:nvPr macro=""/>
          <xdr14:xfrm>
            <a:off x="1190160" y="3289680"/>
            <a:ext cx="71280" cy="33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66E8671-8150-9299-4076-780E9C4A3F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85840" y="3285360"/>
              <a:ext cx="799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1141200</xdr:colOff>
      <xdr:row>19</xdr:row>
      <xdr:rowOff>18600</xdr:rowOff>
    </xdr:from>
    <xdr:to>
      <xdr:col>2</xdr:col>
      <xdr:colOff>156628</xdr:colOff>
      <xdr:row>19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3D1E650-0A54-1240-AE6F-C891654B3CB7}"/>
                </a:ext>
              </a:extLst>
            </xdr14:cNvPr>
            <xdr14:cNvContentPartPr/>
          </xdr14:nvContentPartPr>
          <xdr14:nvPr macro=""/>
          <xdr14:xfrm>
            <a:off x="1141200" y="3142800"/>
            <a:ext cx="159840" cy="777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30CBB7F-7488-2202-BD11-D8AF0597ED6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36880" y="3138480"/>
              <a:ext cx="16848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1197000</xdr:colOff>
      <xdr:row>10</xdr:row>
      <xdr:rowOff>4340</xdr:rowOff>
    </xdr:from>
    <xdr:to>
      <xdr:col>2</xdr:col>
      <xdr:colOff>41806</xdr:colOff>
      <xdr:row>10</xdr:row>
      <xdr:rowOff>101540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EF317CD-B544-2745-A8F3-4C31D4E1654E}"/>
                </a:ext>
              </a:extLst>
            </xdr14:cNvPr>
            <xdr14:cNvContentPartPr/>
          </xdr14:nvContentPartPr>
          <xdr14:nvPr macro=""/>
          <xdr14:xfrm>
            <a:off x="1197000" y="1236240"/>
            <a:ext cx="42840" cy="972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C0C77F0-A93F-6E15-729B-0E78679553A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2680" y="1231920"/>
              <a:ext cx="5148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0</xdr:colOff>
      <xdr:row>10</xdr:row>
      <xdr:rowOff>63500</xdr:rowOff>
    </xdr:from>
    <xdr:to>
      <xdr:col>5</xdr:col>
      <xdr:colOff>0</xdr:colOff>
      <xdr:row>13</xdr:row>
      <xdr:rowOff>76200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E42B03A9-511F-7D43-81C7-190339AE7353}"/>
            </a:ext>
          </a:extLst>
        </xdr:cNvPr>
        <xdr:cNvCxnSpPr/>
      </xdr:nvCxnSpPr>
      <xdr:spPr>
        <a:xfrm>
          <a:off x="3492500" y="1384300"/>
          <a:ext cx="2349500" cy="635000"/>
        </a:xfrm>
        <a:prstGeom prst="bentConnector3">
          <a:avLst>
            <a:gd name="adj1" fmla="val 6459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10</xdr:row>
      <xdr:rowOff>152400</xdr:rowOff>
    </xdr:from>
    <xdr:to>
      <xdr:col>4</xdr:col>
      <xdr:colOff>2324100</xdr:colOff>
      <xdr:row>16</xdr:row>
      <xdr:rowOff>101600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6FBD0750-1FF0-424F-BAFC-16AC8A136458}"/>
            </a:ext>
          </a:extLst>
        </xdr:cNvPr>
        <xdr:cNvCxnSpPr/>
      </xdr:nvCxnSpPr>
      <xdr:spPr>
        <a:xfrm>
          <a:off x="3505200" y="1473200"/>
          <a:ext cx="2311400" cy="1206500"/>
        </a:xfrm>
        <a:prstGeom prst="bentConnector3">
          <a:avLst>
            <a:gd name="adj1" fmla="val 40110"/>
          </a:avLst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17</xdr:row>
      <xdr:rowOff>127000</xdr:rowOff>
    </xdr:from>
    <xdr:to>
      <xdr:col>5</xdr:col>
      <xdr:colOff>0</xdr:colOff>
      <xdr:row>18</xdr:row>
      <xdr:rowOff>127000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97DAC142-BE6B-8B41-ACFD-49F2DD0F75BE}"/>
            </a:ext>
          </a:extLst>
        </xdr:cNvPr>
        <xdr:cNvCxnSpPr/>
      </xdr:nvCxnSpPr>
      <xdr:spPr>
        <a:xfrm rot="10800000" flipV="1">
          <a:off x="3510085" y="2940538"/>
          <a:ext cx="2341684" cy="21492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1752600</xdr:colOff>
      <xdr:row>14</xdr:row>
      <xdr:rowOff>88900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764E12-E968-7948-801B-4198C9C477A3}"/>
            </a:ext>
          </a:extLst>
        </xdr:cNvPr>
        <xdr:cNvSpPr txBox="1"/>
      </xdr:nvSpPr>
      <xdr:spPr>
        <a:xfrm>
          <a:off x="5549900" y="326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787400</xdr:colOff>
      <xdr:row>10</xdr:row>
      <xdr:rowOff>190500</xdr:rowOff>
    </xdr:from>
    <xdr:to>
      <xdr:col>1</xdr:col>
      <xdr:colOff>800100</xdr:colOff>
      <xdr:row>19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F0F6B97-26CA-5A47-BA49-E7BF3EE74CA0}"/>
            </a:ext>
          </a:extLst>
        </xdr:cNvPr>
        <xdr:cNvCxnSpPr/>
      </xdr:nvCxnSpPr>
      <xdr:spPr>
        <a:xfrm flipH="1">
          <a:off x="1333500" y="2527300"/>
          <a:ext cx="12700" cy="1816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10</xdr:row>
      <xdr:rowOff>152400</xdr:rowOff>
    </xdr:from>
    <xdr:to>
      <xdr:col>1</xdr:col>
      <xdr:colOff>1257300</xdr:colOff>
      <xdr:row>10</xdr:row>
      <xdr:rowOff>203200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1B81638-0A5B-7B43-8538-9A6011BBAE22}"/>
            </a:ext>
          </a:extLst>
        </xdr:cNvPr>
        <xdr:cNvCxnSpPr/>
      </xdr:nvCxnSpPr>
      <xdr:spPr>
        <a:xfrm flipV="1">
          <a:off x="1270000" y="2489200"/>
          <a:ext cx="330200" cy="50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647700</xdr:colOff>
      <xdr:row>19</xdr:row>
      <xdr:rowOff>63500</xdr:rowOff>
    </xdr:from>
    <xdr:to>
      <xdr:col>2</xdr:col>
      <xdr:colOff>0</xdr:colOff>
      <xdr:row>19</xdr:row>
      <xdr:rowOff>88900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7620C32-CBE2-D64F-81E9-E6E80570050E}"/>
            </a:ext>
          </a:extLst>
        </xdr:cNvPr>
        <xdr:cNvCxnSpPr/>
      </xdr:nvCxnSpPr>
      <xdr:spPr>
        <a:xfrm>
          <a:off x="1193800" y="4292600"/>
          <a:ext cx="406400" cy="25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1129680</xdr:colOff>
      <xdr:row>10</xdr:row>
      <xdr:rowOff>84980</xdr:rowOff>
    </xdr:from>
    <xdr:to>
      <xdr:col>2</xdr:col>
      <xdr:colOff>3066</xdr:colOff>
      <xdr:row>11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CECEC2A-834F-C64B-8344-CDD49D7A3527}"/>
                </a:ext>
              </a:extLst>
            </xdr14:cNvPr>
            <xdr14:cNvContentPartPr/>
          </xdr14:nvContentPartPr>
          <xdr14:nvPr macro=""/>
          <xdr14:xfrm>
            <a:off x="1129680" y="1316880"/>
            <a:ext cx="7920" cy="1645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B18918C-27FD-453C-FBD9-96C0B5A9BC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25360" y="1312560"/>
              <a:ext cx="1656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1190160</xdr:colOff>
      <xdr:row>19</xdr:row>
      <xdr:rowOff>165480</xdr:rowOff>
    </xdr:from>
    <xdr:to>
      <xdr:col>2</xdr:col>
      <xdr:colOff>63406</xdr:colOff>
      <xdr:row>20</xdr:row>
      <xdr:rowOff>1765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477870C-2D06-3749-8A44-5AB90B00FB3A}"/>
                </a:ext>
              </a:extLst>
            </xdr14:cNvPr>
            <xdr14:cNvContentPartPr/>
          </xdr14:nvContentPartPr>
          <xdr14:nvPr macro=""/>
          <xdr14:xfrm>
            <a:off x="1190160" y="3289680"/>
            <a:ext cx="71280" cy="33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66E8671-8150-9299-4076-780E9C4A3F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85840" y="3285360"/>
              <a:ext cx="799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1141200</xdr:colOff>
      <xdr:row>19</xdr:row>
      <xdr:rowOff>18600</xdr:rowOff>
    </xdr:from>
    <xdr:to>
      <xdr:col>2</xdr:col>
      <xdr:colOff>156628</xdr:colOff>
      <xdr:row>19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FB567E1-FDDE-E646-8187-5E8D9061CF70}"/>
                </a:ext>
              </a:extLst>
            </xdr14:cNvPr>
            <xdr14:cNvContentPartPr/>
          </xdr14:nvContentPartPr>
          <xdr14:nvPr macro=""/>
          <xdr14:xfrm>
            <a:off x="1141200" y="3142800"/>
            <a:ext cx="159840" cy="777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30CBB7F-7488-2202-BD11-D8AF0597ED6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36880" y="3138480"/>
              <a:ext cx="16848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1197000</xdr:colOff>
      <xdr:row>10</xdr:row>
      <xdr:rowOff>4340</xdr:rowOff>
    </xdr:from>
    <xdr:to>
      <xdr:col>2</xdr:col>
      <xdr:colOff>41806</xdr:colOff>
      <xdr:row>10</xdr:row>
      <xdr:rowOff>101540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39CD0B0-E777-C24B-BBB1-0FB88C3F9610}"/>
                </a:ext>
              </a:extLst>
            </xdr14:cNvPr>
            <xdr14:cNvContentPartPr/>
          </xdr14:nvContentPartPr>
          <xdr14:nvPr macro=""/>
          <xdr14:xfrm>
            <a:off x="1197000" y="1236240"/>
            <a:ext cx="42840" cy="972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C0C77F0-A93F-6E15-729B-0E78679553A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2680" y="1231920"/>
              <a:ext cx="5148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0</xdr:colOff>
      <xdr:row>10</xdr:row>
      <xdr:rowOff>63500</xdr:rowOff>
    </xdr:from>
    <xdr:to>
      <xdr:col>5</xdr:col>
      <xdr:colOff>0</xdr:colOff>
      <xdr:row>13</xdr:row>
      <xdr:rowOff>76200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CA9D6438-1395-3C4A-B687-555E258DAF25}"/>
            </a:ext>
          </a:extLst>
        </xdr:cNvPr>
        <xdr:cNvCxnSpPr/>
      </xdr:nvCxnSpPr>
      <xdr:spPr>
        <a:xfrm>
          <a:off x="3797300" y="2400300"/>
          <a:ext cx="2349500" cy="635000"/>
        </a:xfrm>
        <a:prstGeom prst="bentConnector3">
          <a:avLst>
            <a:gd name="adj1" fmla="val 6459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10</xdr:row>
      <xdr:rowOff>152400</xdr:rowOff>
    </xdr:from>
    <xdr:to>
      <xdr:col>4</xdr:col>
      <xdr:colOff>2324100</xdr:colOff>
      <xdr:row>16</xdr:row>
      <xdr:rowOff>101600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7455FB5E-ADE5-DE49-827B-FEB2D1CFBA35}"/>
            </a:ext>
          </a:extLst>
        </xdr:cNvPr>
        <xdr:cNvCxnSpPr/>
      </xdr:nvCxnSpPr>
      <xdr:spPr>
        <a:xfrm>
          <a:off x="3810000" y="2489200"/>
          <a:ext cx="2311400" cy="1206500"/>
        </a:xfrm>
        <a:prstGeom prst="bentConnector3">
          <a:avLst>
            <a:gd name="adj1" fmla="val 40110"/>
          </a:avLst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17</xdr:row>
      <xdr:rowOff>127000</xdr:rowOff>
    </xdr:from>
    <xdr:to>
      <xdr:col>5</xdr:col>
      <xdr:colOff>0</xdr:colOff>
      <xdr:row>18</xdr:row>
      <xdr:rowOff>127000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00335440-6C4C-5241-B704-0957DA5D086C}"/>
            </a:ext>
          </a:extLst>
        </xdr:cNvPr>
        <xdr:cNvCxnSpPr/>
      </xdr:nvCxnSpPr>
      <xdr:spPr>
        <a:xfrm rot="10800000" flipV="1">
          <a:off x="3810000" y="3937000"/>
          <a:ext cx="2336800" cy="2159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6T03:08:47.2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 1 24575,'0'15'0,"0"2"0,0 0 0,0 14 0,0-6 0,-5 9 0,3-13 0,-2 0 0,4-9 0,0 3 0,0-4 0,0 0 0,0-1 0,0 1 0,0 0 0,0 4 0,0-3 0,0 4 0,4-5 0,-2-1 0,2 1 0,-4 0 0,0 0 0,5-1 0,-4 1 0,4 0 0,-5 0 0,0-1 0,0 1 0,0 0 0,0 0 0,0-5 0,0-2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8T00:31:36.24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24575,'57'28'0,"-27"-17"0,27 16 0,-41-26 0,0 4 0,-5-5 0,-5 4 0,-2 2 0,-4 0 0,0-1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8T00:31:36.24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175 0 24575,'9'11'0,"-1"0"0,7-1 0,-4 1 0,0 0 0,-1 0 0,-4-1 0,9 1 0,-13 0 0,12 0 0,-8-5 0,10 8 0,1-7 0,4 9 0,-4-10 0,-2 3 0,-4-3 0,0 0 0,0 4 0,-1-4 0,1 4 0,0-4 0,-5-1 0,-1-5 0</inkml:trace>
  <inkml:trace contextRef="#ctx0" brushRef="#br0" timeOffset="1">389 96 24575,'-50'19'0,"0"1"0,-2-7 0,3-1 0,-11 4 0,9-15 0,40 4 0,0-5 0,0 0 0,0 0 0,1-5 0,-1 4 0,5-4 0,1 5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8T00:31:36.2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24575,'10'5'0,"1"1"0,5 9 0,-4 2 0,3-1 0,-4 0 0,0-5 0,-5 4 0,3 2 0,-8 4 0,4-4 0,0 4 0,-4-5 0,4 1 0,-5-2 0,0-4 0,0 0 0,0 0 0,0-5 0,0-2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7:20:32.7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 1 24575,'0'14'0,"0"2"0,0-1 0,0 14 0,0-6 0,-5 9 0,3-13 0,-2 1 0,4-9 0,0 2 0,0-2 0,0-1 0,0-1 0,0 1 0,0 0 0,0 4 0,0-3 0,0 4 0,4-5 0,-2 0 0,2 0 0,-4 0 0,0 0 0,5-1 0,-4 2 0,4-1 0,-5 0 0,0-1 0,0 1 0,0 1 0,0-1 0,0-5 0,0-1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7:20:32.7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24575,'57'28'0,"-27"-17"0,27 16 0,-41-26 0,0 4 0,-5-5 0,-5 4 0,-2 2 0,-4 0 0,0-1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7:20:32.7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175 0 24575,'9'11'0,"-1"0"0,7-1 0,-4 1 0,0 0 0,-1 0 0,-4-1 0,9 1 0,-13 0 0,12 0 0,-8-5 0,10 8 0,1-7 0,4 9 0,-4-10 0,-2 3 0,-4-3 0,0 0 0,0 4 0,-1-4 0,1 4 0,0-4 0,-5-1 0,-1-5 0</inkml:trace>
  <inkml:trace contextRef="#ctx0" brushRef="#br0" timeOffset="1">389 96 24575,'-50'19'0,"0"1"0,-2-7 0,3-1 0,-11 4 0,9-15 0,40 4 0,0-5 0,0 0 0,0 0 0,1-5 0,-1 4 0,5-4 0,1 5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7:20:32.7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24575,'10'5'0,"1"1"0,5 9 0,-4 2 0,3-1 0,-4 0 0,0-5 0,-5 4 0,3 2 0,-8 4 0,4-4 0,0 4 0,-4-5 0,4 1 0,-5-2 0,0-4 0,0 0 0,0 0 0,0-5 0,0-2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6T03:09:12.1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24575,'57'28'0,"-27"-17"0,27 16 0,-41-26 0,0 4 0,-5-5 0,-5 4 0,-2 2 0,-4 0 0,0-1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6T03:09:13.3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175 0 24575,'9'11'0,"-1"0"0,7-1 0,-4 1 0,0 0 0,-1 0 0,-4-1 0,9 1 0,-13 0 0,12 0 0,-8-5 0,10 8 0,1-7 0,4 9 0,-4-10 0,-2 3 0,-4-3 0,0 0 0,0 4 0,-1-4 0,1 4 0,0-4 0,-5-1 0,-1-5 0</inkml:trace>
  <inkml:trace contextRef="#ctx0" brushRef="#br0" timeOffset="672">389 96 24575,'-50'19'0,"0"1"0,-2-7 0,3-1 0,-11 4 0,9-15 0,40 4 0,0-5 0,0 0 0,0 0 0,1-5 0,-1 4 0,5-4 0,1 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6T03:09:19.81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24575,'10'5'0,"1"1"0,5 9 0,-4 2 0,3-1 0,-4 0 0,0-5 0,-5 4 0,3 2 0,-8 4 0,4-4 0,0 4 0,-4-5 0,4 1 0,-5-2 0,0-4 0,0 0 0,0 0 0,0-5 0,0-2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6T16:20:47.2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 1 24575,'0'15'0,"0"2"0,0 0 0,0 14 0,0-6 0,-5 9 0,3-13 0,-2 0 0,4-9 0,0 3 0,0-4 0,0 0 0,0-1 0,0 1 0,0 0 0,0 4 0,0-3 0,0 4 0,4-5 0,-2-1 0,2 1 0,-4 0 0,0 0 0,5-1 0,-4 1 0,4 0 0,-5 0 0,0-1 0,0 1 0,0 0 0,0 0 0,0-5 0,0-2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6T16:20:47.27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24575,'57'28'0,"-27"-17"0,27 16 0,-41-26 0,0 4 0,-5-5 0,-5 4 0,-2 2 0,-4 0 0,0-1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6T16:20:47.2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175 0 24575,'9'11'0,"-1"0"0,7-1 0,-4 1 0,0 0 0,-1 0 0,-4-1 0,9 1 0,-13 0 0,12 0 0,-8-5 0,10 8 0,1-7 0,4 9 0,-4-10 0,-2 3 0,-4-3 0,0 0 0,0 4 0,-1-4 0,1 4 0,0-4 0,-5-1 0,-1-5 0</inkml:trace>
  <inkml:trace contextRef="#ctx0" brushRef="#br0" timeOffset="1">389 96 24575,'-50'19'0,"0"1"0,-2-7 0,3-1 0,-11 4 0,9-15 0,40 4 0,0-5 0,0 0 0,0 0 0,1-5 0,-1 4 0,5-4 0,1 5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6T16:20:47.2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24575,'10'5'0,"1"1"0,5 9 0,-4 2 0,3-1 0,-4 0 0,0-5 0,-5 4 0,3 2 0,-8 4 0,4-4 0,0 4 0,-4-5 0,4 1 0,-5-2 0,0-4 0,0 0 0,0 0 0,0-5 0,0-2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8T00:31:36.2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 1 24575,'0'14'0,"0"2"0,0-1 0,0 14 0,0-6 0,-5 9 0,3-13 0,-2 1 0,4-9 0,0 2 0,0-2 0,0-1 0,0-1 0,0 1 0,0 0 0,0 4 0,0-3 0,0 4 0,4-5 0,-2 0 0,2 0 0,-4 0 0,0 0 0,5-1 0,-4 2 0,4-1 0,-5 0 0,0-1 0,0 1 0,0 1 0,0-1 0,0-5 0,0-1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A80F-9ED7-FF4F-BD59-EBF52B529BE7}">
  <dimension ref="A1:K45"/>
  <sheetViews>
    <sheetView workbookViewId="0">
      <selection activeCell="E9" sqref="E9"/>
    </sheetView>
  </sheetViews>
  <sheetFormatPr baseColWidth="10" defaultRowHeight="16" x14ac:dyDescent="0.2"/>
  <cols>
    <col min="1" max="1" width="17" customWidth="1"/>
    <col min="2" max="2" width="19.33203125" customWidth="1"/>
    <col min="3" max="3" width="9.5" customWidth="1"/>
    <col min="4" max="4" width="30.83203125" style="1" customWidth="1"/>
    <col min="5" max="5" width="19.33203125" customWidth="1"/>
    <col min="6" max="6" width="15.5" customWidth="1"/>
    <col min="9" max="10" width="10.83203125" customWidth="1"/>
  </cols>
  <sheetData>
    <row r="1" spans="1:6" ht="22" thickBot="1" x14ac:dyDescent="0.3">
      <c r="A1" s="6" t="s">
        <v>8</v>
      </c>
      <c r="B1" s="14" t="s">
        <v>52</v>
      </c>
      <c r="D1" s="17" t="str">
        <f>_xlfn.CONCAT("Types of ", B2, "s")</f>
        <v>Types of Projects</v>
      </c>
      <c r="E1" s="17" t="s">
        <v>51</v>
      </c>
      <c r="F1" s="13" t="s">
        <v>17</v>
      </c>
    </row>
    <row r="2" spans="1:6" ht="22" thickBot="1" x14ac:dyDescent="0.3">
      <c r="A2" s="7" t="s">
        <v>9</v>
      </c>
      <c r="B2" s="15" t="s">
        <v>85</v>
      </c>
      <c r="D2" s="10" t="s">
        <v>84</v>
      </c>
      <c r="E2" s="18" t="s">
        <v>50</v>
      </c>
      <c r="F2" s="12" t="s">
        <v>16</v>
      </c>
    </row>
    <row r="3" spans="1:6" ht="22" thickBot="1" x14ac:dyDescent="0.3">
      <c r="A3" s="8" t="s">
        <v>10</v>
      </c>
      <c r="B3" s="16" t="s">
        <v>86</v>
      </c>
      <c r="D3" s="11" t="s">
        <v>87</v>
      </c>
    </row>
    <row r="4" spans="1:6" ht="22" thickBot="1" x14ac:dyDescent="0.25">
      <c r="B4" s="49" t="s">
        <v>88</v>
      </c>
    </row>
    <row r="5" spans="1:6" x14ac:dyDescent="0.2">
      <c r="B5" s="91" t="str">
        <f>B1</f>
        <v>User</v>
      </c>
      <c r="C5" s="92"/>
    </row>
    <row r="6" spans="1:6" ht="17" thickBot="1" x14ac:dyDescent="0.25">
      <c r="B6" s="2" t="s">
        <v>0</v>
      </c>
      <c r="C6" s="3" t="s">
        <v>1</v>
      </c>
    </row>
    <row r="7" spans="1:6" x14ac:dyDescent="0.2">
      <c r="B7" s="2" t="s">
        <v>2</v>
      </c>
      <c r="C7" s="3" t="s">
        <v>5</v>
      </c>
      <c r="D7" s="1" t="s">
        <v>15</v>
      </c>
      <c r="E7" s="91" t="str">
        <f>B2</f>
        <v>Project</v>
      </c>
      <c r="F7" s="92"/>
    </row>
    <row r="8" spans="1:6" x14ac:dyDescent="0.2">
      <c r="B8" s="2" t="s">
        <v>3</v>
      </c>
      <c r="C8" s="3" t="s">
        <v>5</v>
      </c>
      <c r="E8" s="2" t="s">
        <v>0</v>
      </c>
      <c r="F8" s="3" t="s">
        <v>1</v>
      </c>
    </row>
    <row r="9" spans="1:6" ht="17" thickBot="1" x14ac:dyDescent="0.25">
      <c r="B9" s="4" t="s">
        <v>4</v>
      </c>
      <c r="C9" s="5" t="s">
        <v>5</v>
      </c>
      <c r="E9" s="2" t="str">
        <f>_xlfn.CONCAT(LOWER(B1),  D2 )</f>
        <v>userpersonal</v>
      </c>
      <c r="F9" s="3" t="s">
        <v>1</v>
      </c>
    </row>
    <row r="10" spans="1:6" x14ac:dyDescent="0.2">
      <c r="A10" s="9" t="s">
        <v>12</v>
      </c>
      <c r="E10" s="2" t="s">
        <v>7</v>
      </c>
      <c r="F10" s="3" t="s">
        <v>5</v>
      </c>
    </row>
    <row r="11" spans="1:6" ht="17" thickBot="1" x14ac:dyDescent="0.25">
      <c r="D11" s="1" t="s">
        <v>13</v>
      </c>
      <c r="E11" s="19" t="str">
        <f>E2</f>
        <v>difficulty</v>
      </c>
      <c r="F11" s="3" t="s">
        <v>5</v>
      </c>
    </row>
    <row r="12" spans="1:6" ht="17" customHeight="1" x14ac:dyDescent="0.2">
      <c r="B12" s="91" t="str">
        <f>_xlfn.CONCAT(B3, " (embedded)")</f>
        <v>Rock (embedded)</v>
      </c>
      <c r="C12" s="92"/>
      <c r="E12" s="2" t="str">
        <f>_xlfn.CONCAT(LOWER(B1),"s",D3)</f>
        <v>usersteam</v>
      </c>
      <c r="F12" s="3" t="s">
        <v>11</v>
      </c>
    </row>
    <row r="13" spans="1:6" ht="17" thickBot="1" x14ac:dyDescent="0.25">
      <c r="B13" s="2" t="s">
        <v>0</v>
      </c>
      <c r="C13" s="3" t="s">
        <v>1</v>
      </c>
      <c r="E13" s="4" t="str">
        <f>_xlfn.CONCAT(LOWER(B3), "s")</f>
        <v>rocks</v>
      </c>
      <c r="F13" s="5" t="str">
        <f>_xlfn.CONCAT(, "[", LOWER(B3), "Schema]")</f>
        <v>[rockSchema]</v>
      </c>
    </row>
    <row r="14" spans="1:6" x14ac:dyDescent="0.2">
      <c r="B14" s="2" t="s">
        <v>6</v>
      </c>
      <c r="C14" s="3" t="s">
        <v>5</v>
      </c>
      <c r="D14" s="1" t="s">
        <v>14</v>
      </c>
    </row>
    <row r="15" spans="1:6" x14ac:dyDescent="0.2">
      <c r="B15" s="2" t="str">
        <f>_xlfn.CONCAT(LOWER(B1), "Id")</f>
        <v>userId</v>
      </c>
      <c r="C15" s="3" t="s">
        <v>1</v>
      </c>
      <c r="E15" t="s">
        <v>53</v>
      </c>
    </row>
    <row r="16" spans="1:6" ht="17" thickBot="1" x14ac:dyDescent="0.25">
      <c r="B16" s="4" t="str">
        <f>_xlfn.CONCAT(LOWER(B1), B7)</f>
        <v>username</v>
      </c>
      <c r="C16" s="5" t="s">
        <v>5</v>
      </c>
    </row>
    <row r="19" spans="1:11" ht="45" customHeight="1" x14ac:dyDescent="0.2">
      <c r="B19" s="20" t="str">
        <f>_xlfn.CONCAT("A ",B1," has many ",B2,"s ( ",LOWER(D2),")  /  A ",B2," belongs to a ",B1)</f>
        <v>A User has many Projects ( personal)  /  A Project belongs to a User</v>
      </c>
    </row>
    <row r="20" spans="1:11" ht="43" customHeight="1" x14ac:dyDescent="0.2">
      <c r="B20" s="20" t="str">
        <f>_xlfn.CONCAT("A ",B1," has many ",B2,"s ( ",LOWER(D3),")  /  A ",B2," has many  ",B1, "s ( ",LOWER(D3),")"  )</f>
        <v>A User has many Projects ( team)  /  A Project has many  Users ( team)</v>
      </c>
    </row>
    <row r="21" spans="1:11" ht="34" customHeight="1" x14ac:dyDescent="0.2">
      <c r="B21" s="20" t="str">
        <f>_xlfn.CONCAT("A ",B1," has many ",B3,"s  /  A ",B3," belongs to a ",B1)</f>
        <v>A User has many Rocks  /  A Rock belongs to a User</v>
      </c>
    </row>
    <row r="22" spans="1:11" ht="47" customHeight="1" x14ac:dyDescent="0.2">
      <c r="B22" s="20" t="str">
        <f>_xlfn.CONCAT("A ",B2," has many ",B3,"s  /  A ",B3," belongs to a ",B2)</f>
        <v>A Project has many Rocks  /  A Rock belongs to a Project</v>
      </c>
    </row>
    <row r="24" spans="1:11" ht="17" thickBot="1" x14ac:dyDescent="0.25"/>
    <row r="25" spans="1:11" ht="29" thickBot="1" x14ac:dyDescent="0.35">
      <c r="A25" s="65" t="str">
        <f>B2</f>
        <v>Project</v>
      </c>
      <c r="B25" s="66"/>
      <c r="C25" s="66"/>
      <c r="D25" s="66"/>
      <c r="E25" s="66"/>
      <c r="F25" s="66"/>
      <c r="G25" s="66"/>
      <c r="H25" s="66"/>
      <c r="I25" s="66"/>
      <c r="J25" s="67"/>
    </row>
    <row r="26" spans="1:11" ht="39" thickBot="1" x14ac:dyDescent="0.25">
      <c r="A26" s="26" t="s">
        <v>48</v>
      </c>
      <c r="B26" s="84" t="s">
        <v>47</v>
      </c>
      <c r="C26" s="85"/>
      <c r="D26" s="27" t="s">
        <v>46</v>
      </c>
      <c r="E26" s="55" t="s">
        <v>18</v>
      </c>
      <c r="F26" s="55"/>
      <c r="G26" s="55"/>
      <c r="H26" s="55"/>
      <c r="I26" s="55"/>
      <c r="J26" s="56"/>
    </row>
    <row r="27" spans="1:11" ht="20" customHeight="1" x14ac:dyDescent="0.25">
      <c r="A27" s="42" t="s">
        <v>19</v>
      </c>
      <c r="B27" s="93" t="str">
        <f>_xlfn.CONCAT("/",LOWER(B2),"s")</f>
        <v>/projects</v>
      </c>
      <c r="C27" s="93"/>
      <c r="D27" s="43" t="str">
        <f>_xlfn.CONCAT(LOWER(B2),"sCtrl.index")</f>
        <v>projectsCtrl.index</v>
      </c>
      <c r="E27" s="57" t="s">
        <v>20</v>
      </c>
      <c r="F27" s="57"/>
      <c r="G27" s="57"/>
      <c r="H27" s="57"/>
      <c r="I27" s="57"/>
      <c r="J27" s="58"/>
    </row>
    <row r="28" spans="1:11" ht="40" customHeight="1" x14ac:dyDescent="0.25">
      <c r="A28" s="38" t="s">
        <v>19</v>
      </c>
      <c r="B28" s="89" t="str">
        <f>_xlfn.CONCAT("/",LOWER(B2),"s/all")</f>
        <v>/projects/all</v>
      </c>
      <c r="C28" s="89"/>
      <c r="D28" s="39" t="str">
        <f>_xlfn.CONCAT(LOWER(B2),"sCtrl.all",B2,"s")</f>
        <v>projectsCtrl.allProjects</v>
      </c>
      <c r="E28" s="59" t="s">
        <v>21</v>
      </c>
      <c r="F28" s="59"/>
      <c r="G28" s="59"/>
      <c r="H28" s="59"/>
      <c r="I28" s="59"/>
      <c r="J28" s="60"/>
      <c r="K28" s="23"/>
    </row>
    <row r="29" spans="1:11" ht="20" customHeight="1" x14ac:dyDescent="0.25">
      <c r="A29" s="38" t="s">
        <v>19</v>
      </c>
      <c r="B29" s="89" t="str">
        <f>_xlfn.CONCAT("/",LOWER(B2),"s/:id")</f>
        <v>/projects/:id</v>
      </c>
      <c r="C29" s="89"/>
      <c r="D29" s="39" t="str">
        <f>_xlfn.CONCAT(LOWER(B2),"sCtrl.show")</f>
        <v>projectsCtrl.show</v>
      </c>
      <c r="E29" s="59" t="s">
        <v>22</v>
      </c>
      <c r="F29" s="59"/>
      <c r="G29" s="59"/>
      <c r="H29" s="59"/>
      <c r="I29" s="59"/>
      <c r="J29" s="60"/>
      <c r="K29" s="23"/>
    </row>
    <row r="30" spans="1:11" ht="40" customHeight="1" x14ac:dyDescent="0.25">
      <c r="A30" s="38" t="s">
        <v>19</v>
      </c>
      <c r="B30" s="89" t="str">
        <f>_xlfn.CONCAT("/",LOWER(B2),"s/new")</f>
        <v>/projects/new</v>
      </c>
      <c r="C30" s="89"/>
      <c r="D30" s="39" t="str">
        <f>_xlfn.CONCAT(LOWER(B2),"sCtrl.new")</f>
        <v>projectsCtrl.new</v>
      </c>
      <c r="E30" s="59" t="s">
        <v>23</v>
      </c>
      <c r="F30" s="59"/>
      <c r="G30" s="59"/>
      <c r="H30" s="59"/>
      <c r="I30" s="59"/>
      <c r="J30" s="60"/>
      <c r="K30" s="23"/>
    </row>
    <row r="31" spans="1:11" ht="20" customHeight="1" x14ac:dyDescent="0.25">
      <c r="A31" s="32" t="s">
        <v>24</v>
      </c>
      <c r="B31" s="88" t="str">
        <f>_xlfn.CONCAT("/",LOWER(B2),"s")</f>
        <v>/projects</v>
      </c>
      <c r="C31" s="88"/>
      <c r="D31" s="33" t="str">
        <f>_xlfn.CONCAT(LOWER(B2),"sCtrl.create")</f>
        <v>projectsCtrl.create</v>
      </c>
      <c r="E31" s="61" t="s">
        <v>25</v>
      </c>
      <c r="F31" s="61"/>
      <c r="G31" s="61"/>
      <c r="H31" s="61"/>
      <c r="I31" s="61"/>
      <c r="J31" s="62"/>
      <c r="K31" s="23"/>
    </row>
    <row r="32" spans="1:11" ht="20" customHeight="1" x14ac:dyDescent="0.25">
      <c r="A32" s="38" t="s">
        <v>19</v>
      </c>
      <c r="B32" s="89" t="str">
        <f>_xlfn.CONCAT("/",LOWER(B2),"s/:id/edit")</f>
        <v>/projects/:id/edit</v>
      </c>
      <c r="C32" s="89"/>
      <c r="D32" s="39" t="str">
        <f>_xlfn.CONCAT(LOWER(B2),"sCtrl.edit")</f>
        <v>projectsCtrl.edit</v>
      </c>
      <c r="E32" s="59" t="s">
        <v>26</v>
      </c>
      <c r="F32" s="59"/>
      <c r="G32" s="59"/>
      <c r="H32" s="59"/>
      <c r="I32" s="59"/>
      <c r="J32" s="60"/>
      <c r="K32" s="23"/>
    </row>
    <row r="33" spans="1:11" ht="40" customHeight="1" x14ac:dyDescent="0.25">
      <c r="A33" s="34" t="s">
        <v>27</v>
      </c>
      <c r="B33" s="90" t="str">
        <f>_xlfn.CONCAT("/",LOWER(B2),"s/:id")</f>
        <v>/projects/:id</v>
      </c>
      <c r="C33" s="90"/>
      <c r="D33" s="35" t="str">
        <f>_xlfn.CONCAT(LOWER(B2),"sCtrl.update")</f>
        <v>projectsCtrl.update</v>
      </c>
      <c r="E33" s="72" t="s">
        <v>28</v>
      </c>
      <c r="F33" s="72"/>
      <c r="G33" s="72"/>
      <c r="H33" s="72"/>
      <c r="I33" s="72"/>
      <c r="J33" s="73"/>
      <c r="K33" s="23"/>
    </row>
    <row r="34" spans="1:11" ht="20" customHeight="1" x14ac:dyDescent="0.25">
      <c r="A34" s="28" t="s">
        <v>29</v>
      </c>
      <c r="B34" s="81" t="str">
        <f>_xlfn.CONCAT("/",LOWER(B2),"s/:id")</f>
        <v>/projects/:id</v>
      </c>
      <c r="C34" s="81"/>
      <c r="D34" s="29" t="str">
        <f>_xlfn.CONCAT(LOWER(B2),"sCtrl.delete")</f>
        <v>projectsCtrl.delete</v>
      </c>
      <c r="E34" s="74" t="s">
        <v>30</v>
      </c>
      <c r="F34" s="74"/>
      <c r="G34" s="74"/>
      <c r="H34" s="74"/>
      <c r="I34" s="74"/>
      <c r="J34" s="75"/>
      <c r="K34" s="23"/>
    </row>
    <row r="35" spans="1:11" ht="20" customHeight="1" thickBot="1" x14ac:dyDescent="0.3">
      <c r="A35" s="30" t="s">
        <v>24</v>
      </c>
      <c r="B35" s="82" t="str">
        <f>_xlfn.CONCAT("/",LOWER(B2),"s/:id")</f>
        <v>/projects/:id</v>
      </c>
      <c r="C35" s="82"/>
      <c r="D35" s="31" t="str">
        <f>_xlfn.CONCAT(LOWER(B2),"sCtrl.add",D3)</f>
        <v>projectsCtrl.addteam</v>
      </c>
      <c r="E35" s="76" t="s">
        <v>31</v>
      </c>
      <c r="F35" s="76"/>
      <c r="G35" s="76"/>
      <c r="H35" s="76"/>
      <c r="I35" s="76"/>
      <c r="J35" s="77"/>
      <c r="K35" s="23"/>
    </row>
    <row r="36" spans="1:11" ht="40" customHeight="1" thickBot="1" x14ac:dyDescent="0.3">
      <c r="A36" s="22"/>
      <c r="B36" s="83"/>
      <c r="C36" s="83"/>
      <c r="D36" s="21"/>
      <c r="E36" s="78"/>
      <c r="F36" s="78"/>
      <c r="G36" s="78"/>
      <c r="H36" s="78"/>
      <c r="I36" s="78"/>
      <c r="J36" s="78"/>
      <c r="K36" s="23"/>
    </row>
    <row r="37" spans="1:11" ht="31" customHeight="1" thickBot="1" x14ac:dyDescent="0.35">
      <c r="A37" s="65" t="str">
        <f>_xlfn.CONCAT(B3,"s")</f>
        <v>Rocks</v>
      </c>
      <c r="B37" s="66"/>
      <c r="C37" s="66"/>
      <c r="D37" s="66"/>
      <c r="E37" s="66"/>
      <c r="F37" s="66"/>
      <c r="G37" s="66"/>
      <c r="H37" s="66"/>
      <c r="I37" s="66"/>
      <c r="J37" s="67"/>
      <c r="K37" s="23"/>
    </row>
    <row r="38" spans="1:11" ht="40" customHeight="1" thickBot="1" x14ac:dyDescent="0.25">
      <c r="A38" s="26" t="s">
        <v>48</v>
      </c>
      <c r="B38" s="84" t="s">
        <v>47</v>
      </c>
      <c r="C38" s="85"/>
      <c r="D38" s="27" t="s">
        <v>46</v>
      </c>
      <c r="E38" s="55" t="s">
        <v>18</v>
      </c>
      <c r="F38" s="55"/>
      <c r="G38" s="55"/>
      <c r="H38" s="55"/>
      <c r="I38" s="55"/>
      <c r="J38" s="56"/>
      <c r="K38" s="23"/>
    </row>
    <row r="39" spans="1:11" ht="40" customHeight="1" x14ac:dyDescent="0.25">
      <c r="A39" s="24" t="s">
        <v>32</v>
      </c>
      <c r="B39" s="86" t="s">
        <v>32</v>
      </c>
      <c r="C39" s="86"/>
      <c r="D39" s="40" t="s">
        <v>33</v>
      </c>
      <c r="E39" s="68" t="s">
        <v>34</v>
      </c>
      <c r="F39" s="68"/>
      <c r="G39" s="68"/>
      <c r="H39" s="68"/>
      <c r="I39" s="68"/>
      <c r="J39" s="69"/>
      <c r="K39" s="23"/>
    </row>
    <row r="40" spans="1:11" ht="20" customHeight="1" x14ac:dyDescent="0.25">
      <c r="A40" s="25" t="s">
        <v>32</v>
      </c>
      <c r="B40" s="87" t="s">
        <v>32</v>
      </c>
      <c r="C40" s="87"/>
      <c r="D40" s="41" t="s">
        <v>35</v>
      </c>
      <c r="E40" s="70" t="s">
        <v>36</v>
      </c>
      <c r="F40" s="70"/>
      <c r="G40" s="70"/>
      <c r="H40" s="70"/>
      <c r="I40" s="70"/>
      <c r="J40" s="71"/>
      <c r="K40" s="23"/>
    </row>
    <row r="41" spans="1:11" ht="40" customHeight="1" x14ac:dyDescent="0.25">
      <c r="A41" s="25" t="s">
        <v>32</v>
      </c>
      <c r="B41" s="87" t="s">
        <v>32</v>
      </c>
      <c r="C41" s="87"/>
      <c r="D41" s="41" t="s">
        <v>37</v>
      </c>
      <c r="E41" s="70" t="s">
        <v>38</v>
      </c>
      <c r="F41" s="70"/>
      <c r="G41" s="70"/>
      <c r="H41" s="70"/>
      <c r="I41" s="70"/>
      <c r="J41" s="71"/>
      <c r="K41" s="23"/>
    </row>
    <row r="42" spans="1:11" ht="20" customHeight="1" x14ac:dyDescent="0.25">
      <c r="A42" s="32" t="s">
        <v>24</v>
      </c>
      <c r="B42" s="88" t="str">
        <f>_xlfn.CONCAT("/",LOWER(B2),"s/:id/",LOWER(B3),"s")</f>
        <v>/projects/:id/rocks</v>
      </c>
      <c r="C42" s="88"/>
      <c r="D42" s="33" t="str">
        <f>_xlfn.CONCAT(LOWER(B3),"sCtrl.create")</f>
        <v>rocksCtrl.create</v>
      </c>
      <c r="E42" s="61" t="s">
        <v>39</v>
      </c>
      <c r="F42" s="61"/>
      <c r="G42" s="61"/>
      <c r="H42" s="61"/>
      <c r="I42" s="61"/>
      <c r="J42" s="62"/>
      <c r="K42" s="23"/>
    </row>
    <row r="43" spans="1:11" ht="38" customHeight="1" x14ac:dyDescent="0.25">
      <c r="A43" s="38" t="s">
        <v>19</v>
      </c>
      <c r="B43" s="89" t="str">
        <f>_xlfn.CONCAT("/",LOWER(B3),"s/:id/edit")</f>
        <v>/rocks/:id/edit</v>
      </c>
      <c r="C43" s="89"/>
      <c r="D43" s="39" t="str">
        <f>_xlfn.CONCAT(LOWER(B3),"sCtrl.edit")</f>
        <v>rocksCtrl.edit</v>
      </c>
      <c r="E43" s="59" t="s">
        <v>40</v>
      </c>
      <c r="F43" s="59"/>
      <c r="G43" s="59"/>
      <c r="H43" s="59"/>
      <c r="I43" s="59"/>
      <c r="J43" s="60"/>
      <c r="K43" s="23"/>
    </row>
    <row r="44" spans="1:11" ht="40" customHeight="1" x14ac:dyDescent="0.25">
      <c r="A44" s="34" t="s">
        <v>27</v>
      </c>
      <c r="B44" s="90" t="str">
        <f>_xlfn.CONCAT("/",LOWER(B3),"s/:id")</f>
        <v>/rocks/:id</v>
      </c>
      <c r="C44" s="90"/>
      <c r="D44" s="35" t="str">
        <f>_xlfn.CONCAT(LOWER(B3),"sCtrl.update")</f>
        <v>rocksCtrl.update</v>
      </c>
      <c r="E44" s="72" t="s">
        <v>43</v>
      </c>
      <c r="F44" s="72"/>
      <c r="G44" s="72"/>
      <c r="H44" s="72"/>
      <c r="I44" s="72"/>
      <c r="J44" s="73"/>
      <c r="K44" s="23"/>
    </row>
    <row r="45" spans="1:11" ht="20" customHeight="1" thickBot="1" x14ac:dyDescent="0.3">
      <c r="A45" s="36" t="s">
        <v>29</v>
      </c>
      <c r="B45" s="79" t="str">
        <f>_xlfn.CONCAT("/",LOWER(B3),"s/:id")</f>
        <v>/rocks/:id</v>
      </c>
      <c r="C45" s="80"/>
      <c r="D45" s="37" t="str">
        <f>_xlfn.CONCAT(LOWER(B3),"sCtrl.delete")</f>
        <v>rocksCtrl.delete</v>
      </c>
      <c r="E45" s="63" t="s">
        <v>45</v>
      </c>
      <c r="F45" s="63"/>
      <c r="G45" s="63"/>
      <c r="H45" s="63"/>
      <c r="I45" s="63"/>
      <c r="J45" s="64"/>
      <c r="K45" s="23"/>
    </row>
  </sheetData>
  <mergeCells count="43">
    <mergeCell ref="B5:C5"/>
    <mergeCell ref="B31:C31"/>
    <mergeCell ref="B32:C32"/>
    <mergeCell ref="B33:C33"/>
    <mergeCell ref="B12:C12"/>
    <mergeCell ref="B30:C30"/>
    <mergeCell ref="B42:C42"/>
    <mergeCell ref="B43:C43"/>
    <mergeCell ref="B44:C44"/>
    <mergeCell ref="E7:F7"/>
    <mergeCell ref="B27:C27"/>
    <mergeCell ref="B26:C26"/>
    <mergeCell ref="B28:C28"/>
    <mergeCell ref="B29:C29"/>
    <mergeCell ref="E28:J28"/>
    <mergeCell ref="E29:J29"/>
    <mergeCell ref="A25:J25"/>
    <mergeCell ref="B36:C36"/>
    <mergeCell ref="B38:C38"/>
    <mergeCell ref="B39:C39"/>
    <mergeCell ref="B40:C40"/>
    <mergeCell ref="B41:C41"/>
    <mergeCell ref="E45:J45"/>
    <mergeCell ref="E26:J26"/>
    <mergeCell ref="A37:J37"/>
    <mergeCell ref="E39:J39"/>
    <mergeCell ref="E40:J40"/>
    <mergeCell ref="E41:J41"/>
    <mergeCell ref="E42:J42"/>
    <mergeCell ref="E43:J43"/>
    <mergeCell ref="E44:J44"/>
    <mergeCell ref="E33:J33"/>
    <mergeCell ref="E34:J34"/>
    <mergeCell ref="E35:J35"/>
    <mergeCell ref="E36:J36"/>
    <mergeCell ref="B45:C45"/>
    <mergeCell ref="B34:C34"/>
    <mergeCell ref="B35:C35"/>
    <mergeCell ref="E38:J38"/>
    <mergeCell ref="E27:J27"/>
    <mergeCell ref="E30:J30"/>
    <mergeCell ref="E31:J31"/>
    <mergeCell ref="E32:J32"/>
  </mergeCells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F3DB-9EF7-D240-9D9C-847BA530C599}">
  <dimension ref="A1:M48"/>
  <sheetViews>
    <sheetView tabSelected="1" zoomScale="90" zoomScaleNormal="90" workbookViewId="0">
      <selection activeCell="F24" sqref="F24"/>
    </sheetView>
  </sheetViews>
  <sheetFormatPr baseColWidth="10" defaultRowHeight="16" x14ac:dyDescent="0.2"/>
  <cols>
    <col min="1" max="1" width="17" customWidth="1"/>
    <col min="2" max="2" width="19.33203125" customWidth="1"/>
    <col min="3" max="3" width="9.5" customWidth="1"/>
    <col min="4" max="4" width="30.83203125" style="1" customWidth="1"/>
    <col min="5" max="5" width="19.33203125" customWidth="1"/>
    <col min="6" max="6" width="15.5" customWidth="1"/>
    <col min="8" max="8" width="18.33203125" customWidth="1"/>
    <col min="9" max="9" width="18" customWidth="1"/>
    <col min="10" max="10" width="10.83203125" customWidth="1"/>
  </cols>
  <sheetData>
    <row r="1" spans="1:13" ht="22" thickBot="1" x14ac:dyDescent="0.3">
      <c r="A1" s="6" t="s">
        <v>8</v>
      </c>
      <c r="B1" s="14" t="s">
        <v>52</v>
      </c>
      <c r="D1" s="17" t="str">
        <f>_xlfn.CONCAT("Types of ", B2, "s")</f>
        <v>Types of Goalss</v>
      </c>
      <c r="E1" s="17" t="s">
        <v>51</v>
      </c>
      <c r="F1" s="13" t="s">
        <v>17</v>
      </c>
    </row>
    <row r="2" spans="1:13" ht="22" thickBot="1" x14ac:dyDescent="0.3">
      <c r="A2" s="7" t="s">
        <v>64</v>
      </c>
      <c r="B2" s="15" t="s">
        <v>67</v>
      </c>
      <c r="D2" s="10" t="s">
        <v>61</v>
      </c>
      <c r="E2" s="18" t="s">
        <v>50</v>
      </c>
      <c r="F2" s="12" t="s">
        <v>16</v>
      </c>
      <c r="H2" t="s">
        <v>68</v>
      </c>
    </row>
    <row r="3" spans="1:13" ht="22" thickBot="1" x14ac:dyDescent="0.3">
      <c r="A3" s="8" t="s">
        <v>65</v>
      </c>
      <c r="B3" s="16" t="s">
        <v>66</v>
      </c>
      <c r="D3" s="11" t="s">
        <v>54</v>
      </c>
    </row>
    <row r="4" spans="1:13" ht="21" x14ac:dyDescent="0.2">
      <c r="B4" s="49" t="s">
        <v>49</v>
      </c>
    </row>
    <row r="5" spans="1:13" ht="17" thickBot="1" x14ac:dyDescent="0.25">
      <c r="L5" t="s">
        <v>75</v>
      </c>
    </row>
    <row r="6" spans="1:13" x14ac:dyDescent="0.2">
      <c r="B6" s="91" t="str">
        <f>B1</f>
        <v>User</v>
      </c>
      <c r="C6" s="92"/>
    </row>
    <row r="7" spans="1:13" ht="17" thickBot="1" x14ac:dyDescent="0.25">
      <c r="B7" s="2" t="s">
        <v>0</v>
      </c>
      <c r="C7" s="3" t="s">
        <v>1</v>
      </c>
      <c r="F7" t="s">
        <v>62</v>
      </c>
    </row>
    <row r="8" spans="1:13" ht="17" thickBot="1" x14ac:dyDescent="0.25">
      <c r="B8" s="2" t="s">
        <v>2</v>
      </c>
      <c r="C8" s="3" t="s">
        <v>5</v>
      </c>
      <c r="D8" s="1" t="s">
        <v>15</v>
      </c>
      <c r="E8" s="94" t="str">
        <f>B2</f>
        <v>Goals</v>
      </c>
      <c r="F8" s="95"/>
      <c r="H8" s="91" t="s">
        <v>70</v>
      </c>
      <c r="I8" s="92"/>
      <c r="L8" t="s">
        <v>67</v>
      </c>
    </row>
    <row r="9" spans="1:13" x14ac:dyDescent="0.2">
      <c r="B9" s="2" t="s">
        <v>3</v>
      </c>
      <c r="C9" s="3" t="s">
        <v>5</v>
      </c>
      <c r="E9" s="45" t="s">
        <v>0</v>
      </c>
      <c r="F9" s="46" t="s">
        <v>1</v>
      </c>
      <c r="H9" s="2" t="s">
        <v>0</v>
      </c>
      <c r="I9" s="3" t="s">
        <v>1</v>
      </c>
      <c r="L9" t="s">
        <v>71</v>
      </c>
      <c r="M9" t="s">
        <v>72</v>
      </c>
    </row>
    <row r="10" spans="1:13" ht="17" thickBot="1" x14ac:dyDescent="0.25">
      <c r="B10" s="4" t="s">
        <v>4</v>
      </c>
      <c r="C10" s="5" t="s">
        <v>5</v>
      </c>
      <c r="E10" s="2" t="str">
        <f>_xlfn.CONCAT(LOWER(B1),"s",  D2 )</f>
        <v>usersassigned</v>
      </c>
      <c r="F10" s="3" t="s">
        <v>11</v>
      </c>
      <c r="H10" s="2" t="s">
        <v>55</v>
      </c>
      <c r="I10" s="3" t="s">
        <v>1</v>
      </c>
      <c r="M10" t="s">
        <v>6</v>
      </c>
    </row>
    <row r="11" spans="1:13" x14ac:dyDescent="0.2">
      <c r="A11" s="9" t="s">
        <v>12</v>
      </c>
      <c r="E11" s="2" t="s">
        <v>7</v>
      </c>
      <c r="F11" s="3" t="s">
        <v>5</v>
      </c>
      <c r="H11" s="2" t="s">
        <v>7</v>
      </c>
      <c r="I11" s="3" t="s">
        <v>5</v>
      </c>
      <c r="L11" t="s">
        <v>73</v>
      </c>
      <c r="M11" t="s">
        <v>74</v>
      </c>
    </row>
    <row r="12" spans="1:13" ht="17" thickBot="1" x14ac:dyDescent="0.25">
      <c r="D12" s="1" t="s">
        <v>13</v>
      </c>
      <c r="E12" s="19" t="str">
        <f>E2</f>
        <v>difficulty</v>
      </c>
      <c r="F12" s="3" t="s">
        <v>5</v>
      </c>
      <c r="H12" s="2"/>
      <c r="I12" s="3"/>
      <c r="L12" t="s">
        <v>76</v>
      </c>
    </row>
    <row r="13" spans="1:13" ht="17" customHeight="1" thickBot="1" x14ac:dyDescent="0.25">
      <c r="B13" s="94" t="str">
        <f>_xlfn.CONCAT(B3, " (embedded)")</f>
        <v>Notes (embedded)</v>
      </c>
      <c r="C13" s="95"/>
      <c r="E13" s="2" t="str">
        <f>_xlfn.CONCAT(LOWER(B1),"s",D3)</f>
        <v>usersWorking</v>
      </c>
      <c r="F13" s="3" t="s">
        <v>11</v>
      </c>
      <c r="H13" s="2" t="s">
        <v>56</v>
      </c>
      <c r="I13" s="3" t="s">
        <v>11</v>
      </c>
    </row>
    <row r="14" spans="1:13" ht="17" thickBot="1" x14ac:dyDescent="0.25">
      <c r="B14" s="45" t="s">
        <v>0</v>
      </c>
      <c r="C14" s="46" t="s">
        <v>1</v>
      </c>
      <c r="E14" s="2" t="str">
        <f>_xlfn.CONCAT(LOWER(B3), "s")</f>
        <v>notess</v>
      </c>
      <c r="F14" s="3" t="str">
        <f>_xlfn.CONCAT(, "[", LOWER(B3), "Schema]")</f>
        <v>[notesSchema]</v>
      </c>
      <c r="H14" s="4" t="s">
        <v>57</v>
      </c>
      <c r="I14" s="5" t="s">
        <v>58</v>
      </c>
      <c r="L14" t="s">
        <v>77</v>
      </c>
    </row>
    <row r="15" spans="1:13" ht="17" thickBot="1" x14ac:dyDescent="0.25">
      <c r="B15" s="2" t="s">
        <v>6</v>
      </c>
      <c r="C15" s="3" t="s">
        <v>5</v>
      </c>
      <c r="D15" s="1" t="s">
        <v>14</v>
      </c>
      <c r="E15" s="47" t="s">
        <v>59</v>
      </c>
      <c r="F15" s="48" t="s">
        <v>60</v>
      </c>
      <c r="L15" t="s">
        <v>78</v>
      </c>
    </row>
    <row r="16" spans="1:13" x14ac:dyDescent="0.2">
      <c r="B16" s="2" t="str">
        <f>_xlfn.CONCAT(LOWER(B1), "Id")</f>
        <v>userId</v>
      </c>
      <c r="C16" s="3" t="s">
        <v>1</v>
      </c>
      <c r="E16" t="s">
        <v>63</v>
      </c>
      <c r="L16" t="s">
        <v>79</v>
      </c>
    </row>
    <row r="17" spans="1:12" x14ac:dyDescent="0.2">
      <c r="B17" s="2" t="str">
        <f>_xlfn.CONCAT(LOWER(B1), B8)</f>
        <v>username</v>
      </c>
      <c r="C17" s="3" t="s">
        <v>5</v>
      </c>
      <c r="L17" t="s">
        <v>80</v>
      </c>
    </row>
    <row r="18" spans="1:12" ht="17" thickBot="1" x14ac:dyDescent="0.25">
      <c r="B18" s="4" t="s">
        <v>69</v>
      </c>
      <c r="C18" s="48" t="s">
        <v>1</v>
      </c>
      <c r="L18" t="s">
        <v>81</v>
      </c>
    </row>
    <row r="19" spans="1:12" x14ac:dyDescent="0.2">
      <c r="L19" t="s">
        <v>82</v>
      </c>
    </row>
    <row r="20" spans="1:12" ht="45" customHeight="1" x14ac:dyDescent="0.2">
      <c r="B20" s="20" t="str">
        <f>_xlfn.CONCAT("A ",B1," has many ",B2,"s ( ",LOWER(D2),")  /  A ",B2," belongs to a ",B1)</f>
        <v>A User has many Goalss ( assigned)  /  A Goals belongs to a User</v>
      </c>
      <c r="L20" t="s">
        <v>83</v>
      </c>
    </row>
    <row r="21" spans="1:12" ht="43" customHeight="1" x14ac:dyDescent="0.2">
      <c r="B21" s="20" t="str">
        <f>_xlfn.CONCAT("A ",B1," has many ",B2,"s ( ",LOWER(D3),")  /  A ",B2," has many  ",B1, "s ( ",LOWER(D3),")"  )</f>
        <v>A User has many Goalss ( working)  /  A Goals has many  Users ( working)</v>
      </c>
    </row>
    <row r="22" spans="1:12" ht="34" customHeight="1" x14ac:dyDescent="0.2">
      <c r="B22" s="20" t="str">
        <f>_xlfn.CONCAT("A ",B1," has many ",B3,"s  /  A ",B3," belongs to a ",B1)</f>
        <v>A User has many Notess  /  A Notes belongs to a User</v>
      </c>
    </row>
    <row r="23" spans="1:12" ht="47" customHeight="1" x14ac:dyDescent="0.2">
      <c r="B23" s="20" t="str">
        <f>_xlfn.CONCAT("A ",B2," has many ",B3,"s  /  A ",B3," belongs to a ",B2)</f>
        <v>A Goals has many Notess  /  A Notes belongs to a Goals</v>
      </c>
    </row>
    <row r="24" spans="1:12" ht="47" customHeight="1" x14ac:dyDescent="0.2">
      <c r="B24" s="20" t="str">
        <f>_xlfn.CONCAT("A ",B2," has many ",B4,"s  /  A ",B4," belongs to a ",B2)</f>
        <v>A Goals has many Tasks  /  A Task belongs to a Goals</v>
      </c>
    </row>
    <row r="25" spans="1:12" ht="9" customHeight="1" x14ac:dyDescent="0.2">
      <c r="B25" s="20"/>
    </row>
    <row r="27" spans="1:12" ht="17" thickBot="1" x14ac:dyDescent="0.25"/>
    <row r="28" spans="1:12" ht="29" thickBot="1" x14ac:dyDescent="0.35">
      <c r="A28" s="65" t="s">
        <v>19</v>
      </c>
      <c r="B28" s="66" t="str">
        <f>_xlfn.CONCAT("/",LOWER(B3),"s")</f>
        <v>/notess</v>
      </c>
      <c r="C28" s="66"/>
      <c r="D28" s="66" t="str">
        <f>_xlfn.CONCAT(LOWER(B3),"sCtrl.index")</f>
        <v>notessCtrl.index</v>
      </c>
      <c r="E28" s="66" t="s">
        <v>20</v>
      </c>
      <c r="F28" s="66"/>
      <c r="G28" s="66"/>
      <c r="H28" s="66"/>
      <c r="I28" s="66"/>
      <c r="J28" s="67"/>
    </row>
    <row r="29" spans="1:12" ht="20" thickBot="1" x14ac:dyDescent="0.25">
      <c r="A29" s="26" t="s">
        <v>19</v>
      </c>
      <c r="B29" s="84" t="str">
        <f>_xlfn.CONCAT("/",LOWER(B3),"s/all")</f>
        <v>/notess/all</v>
      </c>
      <c r="C29" s="85"/>
      <c r="D29" s="27" t="str">
        <f>_xlfn.CONCAT(LOWER(B3),"sCtrl.all",B3,"s")</f>
        <v>notessCtrl.allNotess</v>
      </c>
      <c r="E29" s="55" t="s">
        <v>21</v>
      </c>
      <c r="F29" s="55"/>
      <c r="G29" s="55"/>
      <c r="H29" s="55"/>
      <c r="I29" s="55"/>
      <c r="J29" s="56"/>
    </row>
    <row r="30" spans="1:12" ht="20" customHeight="1" x14ac:dyDescent="0.25">
      <c r="A30" s="42" t="s">
        <v>19</v>
      </c>
      <c r="B30" s="93" t="str">
        <f>_xlfn.CONCAT("/",LOWER(B3),"s/:id")</f>
        <v>/notess/:id</v>
      </c>
      <c r="C30" s="93"/>
      <c r="D30" s="43" t="str">
        <f>_xlfn.CONCAT(LOWER(B3),"sCtrl.show")</f>
        <v>notessCtrl.show</v>
      </c>
      <c r="E30" s="57" t="s">
        <v>22</v>
      </c>
      <c r="F30" s="57"/>
      <c r="G30" s="57"/>
      <c r="H30" s="57"/>
      <c r="I30" s="57"/>
      <c r="J30" s="58"/>
    </row>
    <row r="31" spans="1:12" ht="40" customHeight="1" x14ac:dyDescent="0.25">
      <c r="A31" s="38" t="s">
        <v>19</v>
      </c>
      <c r="B31" s="89" t="str">
        <f>_xlfn.CONCAT("/",LOWER(B3),"s/new")</f>
        <v>/notess/new</v>
      </c>
      <c r="C31" s="89"/>
      <c r="D31" s="39" t="str">
        <f>_xlfn.CONCAT(LOWER(B3),"sCtrl.new")</f>
        <v>notessCtrl.new</v>
      </c>
      <c r="E31" s="59" t="s">
        <v>23</v>
      </c>
      <c r="F31" s="59"/>
      <c r="G31" s="59"/>
      <c r="H31" s="59"/>
      <c r="I31" s="59"/>
      <c r="J31" s="60"/>
      <c r="K31" s="23"/>
    </row>
    <row r="32" spans="1:12" ht="20" customHeight="1" x14ac:dyDescent="0.25">
      <c r="A32" s="38" t="s">
        <v>24</v>
      </c>
      <c r="B32" s="89" t="str">
        <f>_xlfn.CONCAT("/",LOWER(B3),"s")</f>
        <v>/notess</v>
      </c>
      <c r="C32" s="89"/>
      <c r="D32" s="39" t="str">
        <f>_xlfn.CONCAT(LOWER(B3),"sCtrl.create")</f>
        <v>notessCtrl.create</v>
      </c>
      <c r="E32" s="59" t="s">
        <v>25</v>
      </c>
      <c r="F32" s="59"/>
      <c r="G32" s="59"/>
      <c r="H32" s="59"/>
      <c r="I32" s="59"/>
      <c r="J32" s="60"/>
      <c r="K32" s="23"/>
    </row>
    <row r="33" spans="1:11" ht="40" customHeight="1" x14ac:dyDescent="0.25">
      <c r="A33" s="38" t="s">
        <v>19</v>
      </c>
      <c r="B33" s="89" t="str">
        <f>_xlfn.CONCAT("/",LOWER(B3),"s/:id/edit")</f>
        <v>/notess/:id/edit</v>
      </c>
      <c r="C33" s="89"/>
      <c r="D33" s="39" t="str">
        <f>_xlfn.CONCAT(LOWER(B3),"sCtrl.edit")</f>
        <v>notessCtrl.edit</v>
      </c>
      <c r="E33" s="59" t="s">
        <v>26</v>
      </c>
      <c r="F33" s="59"/>
      <c r="G33" s="59"/>
      <c r="H33" s="59"/>
      <c r="I33" s="59"/>
      <c r="J33" s="60"/>
      <c r="K33" s="23"/>
    </row>
    <row r="34" spans="1:11" ht="20" customHeight="1" x14ac:dyDescent="0.25">
      <c r="A34" s="32" t="s">
        <v>27</v>
      </c>
      <c r="B34" s="88" t="str">
        <f>_xlfn.CONCAT("/",LOWER(B3),"s/:id")</f>
        <v>/notess/:id</v>
      </c>
      <c r="C34" s="88"/>
      <c r="D34" s="33" t="str">
        <f>_xlfn.CONCAT(LOWER(B3),"sCtrl.update")</f>
        <v>notessCtrl.update</v>
      </c>
      <c r="E34" s="61" t="s">
        <v>28</v>
      </c>
      <c r="F34" s="61"/>
      <c r="G34" s="61"/>
      <c r="H34" s="61"/>
      <c r="I34" s="61"/>
      <c r="J34" s="62"/>
      <c r="K34" s="23"/>
    </row>
    <row r="35" spans="1:11" ht="20" customHeight="1" x14ac:dyDescent="0.25">
      <c r="A35" s="38" t="s">
        <v>29</v>
      </c>
      <c r="B35" s="89" t="str">
        <f>_xlfn.CONCAT("/",LOWER(B3),"s/:id")</f>
        <v>/notess/:id</v>
      </c>
      <c r="C35" s="89"/>
      <c r="D35" s="39" t="str">
        <f>_xlfn.CONCAT(LOWER(B3),"sCtrl.delete")</f>
        <v>notessCtrl.delete</v>
      </c>
      <c r="E35" s="59" t="s">
        <v>30</v>
      </c>
      <c r="F35" s="59"/>
      <c r="G35" s="59"/>
      <c r="H35" s="59"/>
      <c r="I35" s="59"/>
      <c r="J35" s="60"/>
      <c r="K35" s="23"/>
    </row>
    <row r="36" spans="1:11" ht="40" customHeight="1" x14ac:dyDescent="0.25">
      <c r="A36" s="34" t="s">
        <v>24</v>
      </c>
      <c r="B36" s="90" t="str">
        <f>_xlfn.CONCAT("/",LOWER(B3),"s/:id")</f>
        <v>/notess/:id</v>
      </c>
      <c r="C36" s="90"/>
      <c r="D36" s="35" t="str">
        <f>_xlfn.CONCAT(LOWER(B3),"sCtrl.add",D4)</f>
        <v>notessCtrl.add</v>
      </c>
      <c r="E36" s="72" t="s">
        <v>31</v>
      </c>
      <c r="F36" s="72"/>
      <c r="G36" s="72"/>
      <c r="H36" s="72"/>
      <c r="I36" s="72"/>
      <c r="J36" s="73"/>
      <c r="K36" s="23"/>
    </row>
    <row r="37" spans="1:11" ht="20" customHeight="1" x14ac:dyDescent="0.25">
      <c r="A37" s="28"/>
      <c r="B37" s="81"/>
      <c r="C37" s="81"/>
      <c r="D37" s="29"/>
      <c r="E37" s="74"/>
      <c r="F37" s="74"/>
      <c r="G37" s="74"/>
      <c r="H37" s="74"/>
      <c r="I37" s="74"/>
      <c r="J37" s="75"/>
      <c r="K37" s="23"/>
    </row>
    <row r="38" spans="1:11" ht="20" customHeight="1" thickBot="1" x14ac:dyDescent="0.3">
      <c r="A38" s="30" t="str">
        <f>_xlfn.CONCAT(B4,"s")</f>
        <v>Tasks</v>
      </c>
      <c r="B38" s="82"/>
      <c r="C38" s="82"/>
      <c r="D38" s="31"/>
      <c r="E38" s="76"/>
      <c r="F38" s="76"/>
      <c r="G38" s="76"/>
      <c r="H38" s="76"/>
      <c r="I38" s="76"/>
      <c r="J38" s="77"/>
      <c r="K38" s="23"/>
    </row>
    <row r="39" spans="1:11" ht="40" customHeight="1" thickBot="1" x14ac:dyDescent="0.3">
      <c r="A39" s="22" t="s">
        <v>48</v>
      </c>
      <c r="B39" s="83" t="s">
        <v>47</v>
      </c>
      <c r="C39" s="83"/>
      <c r="D39" s="21" t="s">
        <v>46</v>
      </c>
      <c r="E39" s="78" t="s">
        <v>18</v>
      </c>
      <c r="F39" s="78"/>
      <c r="G39" s="78"/>
      <c r="H39" s="78"/>
      <c r="I39" s="78"/>
      <c r="J39" s="78"/>
      <c r="K39" s="23"/>
    </row>
    <row r="40" spans="1:11" ht="31" customHeight="1" thickBot="1" x14ac:dyDescent="0.35">
      <c r="A40" s="65" t="s">
        <v>32</v>
      </c>
      <c r="B40" s="66" t="s">
        <v>32</v>
      </c>
      <c r="C40" s="66"/>
      <c r="D40" s="66" t="s">
        <v>33</v>
      </c>
      <c r="E40" s="66" t="s">
        <v>34</v>
      </c>
      <c r="F40" s="66"/>
      <c r="G40" s="66"/>
      <c r="H40" s="66"/>
      <c r="I40" s="66"/>
      <c r="J40" s="67"/>
      <c r="K40" s="23"/>
    </row>
    <row r="41" spans="1:11" ht="40" customHeight="1" thickBot="1" x14ac:dyDescent="0.25">
      <c r="A41" s="26" t="s">
        <v>32</v>
      </c>
      <c r="B41" s="84" t="s">
        <v>32</v>
      </c>
      <c r="C41" s="85"/>
      <c r="D41" s="27" t="s">
        <v>35</v>
      </c>
      <c r="E41" s="55" t="s">
        <v>36</v>
      </c>
      <c r="F41" s="55"/>
      <c r="G41" s="55"/>
      <c r="H41" s="55"/>
      <c r="I41" s="55"/>
      <c r="J41" s="56"/>
      <c r="K41" s="23"/>
    </row>
    <row r="42" spans="1:11" ht="40" customHeight="1" x14ac:dyDescent="0.25">
      <c r="A42" s="24" t="s">
        <v>32</v>
      </c>
      <c r="B42" s="86" t="s">
        <v>32</v>
      </c>
      <c r="C42" s="86"/>
      <c r="D42" s="40" t="s">
        <v>37</v>
      </c>
      <c r="E42" s="68" t="s">
        <v>38</v>
      </c>
      <c r="F42" s="68"/>
      <c r="G42" s="68"/>
      <c r="H42" s="68"/>
      <c r="I42" s="68"/>
      <c r="J42" s="69"/>
      <c r="K42" s="23"/>
    </row>
    <row r="43" spans="1:11" ht="20" customHeight="1" x14ac:dyDescent="0.25">
      <c r="A43" s="25" t="s">
        <v>24</v>
      </c>
      <c r="B43" s="87" t="str">
        <f>_xlfn.CONCAT("/",LOWER(B3),"s/:id/",LOWER(B4),"s")</f>
        <v>/notess/:id/tasks</v>
      </c>
      <c r="C43" s="87"/>
      <c r="D43" s="41" t="str">
        <f>_xlfn.CONCAT(LOWER(B4),"sCtrl.create")</f>
        <v>tasksCtrl.create</v>
      </c>
      <c r="E43" s="70" t="s">
        <v>39</v>
      </c>
      <c r="F43" s="70"/>
      <c r="G43" s="70"/>
      <c r="H43" s="70"/>
      <c r="I43" s="70"/>
      <c r="J43" s="71"/>
      <c r="K43" s="23"/>
    </row>
    <row r="44" spans="1:11" ht="40" customHeight="1" x14ac:dyDescent="0.25">
      <c r="A44" s="25" t="s">
        <v>19</v>
      </c>
      <c r="B44" s="87" t="str">
        <f>_xlfn.CONCAT("/",LOWER(B4),"s/:id/edit")</f>
        <v>/tasks/:id/edit</v>
      </c>
      <c r="C44" s="87"/>
      <c r="D44" s="41" t="str">
        <f>_xlfn.CONCAT(LOWER(B4),"sCtrl.edit")</f>
        <v>tasksCtrl.edit</v>
      </c>
      <c r="E44" s="70" t="s">
        <v>40</v>
      </c>
      <c r="F44" s="70"/>
      <c r="G44" s="70"/>
      <c r="H44" s="70"/>
      <c r="I44" s="70"/>
      <c r="J44" s="71"/>
      <c r="K44" s="23"/>
    </row>
    <row r="45" spans="1:11" ht="20" customHeight="1" x14ac:dyDescent="0.25">
      <c r="A45" s="32" t="s">
        <v>27</v>
      </c>
      <c r="B45" s="88" t="str">
        <f>_xlfn.CONCAT("/",LOWER(B4),"s/:id")</f>
        <v>/tasks/:id</v>
      </c>
      <c r="C45" s="88"/>
      <c r="D45" s="33" t="str">
        <f>_xlfn.CONCAT(LOWER(B4),"sCtrl.update")</f>
        <v>tasksCtrl.update</v>
      </c>
      <c r="E45" s="61" t="s">
        <v>43</v>
      </c>
      <c r="F45" s="61"/>
      <c r="G45" s="61"/>
      <c r="H45" s="61"/>
      <c r="I45" s="61"/>
      <c r="J45" s="62"/>
      <c r="K45" s="23"/>
    </row>
    <row r="46" spans="1:11" ht="38" customHeight="1" x14ac:dyDescent="0.25">
      <c r="A46" s="38" t="s">
        <v>29</v>
      </c>
      <c r="B46" s="89" t="str">
        <f>_xlfn.CONCAT("/",LOWER(B4),"s/:id")</f>
        <v>/tasks/:id</v>
      </c>
      <c r="C46" s="89"/>
      <c r="D46" s="39" t="str">
        <f>_xlfn.CONCAT(LOWER(B4),"sCtrl.delete")</f>
        <v>tasksCtrl.delete</v>
      </c>
      <c r="E46" s="59" t="s">
        <v>45</v>
      </c>
      <c r="F46" s="59"/>
      <c r="G46" s="59"/>
      <c r="H46" s="59"/>
      <c r="I46" s="59"/>
      <c r="J46" s="60"/>
      <c r="K46" s="23"/>
    </row>
    <row r="47" spans="1:11" ht="40" customHeight="1" x14ac:dyDescent="0.25">
      <c r="A47" s="34" t="s">
        <v>27</v>
      </c>
      <c r="B47" s="90" t="s">
        <v>41</v>
      </c>
      <c r="C47" s="90"/>
      <c r="D47" s="35" t="s">
        <v>42</v>
      </c>
      <c r="E47" s="72" t="s">
        <v>43</v>
      </c>
      <c r="F47" s="72"/>
      <c r="G47" s="72"/>
      <c r="H47" s="72"/>
      <c r="I47" s="72"/>
      <c r="J47" s="73"/>
      <c r="K47" s="23"/>
    </row>
    <row r="48" spans="1:11" ht="20" customHeight="1" thickBot="1" x14ac:dyDescent="0.3">
      <c r="A48" s="36" t="s">
        <v>29</v>
      </c>
      <c r="B48" s="79" t="s">
        <v>41</v>
      </c>
      <c r="C48" s="80"/>
      <c r="D48" s="37" t="s">
        <v>44</v>
      </c>
      <c r="E48" s="63" t="s">
        <v>45</v>
      </c>
      <c r="F48" s="63"/>
      <c r="G48" s="63"/>
      <c r="H48" s="63"/>
      <c r="I48" s="63"/>
      <c r="J48" s="64"/>
      <c r="K48" s="23"/>
    </row>
  </sheetData>
  <mergeCells count="44">
    <mergeCell ref="B46:C46"/>
    <mergeCell ref="E46:J46"/>
    <mergeCell ref="B47:C47"/>
    <mergeCell ref="E47:J47"/>
    <mergeCell ref="B48:C48"/>
    <mergeCell ref="E48:J48"/>
    <mergeCell ref="B43:C43"/>
    <mergeCell ref="E43:J43"/>
    <mergeCell ref="B44:C44"/>
    <mergeCell ref="E44:J44"/>
    <mergeCell ref="B45:C45"/>
    <mergeCell ref="E45:J45"/>
    <mergeCell ref="B42:C42"/>
    <mergeCell ref="E42:J42"/>
    <mergeCell ref="B36:C36"/>
    <mergeCell ref="E36:J36"/>
    <mergeCell ref="B37:C37"/>
    <mergeCell ref="E37:J37"/>
    <mergeCell ref="B38:C38"/>
    <mergeCell ref="E38:J38"/>
    <mergeCell ref="B39:C39"/>
    <mergeCell ref="E39:J39"/>
    <mergeCell ref="A40:J40"/>
    <mergeCell ref="B41:C41"/>
    <mergeCell ref="E41:J41"/>
    <mergeCell ref="B33:C33"/>
    <mergeCell ref="E33:J33"/>
    <mergeCell ref="B34:C34"/>
    <mergeCell ref="E34:J34"/>
    <mergeCell ref="B35:C35"/>
    <mergeCell ref="E35:J35"/>
    <mergeCell ref="B30:C30"/>
    <mergeCell ref="E30:J30"/>
    <mergeCell ref="B31:C31"/>
    <mergeCell ref="E31:J31"/>
    <mergeCell ref="B32:C32"/>
    <mergeCell ref="E32:J32"/>
    <mergeCell ref="B6:C6"/>
    <mergeCell ref="E8:F8"/>
    <mergeCell ref="B13:C13"/>
    <mergeCell ref="A28:J28"/>
    <mergeCell ref="B29:C29"/>
    <mergeCell ref="E29:J29"/>
    <mergeCell ref="H8:I8"/>
  </mergeCells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0D62-EDBC-CF43-8502-FAB7575B7C3E}">
  <dimension ref="A1"/>
  <sheetViews>
    <sheetView workbookViewId="0">
      <selection activeCell="O13" sqref="O13"/>
    </sheetView>
  </sheetViews>
  <sheetFormatPr baseColWidth="10" defaultRowHeight="16" x14ac:dyDescent="0.2"/>
  <sheetData/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DCA2-4CEF-C244-B86C-13642047736A}">
  <sheetPr>
    <pageSetUpPr fitToPage="1"/>
  </sheetPr>
  <dimension ref="B1:L53"/>
  <sheetViews>
    <sheetView topLeftCell="A27" zoomScale="90" zoomScaleNormal="90" workbookViewId="0">
      <selection activeCell="F35" sqref="F35:K35"/>
    </sheetView>
  </sheetViews>
  <sheetFormatPr baseColWidth="10" defaultRowHeight="16" x14ac:dyDescent="0.2"/>
  <cols>
    <col min="1" max="1" width="7.1640625" customWidth="1"/>
    <col min="2" max="2" width="13.83203125" customWidth="1"/>
    <col min="3" max="3" width="19.33203125" customWidth="1"/>
    <col min="4" max="4" width="9.5" customWidth="1"/>
    <col min="5" max="5" width="30.83203125" style="1" customWidth="1"/>
    <col min="6" max="6" width="19.33203125" customWidth="1"/>
    <col min="7" max="7" width="15.5" customWidth="1"/>
    <col min="10" max="11" width="10.83203125" customWidth="1"/>
  </cols>
  <sheetData>
    <row r="1" spans="2:7" ht="22" thickBot="1" x14ac:dyDescent="0.3">
      <c r="B1" s="6" t="s">
        <v>8</v>
      </c>
      <c r="C1" s="14" t="s">
        <v>102</v>
      </c>
      <c r="D1" t="s">
        <v>99</v>
      </c>
      <c r="E1" s="17" t="str">
        <f>_xlfn.CONCAT("", C2, "s (sub)")</f>
        <v>Appointments (sub)</v>
      </c>
      <c r="F1" s="17" t="s">
        <v>51</v>
      </c>
      <c r="G1" s="13" t="s">
        <v>17</v>
      </c>
    </row>
    <row r="2" spans="2:7" ht="22" thickBot="1" x14ac:dyDescent="0.3">
      <c r="B2" s="7" t="s">
        <v>9</v>
      </c>
      <c r="C2" s="15" t="s">
        <v>104</v>
      </c>
      <c r="D2" t="s">
        <v>101</v>
      </c>
      <c r="E2" s="10" t="s">
        <v>89</v>
      </c>
      <c r="F2" s="18" t="s">
        <v>90</v>
      </c>
      <c r="G2" s="12" t="s">
        <v>16</v>
      </c>
    </row>
    <row r="3" spans="2:7" ht="22" thickBot="1" x14ac:dyDescent="0.3">
      <c r="B3" s="8" t="s">
        <v>10</v>
      </c>
      <c r="C3" s="16" t="s">
        <v>103</v>
      </c>
      <c r="D3" t="s">
        <v>100</v>
      </c>
      <c r="E3" s="11" t="s">
        <v>91</v>
      </c>
    </row>
    <row r="4" spans="2:7" ht="21" x14ac:dyDescent="0.2">
      <c r="C4" s="49" t="s">
        <v>88</v>
      </c>
    </row>
    <row r="5" spans="2:7" x14ac:dyDescent="0.2">
      <c r="E5"/>
    </row>
    <row r="6" spans="2:7" x14ac:dyDescent="0.2">
      <c r="E6"/>
    </row>
    <row r="7" spans="2:7" x14ac:dyDescent="0.2">
      <c r="E7"/>
    </row>
    <row r="8" spans="2:7" x14ac:dyDescent="0.2">
      <c r="E8"/>
    </row>
    <row r="9" spans="2:7" ht="17" thickBot="1" x14ac:dyDescent="0.25">
      <c r="E9"/>
    </row>
    <row r="10" spans="2:7" x14ac:dyDescent="0.2">
      <c r="C10" s="91" t="str">
        <f>C1</f>
        <v>Customer</v>
      </c>
      <c r="D10" s="92"/>
    </row>
    <row r="11" spans="2:7" ht="17" thickBot="1" x14ac:dyDescent="0.25">
      <c r="C11" s="2" t="s">
        <v>0</v>
      </c>
      <c r="D11" s="3" t="s">
        <v>1</v>
      </c>
    </row>
    <row r="12" spans="2:7" x14ac:dyDescent="0.2">
      <c r="C12" s="2" t="s">
        <v>2</v>
      </c>
      <c r="D12" s="3" t="s">
        <v>5</v>
      </c>
      <c r="E12" s="1" t="s">
        <v>15</v>
      </c>
      <c r="F12" s="91" t="str">
        <f>C2</f>
        <v>Appointment</v>
      </c>
      <c r="G12" s="92"/>
    </row>
    <row r="13" spans="2:7" x14ac:dyDescent="0.2">
      <c r="C13" s="2" t="s">
        <v>3</v>
      </c>
      <c r="D13" s="3" t="s">
        <v>5</v>
      </c>
      <c r="F13" s="2" t="s">
        <v>0</v>
      </c>
      <c r="G13" s="3" t="s">
        <v>1</v>
      </c>
    </row>
    <row r="14" spans="2:7" ht="17" thickBot="1" x14ac:dyDescent="0.25">
      <c r="C14" s="4" t="s">
        <v>4</v>
      </c>
      <c r="D14" s="5" t="s">
        <v>5</v>
      </c>
      <c r="F14" s="2" t="str">
        <f>_xlfn.CONCAT(LOWER(C1),  E2 )</f>
        <v>customerCreated</v>
      </c>
      <c r="G14" s="3" t="s">
        <v>1</v>
      </c>
    </row>
    <row r="15" spans="2:7" x14ac:dyDescent="0.2">
      <c r="B15" s="9" t="s">
        <v>12</v>
      </c>
      <c r="C15" s="54" t="s">
        <v>98</v>
      </c>
      <c r="D15" s="51" t="s">
        <v>95</v>
      </c>
      <c r="F15" s="2" t="s">
        <v>7</v>
      </c>
      <c r="G15" s="3" t="s">
        <v>5</v>
      </c>
    </row>
    <row r="16" spans="2:7" ht="17" thickBot="1" x14ac:dyDescent="0.25">
      <c r="E16" s="1" t="s">
        <v>13</v>
      </c>
      <c r="F16" s="19" t="str">
        <f>F2</f>
        <v>difficultyLevel</v>
      </c>
      <c r="G16" s="3" t="s">
        <v>5</v>
      </c>
    </row>
    <row r="17" spans="3:7" ht="17" customHeight="1" x14ac:dyDescent="0.2">
      <c r="C17" s="91" t="str">
        <f>_xlfn.CONCAT(C3, " (embedded)")</f>
        <v>Report (embedded)</v>
      </c>
      <c r="D17" s="92"/>
      <c r="F17" s="2" t="str">
        <f>_xlfn.CONCAT(LOWER(C1),"s",E3)</f>
        <v>customersAssigned</v>
      </c>
      <c r="G17" s="3" t="s">
        <v>11</v>
      </c>
    </row>
    <row r="18" spans="3:7" ht="17" thickBot="1" x14ac:dyDescent="0.25">
      <c r="C18" s="2" t="s">
        <v>0</v>
      </c>
      <c r="D18" s="3" t="s">
        <v>1</v>
      </c>
      <c r="F18" s="4" t="str">
        <f>_xlfn.CONCAT(LOWER(C3), "s")</f>
        <v>reports</v>
      </c>
      <c r="G18" s="5" t="str">
        <f>_xlfn.CONCAT(, "[", LOWER(C3), "Schema]")</f>
        <v>[reportSchema]</v>
      </c>
    </row>
    <row r="19" spans="3:7" x14ac:dyDescent="0.2">
      <c r="C19" s="2" t="s">
        <v>6</v>
      </c>
      <c r="D19" s="3" t="s">
        <v>5</v>
      </c>
      <c r="E19" s="1" t="s">
        <v>14</v>
      </c>
      <c r="F19" s="52" t="s">
        <v>92</v>
      </c>
      <c r="G19" s="51" t="s">
        <v>93</v>
      </c>
    </row>
    <row r="20" spans="3:7" x14ac:dyDescent="0.2">
      <c r="C20" s="2" t="str">
        <f>_xlfn.CONCAT(LOWER(C1), "Id")</f>
        <v>customerId</v>
      </c>
      <c r="D20" s="3" t="s">
        <v>1</v>
      </c>
      <c r="F20" t="s">
        <v>76</v>
      </c>
      <c r="G20" s="51" t="s">
        <v>94</v>
      </c>
    </row>
    <row r="21" spans="3:7" ht="17" thickBot="1" x14ac:dyDescent="0.25">
      <c r="C21" s="4" t="str">
        <f>_xlfn.CONCAT(LOWER(C1), C12)</f>
        <v>customername</v>
      </c>
      <c r="D21" s="5" t="s">
        <v>5</v>
      </c>
    </row>
    <row r="22" spans="3:7" x14ac:dyDescent="0.2">
      <c r="C22" t="s">
        <v>92</v>
      </c>
      <c r="D22" s="51" t="s">
        <v>93</v>
      </c>
      <c r="E22" s="52"/>
    </row>
    <row r="23" spans="3:7" x14ac:dyDescent="0.2">
      <c r="C23" t="s">
        <v>76</v>
      </c>
      <c r="D23" s="51" t="s">
        <v>95</v>
      </c>
      <c r="E23" s="53"/>
    </row>
    <row r="24" spans="3:7" x14ac:dyDescent="0.2">
      <c r="C24" t="s">
        <v>96</v>
      </c>
      <c r="D24" s="51" t="s">
        <v>97</v>
      </c>
    </row>
    <row r="25" spans="3:7" x14ac:dyDescent="0.2">
      <c r="D25" s="51"/>
    </row>
    <row r="27" spans="3:7" ht="45" customHeight="1" x14ac:dyDescent="0.2">
      <c r="C27" s="20" t="str">
        <f>_xlfn.CONCAT("A ",C1," has many ",C2,"s ( ",LOWER(E2),")  /  A ",C2," belongs to a ",C1)</f>
        <v>A Customer has many Appointments ( created)  /  A Appointment belongs to a Customer</v>
      </c>
    </row>
    <row r="28" spans="3:7" ht="43" customHeight="1" x14ac:dyDescent="0.2">
      <c r="C28" s="20" t="str">
        <f>_xlfn.CONCAT("A ",C1," has many ",C2,"s ( ",LOWER(E3),")  /  A ",C2," has many  ",C1, "s ( ",LOWER(E3),")"  )</f>
        <v>A Customer has many Appointments ( assigned)  /  A Appointment has many  Customers ( assigned)</v>
      </c>
    </row>
    <row r="29" spans="3:7" ht="34" customHeight="1" x14ac:dyDescent="0.2">
      <c r="C29" s="20" t="str">
        <f>_xlfn.CONCAT("A ",C1," has many ",C3,"s  /  A ",C3," belongs to a ",C1)</f>
        <v>A Customer has many Reports  /  A Report belongs to a Customer</v>
      </c>
    </row>
    <row r="30" spans="3:7" ht="47" customHeight="1" x14ac:dyDescent="0.2">
      <c r="C30" s="20" t="str">
        <f>_xlfn.CONCAT("A ",C2," has many ",C3,"s  /  A ",C3," belongs to a ",C2)</f>
        <v>A Appointment has many Reports  /  A Report belongs to a Appointment</v>
      </c>
    </row>
    <row r="32" spans="3:7" ht="17" thickBot="1" x14ac:dyDescent="0.25"/>
    <row r="33" spans="2:12" ht="29" thickBot="1" x14ac:dyDescent="0.35">
      <c r="B33" s="65" t="str">
        <f>C2</f>
        <v>Appointment</v>
      </c>
      <c r="C33" s="66"/>
      <c r="D33" s="66"/>
      <c r="E33" s="66"/>
      <c r="F33" s="66"/>
      <c r="G33" s="66"/>
      <c r="H33" s="66"/>
      <c r="I33" s="66"/>
      <c r="J33" s="66"/>
      <c r="K33" s="67"/>
    </row>
    <row r="34" spans="2:12" ht="39" thickBot="1" x14ac:dyDescent="0.25">
      <c r="B34" s="26" t="s">
        <v>48</v>
      </c>
      <c r="C34" s="84" t="s">
        <v>47</v>
      </c>
      <c r="D34" s="85"/>
      <c r="E34" s="44" t="s">
        <v>46</v>
      </c>
      <c r="F34" s="55" t="s">
        <v>18</v>
      </c>
      <c r="G34" s="55"/>
      <c r="H34" s="55"/>
      <c r="I34" s="55"/>
      <c r="J34" s="55"/>
      <c r="K34" s="56"/>
    </row>
    <row r="35" spans="2:12" ht="20" customHeight="1" x14ac:dyDescent="0.25">
      <c r="B35" s="42" t="s">
        <v>19</v>
      </c>
      <c r="C35" s="93" t="str">
        <f>_xlfn.CONCAT("/",LOWER(C2),"s")</f>
        <v>/appointments</v>
      </c>
      <c r="D35" s="93"/>
      <c r="E35" s="43" t="str">
        <f>_xlfn.CONCAT(LOWER(C2),"sCtrl.index")</f>
        <v>appointmentsCtrl.index</v>
      </c>
      <c r="F35" s="57" t="s">
        <v>20</v>
      </c>
      <c r="G35" s="57"/>
      <c r="H35" s="57"/>
      <c r="I35" s="57"/>
      <c r="J35" s="57"/>
      <c r="K35" s="58"/>
    </row>
    <row r="36" spans="2:12" ht="40" customHeight="1" x14ac:dyDescent="0.25">
      <c r="B36" s="38" t="s">
        <v>19</v>
      </c>
      <c r="C36" s="89" t="str">
        <f>_xlfn.CONCAT("/",LOWER(C2),"s/all")</f>
        <v>/appointments/all</v>
      </c>
      <c r="D36" s="89"/>
      <c r="E36" s="39" t="str">
        <f>_xlfn.CONCAT(LOWER(C2),"sCtrl.all",C2,"s")</f>
        <v>appointmentsCtrl.allAppointments</v>
      </c>
      <c r="F36" s="59" t="s">
        <v>21</v>
      </c>
      <c r="G36" s="59"/>
      <c r="H36" s="59"/>
      <c r="I36" s="59"/>
      <c r="J36" s="59"/>
      <c r="K36" s="60"/>
      <c r="L36" s="23"/>
    </row>
    <row r="37" spans="2:12" ht="20" customHeight="1" x14ac:dyDescent="0.25">
      <c r="B37" s="38" t="s">
        <v>19</v>
      </c>
      <c r="C37" s="89" t="str">
        <f>_xlfn.CONCAT("/",LOWER(C2),"s/:id")</f>
        <v>/appointments/:id</v>
      </c>
      <c r="D37" s="89"/>
      <c r="E37" s="39" t="str">
        <f>_xlfn.CONCAT(LOWER(C2),"sCtrl.show")</f>
        <v>appointmentsCtrl.show</v>
      </c>
      <c r="F37" s="59" t="s">
        <v>22</v>
      </c>
      <c r="G37" s="59"/>
      <c r="H37" s="59"/>
      <c r="I37" s="59"/>
      <c r="J37" s="59"/>
      <c r="K37" s="60"/>
      <c r="L37" s="23"/>
    </row>
    <row r="38" spans="2:12" ht="40" customHeight="1" x14ac:dyDescent="0.25">
      <c r="B38" s="38" t="s">
        <v>19</v>
      </c>
      <c r="C38" s="89" t="str">
        <f>_xlfn.CONCAT("/",LOWER(C2),"s/new")</f>
        <v>/appointments/new</v>
      </c>
      <c r="D38" s="89"/>
      <c r="E38" s="39" t="str">
        <f>_xlfn.CONCAT(LOWER(C2),"sCtrl.new")</f>
        <v>appointmentsCtrl.new</v>
      </c>
      <c r="F38" s="59" t="s">
        <v>23</v>
      </c>
      <c r="G38" s="59"/>
      <c r="H38" s="59"/>
      <c r="I38" s="59"/>
      <c r="J38" s="59"/>
      <c r="K38" s="60"/>
      <c r="L38" s="23"/>
    </row>
    <row r="39" spans="2:12" ht="20" customHeight="1" x14ac:dyDescent="0.25">
      <c r="B39" s="32" t="s">
        <v>24</v>
      </c>
      <c r="C39" s="88" t="str">
        <f>_xlfn.CONCAT("/",LOWER(C2),"s")</f>
        <v>/appointments</v>
      </c>
      <c r="D39" s="88"/>
      <c r="E39" s="33" t="str">
        <f>_xlfn.CONCAT(LOWER(C2),"sCtrl.create")</f>
        <v>appointmentsCtrl.create</v>
      </c>
      <c r="F39" s="61" t="s">
        <v>25</v>
      </c>
      <c r="G39" s="61"/>
      <c r="H39" s="61"/>
      <c r="I39" s="61"/>
      <c r="J39" s="61"/>
      <c r="K39" s="62"/>
      <c r="L39" s="23"/>
    </row>
    <row r="40" spans="2:12" ht="20" customHeight="1" x14ac:dyDescent="0.25">
      <c r="B40" s="38" t="s">
        <v>19</v>
      </c>
      <c r="C40" s="89" t="str">
        <f>_xlfn.CONCAT("/",LOWER(C2),"s/:id/edit")</f>
        <v>/appointments/:id/edit</v>
      </c>
      <c r="D40" s="89"/>
      <c r="E40" s="39" t="str">
        <f>_xlfn.CONCAT(LOWER(C2),"sCtrl.edit")</f>
        <v>appointmentsCtrl.edit</v>
      </c>
      <c r="F40" s="59" t="s">
        <v>26</v>
      </c>
      <c r="G40" s="59"/>
      <c r="H40" s="59"/>
      <c r="I40" s="59"/>
      <c r="J40" s="59"/>
      <c r="K40" s="60"/>
      <c r="L40" s="23"/>
    </row>
    <row r="41" spans="2:12" ht="40" customHeight="1" x14ac:dyDescent="0.25">
      <c r="B41" s="34" t="s">
        <v>27</v>
      </c>
      <c r="C41" s="90" t="str">
        <f>_xlfn.CONCAT("/",LOWER(C2),"s/:id")</f>
        <v>/appointments/:id</v>
      </c>
      <c r="D41" s="90"/>
      <c r="E41" s="35" t="str">
        <f>_xlfn.CONCAT(LOWER(C2),"sCtrl.update")</f>
        <v>appointmentsCtrl.update</v>
      </c>
      <c r="F41" s="72" t="s">
        <v>28</v>
      </c>
      <c r="G41" s="72"/>
      <c r="H41" s="72"/>
      <c r="I41" s="72"/>
      <c r="J41" s="72"/>
      <c r="K41" s="73"/>
      <c r="L41" s="23"/>
    </row>
    <row r="42" spans="2:12" ht="20" customHeight="1" x14ac:dyDescent="0.25">
      <c r="B42" s="28" t="s">
        <v>29</v>
      </c>
      <c r="C42" s="81" t="str">
        <f>_xlfn.CONCAT("/",LOWER(C2),"s/:id")</f>
        <v>/appointments/:id</v>
      </c>
      <c r="D42" s="81"/>
      <c r="E42" s="29" t="str">
        <f>_xlfn.CONCAT(LOWER(C2),"sCtrl.delete")</f>
        <v>appointmentsCtrl.delete</v>
      </c>
      <c r="F42" s="74" t="s">
        <v>30</v>
      </c>
      <c r="G42" s="74"/>
      <c r="H42" s="74"/>
      <c r="I42" s="74"/>
      <c r="J42" s="74"/>
      <c r="K42" s="75"/>
      <c r="L42" s="23"/>
    </row>
    <row r="43" spans="2:12" ht="20" customHeight="1" thickBot="1" x14ac:dyDescent="0.3">
      <c r="B43" s="30" t="s">
        <v>24</v>
      </c>
      <c r="C43" s="82" t="str">
        <f>_xlfn.CONCAT("/",LOWER(C2),"s/:id")</f>
        <v>/appointments/:id</v>
      </c>
      <c r="D43" s="82"/>
      <c r="E43" s="31" t="str">
        <f>_xlfn.CONCAT(LOWER(C2),"sCtrl.add",E3)</f>
        <v>appointmentsCtrl.addAssigned</v>
      </c>
      <c r="F43" s="76" t="s">
        <v>31</v>
      </c>
      <c r="G43" s="76"/>
      <c r="H43" s="76"/>
      <c r="I43" s="76"/>
      <c r="J43" s="76"/>
      <c r="K43" s="77"/>
      <c r="L43" s="23"/>
    </row>
    <row r="44" spans="2:12" ht="40" customHeight="1" thickBot="1" x14ac:dyDescent="0.3">
      <c r="B44" s="22"/>
      <c r="C44" s="83"/>
      <c r="D44" s="83"/>
      <c r="E44" s="21"/>
      <c r="F44" s="78"/>
      <c r="G44" s="78"/>
      <c r="H44" s="78"/>
      <c r="I44" s="78"/>
      <c r="J44" s="78"/>
      <c r="K44" s="78"/>
      <c r="L44" s="23"/>
    </row>
    <row r="45" spans="2:12" ht="31" customHeight="1" thickBot="1" x14ac:dyDescent="0.35">
      <c r="B45" s="65" t="str">
        <f>_xlfn.CONCAT(C3,"s")</f>
        <v>Reports</v>
      </c>
      <c r="C45" s="66"/>
      <c r="D45" s="66"/>
      <c r="E45" s="66"/>
      <c r="F45" s="66"/>
      <c r="G45" s="66"/>
      <c r="H45" s="66"/>
      <c r="I45" s="66"/>
      <c r="J45" s="66"/>
      <c r="K45" s="67"/>
      <c r="L45" s="23"/>
    </row>
    <row r="46" spans="2:12" ht="40" customHeight="1" thickBot="1" x14ac:dyDescent="0.25">
      <c r="B46" s="26" t="s">
        <v>48</v>
      </c>
      <c r="C46" s="84" t="s">
        <v>47</v>
      </c>
      <c r="D46" s="85"/>
      <c r="E46" s="44" t="s">
        <v>46</v>
      </c>
      <c r="F46" s="55" t="s">
        <v>18</v>
      </c>
      <c r="G46" s="55"/>
      <c r="H46" s="55"/>
      <c r="I46" s="55"/>
      <c r="J46" s="55"/>
      <c r="K46" s="56"/>
      <c r="L46" s="23"/>
    </row>
    <row r="47" spans="2:12" ht="40" customHeight="1" x14ac:dyDescent="0.25">
      <c r="B47" s="24" t="s">
        <v>32</v>
      </c>
      <c r="C47" s="86" t="s">
        <v>32</v>
      </c>
      <c r="D47" s="86"/>
      <c r="E47" s="40" t="s">
        <v>33</v>
      </c>
      <c r="F47" s="68" t="s">
        <v>34</v>
      </c>
      <c r="G47" s="68"/>
      <c r="H47" s="68"/>
      <c r="I47" s="68"/>
      <c r="J47" s="68"/>
      <c r="K47" s="69"/>
      <c r="L47" s="23"/>
    </row>
    <row r="48" spans="2:12" ht="20" customHeight="1" x14ac:dyDescent="0.25">
      <c r="B48" s="25" t="s">
        <v>32</v>
      </c>
      <c r="C48" s="87" t="s">
        <v>32</v>
      </c>
      <c r="D48" s="87"/>
      <c r="E48" s="41" t="s">
        <v>35</v>
      </c>
      <c r="F48" s="70" t="s">
        <v>36</v>
      </c>
      <c r="G48" s="70"/>
      <c r="H48" s="70"/>
      <c r="I48" s="70"/>
      <c r="J48" s="70"/>
      <c r="K48" s="71"/>
      <c r="L48" s="23"/>
    </row>
    <row r="49" spans="2:12" ht="40" customHeight="1" x14ac:dyDescent="0.25">
      <c r="B49" s="25" t="s">
        <v>32</v>
      </c>
      <c r="C49" s="87" t="s">
        <v>32</v>
      </c>
      <c r="D49" s="87"/>
      <c r="E49" s="41" t="s">
        <v>37</v>
      </c>
      <c r="F49" s="70" t="s">
        <v>38</v>
      </c>
      <c r="G49" s="70"/>
      <c r="H49" s="70"/>
      <c r="I49" s="70"/>
      <c r="J49" s="70"/>
      <c r="K49" s="71"/>
      <c r="L49" s="23"/>
    </row>
    <row r="50" spans="2:12" ht="20" customHeight="1" x14ac:dyDescent="0.25">
      <c r="B50" s="32" t="s">
        <v>24</v>
      </c>
      <c r="C50" s="88" t="str">
        <f>_xlfn.CONCAT("/",LOWER(C2),"s/:id/",LOWER(C3),"s")</f>
        <v>/appointments/:id/reports</v>
      </c>
      <c r="D50" s="88"/>
      <c r="E50" s="33" t="str">
        <f>_xlfn.CONCAT(LOWER(C3),"sCtrl.create")</f>
        <v>reportsCtrl.create</v>
      </c>
      <c r="F50" s="61" t="s">
        <v>39</v>
      </c>
      <c r="G50" s="61"/>
      <c r="H50" s="61"/>
      <c r="I50" s="61"/>
      <c r="J50" s="61"/>
      <c r="K50" s="62"/>
      <c r="L50" s="23"/>
    </row>
    <row r="51" spans="2:12" ht="38" customHeight="1" x14ac:dyDescent="0.25">
      <c r="B51" s="38" t="s">
        <v>19</v>
      </c>
      <c r="C51" s="89" t="str">
        <f>_xlfn.CONCAT("/",LOWER(C3),"s/:id/edit")</f>
        <v>/reports/:id/edit</v>
      </c>
      <c r="D51" s="89"/>
      <c r="E51" s="39" t="str">
        <f>_xlfn.CONCAT(LOWER(C3),"sCtrl.edit")</f>
        <v>reportsCtrl.edit</v>
      </c>
      <c r="F51" s="59" t="s">
        <v>40</v>
      </c>
      <c r="G51" s="59"/>
      <c r="H51" s="59"/>
      <c r="I51" s="59"/>
      <c r="J51" s="59"/>
      <c r="K51" s="60"/>
      <c r="L51" s="23"/>
    </row>
    <row r="52" spans="2:12" ht="40" customHeight="1" x14ac:dyDescent="0.25">
      <c r="B52" s="34" t="s">
        <v>27</v>
      </c>
      <c r="C52" s="90" t="str">
        <f>_xlfn.CONCAT("/",LOWER(C3),"s/:id")</f>
        <v>/reports/:id</v>
      </c>
      <c r="D52" s="90"/>
      <c r="E52" s="35" t="str">
        <f>_xlfn.CONCAT(LOWER(C3),"sCtrl.update")</f>
        <v>reportsCtrl.update</v>
      </c>
      <c r="F52" s="72" t="s">
        <v>43</v>
      </c>
      <c r="G52" s="72"/>
      <c r="H52" s="72"/>
      <c r="I52" s="72"/>
      <c r="J52" s="72"/>
      <c r="K52" s="73"/>
      <c r="L52" s="23"/>
    </row>
    <row r="53" spans="2:12" ht="20" customHeight="1" thickBot="1" x14ac:dyDescent="0.3">
      <c r="B53" s="36" t="s">
        <v>29</v>
      </c>
      <c r="C53" s="79" t="str">
        <f>_xlfn.CONCAT("/",LOWER(C3),"s/:id")</f>
        <v>/reports/:id</v>
      </c>
      <c r="D53" s="80"/>
      <c r="E53" s="37" t="str">
        <f>_xlfn.CONCAT(LOWER(C3),"sCtrl.delete")</f>
        <v>reportsCtrl.delete</v>
      </c>
      <c r="F53" s="63" t="s">
        <v>45</v>
      </c>
      <c r="G53" s="63"/>
      <c r="H53" s="63"/>
      <c r="I53" s="63"/>
      <c r="J53" s="63"/>
      <c r="K53" s="64"/>
      <c r="L53" s="23"/>
    </row>
  </sheetData>
  <mergeCells count="43">
    <mergeCell ref="C10:D10"/>
    <mergeCell ref="F12:G12"/>
    <mergeCell ref="C17:D17"/>
    <mergeCell ref="B33:K33"/>
    <mergeCell ref="C34:D34"/>
    <mergeCell ref="F34:K34"/>
    <mergeCell ref="C35:D35"/>
    <mergeCell ref="F35:K35"/>
    <mergeCell ref="C36:D36"/>
    <mergeCell ref="F36:K36"/>
    <mergeCell ref="C37:D37"/>
    <mergeCell ref="F37:K37"/>
    <mergeCell ref="C38:D38"/>
    <mergeCell ref="F38:K38"/>
    <mergeCell ref="C39:D39"/>
    <mergeCell ref="F39:K39"/>
    <mergeCell ref="C40:D40"/>
    <mergeCell ref="F40:K40"/>
    <mergeCell ref="C47:D47"/>
    <mergeCell ref="F47:K47"/>
    <mergeCell ref="C41:D41"/>
    <mergeCell ref="F41:K41"/>
    <mergeCell ref="C42:D42"/>
    <mergeCell ref="F42:K42"/>
    <mergeCell ref="C43:D43"/>
    <mergeCell ref="F43:K43"/>
    <mergeCell ref="C44:D44"/>
    <mergeCell ref="F44:K44"/>
    <mergeCell ref="B45:K45"/>
    <mergeCell ref="C46:D46"/>
    <mergeCell ref="F46:K46"/>
    <mergeCell ref="C48:D48"/>
    <mergeCell ref="F48:K48"/>
    <mergeCell ref="C49:D49"/>
    <mergeCell ref="F49:K49"/>
    <mergeCell ref="C50:D50"/>
    <mergeCell ref="F50:K50"/>
    <mergeCell ref="C51:D51"/>
    <mergeCell ref="F51:K51"/>
    <mergeCell ref="C52:D52"/>
    <mergeCell ref="F52:K52"/>
    <mergeCell ref="C53:D53"/>
    <mergeCell ref="F53:K53"/>
  </mergeCells>
  <pageMargins left="0.7" right="0.7" top="0.75" bottom="0.75" header="0.3" footer="0.3"/>
  <pageSetup scale="42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3598-B8F4-A543-8686-3223FC2CF9DC}">
  <sheetPr>
    <pageSetUpPr fitToPage="1"/>
  </sheetPr>
  <dimension ref="A1:L53"/>
  <sheetViews>
    <sheetView zoomScale="90" zoomScaleNormal="90" workbookViewId="0">
      <selection activeCell="F35" sqref="F35:K35"/>
    </sheetView>
  </sheetViews>
  <sheetFormatPr baseColWidth="10" defaultRowHeight="16" x14ac:dyDescent="0.2"/>
  <cols>
    <col min="1" max="1" width="7.1640625" customWidth="1"/>
    <col min="2" max="2" width="13.83203125" customWidth="1"/>
    <col min="3" max="3" width="19.33203125" customWidth="1"/>
    <col min="4" max="4" width="9.5" customWidth="1"/>
    <col min="5" max="5" width="30.83203125" style="1" customWidth="1"/>
    <col min="6" max="6" width="19.33203125" customWidth="1"/>
    <col min="7" max="7" width="15.5" customWidth="1"/>
    <col min="10" max="11" width="10.83203125" customWidth="1"/>
  </cols>
  <sheetData>
    <row r="1" spans="1:7" ht="22" thickBot="1" x14ac:dyDescent="0.3">
      <c r="A1" t="s">
        <v>101</v>
      </c>
      <c r="B1" s="6" t="s">
        <v>9</v>
      </c>
      <c r="C1" s="14" t="s">
        <v>85</v>
      </c>
      <c r="D1" t="s">
        <v>99</v>
      </c>
      <c r="E1" s="17" t="str">
        <f>_xlfn.CONCAT("", C2, "s (sub)")</f>
        <v>Appointments (sub)</v>
      </c>
      <c r="F1" s="17" t="s">
        <v>51</v>
      </c>
      <c r="G1" s="13" t="s">
        <v>17</v>
      </c>
    </row>
    <row r="2" spans="1:7" ht="22" thickBot="1" x14ac:dyDescent="0.3">
      <c r="A2" t="s">
        <v>100</v>
      </c>
      <c r="B2" s="7" t="s">
        <v>10</v>
      </c>
      <c r="C2" s="15" t="s">
        <v>104</v>
      </c>
      <c r="D2" t="s">
        <v>101</v>
      </c>
      <c r="E2" s="10" t="s">
        <v>89</v>
      </c>
      <c r="F2" s="18" t="s">
        <v>90</v>
      </c>
      <c r="G2" s="12" t="s">
        <v>16</v>
      </c>
    </row>
    <row r="3" spans="1:7" ht="22" thickBot="1" x14ac:dyDescent="0.3">
      <c r="A3" t="s">
        <v>73</v>
      </c>
      <c r="B3" s="8" t="s">
        <v>10</v>
      </c>
      <c r="C3" s="16" t="s">
        <v>103</v>
      </c>
      <c r="D3" t="s">
        <v>100</v>
      </c>
      <c r="E3" s="11" t="s">
        <v>91</v>
      </c>
    </row>
    <row r="4" spans="1:7" ht="21" x14ac:dyDescent="0.2">
      <c r="C4" s="49" t="s">
        <v>88</v>
      </c>
    </row>
    <row r="5" spans="1:7" x14ac:dyDescent="0.2">
      <c r="E5"/>
    </row>
    <row r="6" spans="1:7" ht="15" customHeight="1" x14ac:dyDescent="0.2">
      <c r="A6" t="s">
        <v>105</v>
      </c>
      <c r="E6"/>
    </row>
    <row r="7" spans="1:7" x14ac:dyDescent="0.2">
      <c r="A7" s="96" t="s">
        <v>106</v>
      </c>
      <c r="E7"/>
    </row>
    <row r="8" spans="1:7" x14ac:dyDescent="0.2">
      <c r="E8"/>
    </row>
    <row r="9" spans="1:7" ht="17" thickBot="1" x14ac:dyDescent="0.25">
      <c r="E9"/>
    </row>
    <row r="10" spans="1:7" x14ac:dyDescent="0.2">
      <c r="C10" s="91" t="str">
        <f>C1</f>
        <v>Project</v>
      </c>
      <c r="D10" s="92"/>
    </row>
    <row r="11" spans="1:7" ht="17" thickBot="1" x14ac:dyDescent="0.25">
      <c r="C11" s="2" t="s">
        <v>0</v>
      </c>
      <c r="D11" s="3" t="s">
        <v>1</v>
      </c>
    </row>
    <row r="12" spans="1:7" x14ac:dyDescent="0.2">
      <c r="C12" s="2" t="s">
        <v>2</v>
      </c>
      <c r="D12" s="3" t="s">
        <v>5</v>
      </c>
      <c r="E12" s="1" t="s">
        <v>15</v>
      </c>
      <c r="F12" s="91" t="str">
        <f>C2</f>
        <v>Appointment</v>
      </c>
      <c r="G12" s="92"/>
    </row>
    <row r="13" spans="1:7" x14ac:dyDescent="0.2">
      <c r="C13" s="2" t="s">
        <v>3</v>
      </c>
      <c r="D13" s="3" t="s">
        <v>5</v>
      </c>
      <c r="F13" s="2" t="s">
        <v>0</v>
      </c>
      <c r="G13" s="3" t="s">
        <v>1</v>
      </c>
    </row>
    <row r="14" spans="1:7" ht="17" thickBot="1" x14ac:dyDescent="0.25">
      <c r="C14" s="4" t="s">
        <v>4</v>
      </c>
      <c r="D14" s="5" t="s">
        <v>5</v>
      </c>
      <c r="F14" s="2" t="str">
        <f>_xlfn.CONCAT(LOWER(C1),  E2 )</f>
        <v>projectCreated</v>
      </c>
      <c r="G14" s="3" t="s">
        <v>1</v>
      </c>
    </row>
    <row r="15" spans="1:7" x14ac:dyDescent="0.2">
      <c r="B15" s="9" t="s">
        <v>12</v>
      </c>
      <c r="C15" s="54" t="s">
        <v>98</v>
      </c>
      <c r="D15" s="51" t="s">
        <v>95</v>
      </c>
      <c r="F15" s="2" t="s">
        <v>7</v>
      </c>
      <c r="G15" s="3" t="s">
        <v>5</v>
      </c>
    </row>
    <row r="16" spans="1:7" ht="17" thickBot="1" x14ac:dyDescent="0.25">
      <c r="E16" s="1" t="s">
        <v>13</v>
      </c>
      <c r="F16" s="19" t="str">
        <f>F2</f>
        <v>difficultyLevel</v>
      </c>
      <c r="G16" s="3" t="s">
        <v>5</v>
      </c>
    </row>
    <row r="17" spans="3:7" ht="17" customHeight="1" x14ac:dyDescent="0.2">
      <c r="C17" s="91" t="str">
        <f>_xlfn.CONCAT(C3, " (embedded)")</f>
        <v>Report (embedded)</v>
      </c>
      <c r="D17" s="92"/>
      <c r="F17" s="2" t="str">
        <f>_xlfn.CONCAT(LOWER(C1),"s",E3)</f>
        <v>projectsAssigned</v>
      </c>
      <c r="G17" s="3" t="s">
        <v>11</v>
      </c>
    </row>
    <row r="18" spans="3:7" ht="17" thickBot="1" x14ac:dyDescent="0.25">
      <c r="C18" s="2" t="s">
        <v>0</v>
      </c>
      <c r="D18" s="3" t="s">
        <v>1</v>
      </c>
      <c r="F18" s="4" t="str">
        <f>_xlfn.CONCAT(LOWER(C3), "s")</f>
        <v>reports</v>
      </c>
      <c r="G18" s="5" t="str">
        <f>_xlfn.CONCAT(, "[", LOWER(C3), "Schema]")</f>
        <v>[reportSchema]</v>
      </c>
    </row>
    <row r="19" spans="3:7" x14ac:dyDescent="0.2">
      <c r="C19" s="2" t="s">
        <v>6</v>
      </c>
      <c r="D19" s="3" t="s">
        <v>5</v>
      </c>
      <c r="E19" s="1" t="s">
        <v>14</v>
      </c>
      <c r="F19" s="52" t="s">
        <v>92</v>
      </c>
      <c r="G19" s="51" t="s">
        <v>93</v>
      </c>
    </row>
    <row r="20" spans="3:7" x14ac:dyDescent="0.2">
      <c r="C20" s="2" t="str">
        <f>_xlfn.CONCAT(LOWER(C1), "Id")</f>
        <v>projectId</v>
      </c>
      <c r="D20" s="3" t="s">
        <v>1</v>
      </c>
      <c r="F20" t="s">
        <v>76</v>
      </c>
      <c r="G20" s="51" t="s">
        <v>94</v>
      </c>
    </row>
    <row r="21" spans="3:7" ht="17" thickBot="1" x14ac:dyDescent="0.25">
      <c r="C21" s="4" t="str">
        <f>_xlfn.CONCAT(LOWER(C1), C12)</f>
        <v>projectname</v>
      </c>
      <c r="D21" s="5" t="s">
        <v>5</v>
      </c>
    </row>
    <row r="22" spans="3:7" x14ac:dyDescent="0.2">
      <c r="C22" t="s">
        <v>92</v>
      </c>
      <c r="D22" s="51" t="s">
        <v>93</v>
      </c>
      <c r="E22" s="52"/>
    </row>
    <row r="23" spans="3:7" x14ac:dyDescent="0.2">
      <c r="C23" t="s">
        <v>76</v>
      </c>
      <c r="D23" s="51" t="s">
        <v>95</v>
      </c>
      <c r="E23" s="53"/>
    </row>
    <row r="24" spans="3:7" x14ac:dyDescent="0.2">
      <c r="C24" t="s">
        <v>96</v>
      </c>
      <c r="D24" s="51" t="s">
        <v>97</v>
      </c>
    </row>
    <row r="25" spans="3:7" x14ac:dyDescent="0.2">
      <c r="D25" s="51"/>
    </row>
    <row r="27" spans="3:7" ht="45" customHeight="1" x14ac:dyDescent="0.2">
      <c r="C27" s="20" t="str">
        <f>_xlfn.CONCAT("A ",C1," has many ",C2,"s ( ",LOWER(E2),")  /  A ",C2," belongs to a ",C1)</f>
        <v>A Project has many Appointments ( created)  /  A Appointment belongs to a Project</v>
      </c>
    </row>
    <row r="28" spans="3:7" ht="43" customHeight="1" x14ac:dyDescent="0.2">
      <c r="C28" s="20" t="str">
        <f>_xlfn.CONCAT("A ",C1," has many ",C2,"s ( ",LOWER(E3),")  /  A ",C2," has many  ",C1, "s ( ",LOWER(E3),")"  )</f>
        <v>A Project has many Appointments ( assigned)  /  A Appointment has many  Projects ( assigned)</v>
      </c>
    </row>
    <row r="29" spans="3:7" ht="34" customHeight="1" x14ac:dyDescent="0.2">
      <c r="C29" s="20" t="str">
        <f>_xlfn.CONCAT("A ",C1," has many ",C3,"s  /  A ",C3," belongs to a ",C1)</f>
        <v>A Project has many Reports  /  A Report belongs to a Project</v>
      </c>
    </row>
    <row r="30" spans="3:7" ht="47" customHeight="1" x14ac:dyDescent="0.2">
      <c r="C30" s="20" t="str">
        <f>_xlfn.CONCAT("A ",C2," has many ",C3,"s  /  A ",C3," belongs to a ",C2)</f>
        <v>A Appointment has many Reports  /  A Report belongs to a Appointment</v>
      </c>
    </row>
    <row r="32" spans="3:7" ht="17" thickBot="1" x14ac:dyDescent="0.25"/>
    <row r="33" spans="2:12" ht="29" thickBot="1" x14ac:dyDescent="0.35">
      <c r="B33" s="65" t="str">
        <f>C2</f>
        <v>Appointment</v>
      </c>
      <c r="C33" s="66"/>
      <c r="D33" s="66"/>
      <c r="E33" s="66"/>
      <c r="F33" s="66"/>
      <c r="G33" s="66"/>
      <c r="H33" s="66"/>
      <c r="I33" s="66"/>
      <c r="J33" s="66"/>
      <c r="K33" s="67"/>
    </row>
    <row r="34" spans="2:12" ht="39" thickBot="1" x14ac:dyDescent="0.25">
      <c r="B34" s="26" t="s">
        <v>48</v>
      </c>
      <c r="C34" s="84" t="s">
        <v>47</v>
      </c>
      <c r="D34" s="85"/>
      <c r="E34" s="50" t="s">
        <v>46</v>
      </c>
      <c r="F34" s="55" t="s">
        <v>18</v>
      </c>
      <c r="G34" s="55"/>
      <c r="H34" s="55"/>
      <c r="I34" s="55"/>
      <c r="J34" s="55"/>
      <c r="K34" s="56"/>
    </row>
    <row r="35" spans="2:12" ht="20" customHeight="1" x14ac:dyDescent="0.25">
      <c r="B35" s="42" t="s">
        <v>19</v>
      </c>
      <c r="C35" s="93" t="str">
        <f>_xlfn.CONCAT("/",LOWER(C2),"s")</f>
        <v>/appointments</v>
      </c>
      <c r="D35" s="93"/>
      <c r="E35" s="43" t="str">
        <f>_xlfn.CONCAT(LOWER(C2),"sCtrl.index")</f>
        <v>appointmentsCtrl.index</v>
      </c>
      <c r="F35" s="57" t="s">
        <v>20</v>
      </c>
      <c r="G35" s="57"/>
      <c r="H35" s="57"/>
      <c r="I35" s="57"/>
      <c r="J35" s="57"/>
      <c r="K35" s="58"/>
    </row>
    <row r="36" spans="2:12" ht="40" customHeight="1" x14ac:dyDescent="0.25">
      <c r="B36" s="38" t="s">
        <v>19</v>
      </c>
      <c r="C36" s="89" t="str">
        <f>_xlfn.CONCAT("/",LOWER(C2),"s/all")</f>
        <v>/appointments/all</v>
      </c>
      <c r="D36" s="89"/>
      <c r="E36" s="39" t="str">
        <f>_xlfn.CONCAT(LOWER(C2),"sCtrl.all",C2,"s")</f>
        <v>appointmentsCtrl.allAppointments</v>
      </c>
      <c r="F36" s="59" t="s">
        <v>21</v>
      </c>
      <c r="G36" s="59"/>
      <c r="H36" s="59"/>
      <c r="I36" s="59"/>
      <c r="J36" s="59"/>
      <c r="K36" s="60"/>
      <c r="L36" s="23"/>
    </row>
    <row r="37" spans="2:12" ht="20" customHeight="1" x14ac:dyDescent="0.25">
      <c r="B37" s="38" t="s">
        <v>19</v>
      </c>
      <c r="C37" s="89" t="str">
        <f>_xlfn.CONCAT("/",LOWER(C2),"s/:id")</f>
        <v>/appointments/:id</v>
      </c>
      <c r="D37" s="89"/>
      <c r="E37" s="39" t="str">
        <f>_xlfn.CONCAT(LOWER(C2),"sCtrl.show")</f>
        <v>appointmentsCtrl.show</v>
      </c>
      <c r="F37" s="59" t="s">
        <v>22</v>
      </c>
      <c r="G37" s="59"/>
      <c r="H37" s="59"/>
      <c r="I37" s="59"/>
      <c r="J37" s="59"/>
      <c r="K37" s="60"/>
      <c r="L37" s="23"/>
    </row>
    <row r="38" spans="2:12" ht="40" customHeight="1" x14ac:dyDescent="0.25">
      <c r="B38" s="38" t="s">
        <v>19</v>
      </c>
      <c r="C38" s="89" t="str">
        <f>_xlfn.CONCAT("/",LOWER(C2),"s/new")</f>
        <v>/appointments/new</v>
      </c>
      <c r="D38" s="89"/>
      <c r="E38" s="39" t="str">
        <f>_xlfn.CONCAT(LOWER(C2),"sCtrl.new")</f>
        <v>appointmentsCtrl.new</v>
      </c>
      <c r="F38" s="59" t="s">
        <v>23</v>
      </c>
      <c r="G38" s="59"/>
      <c r="H38" s="59"/>
      <c r="I38" s="59"/>
      <c r="J38" s="59"/>
      <c r="K38" s="60"/>
      <c r="L38" s="23"/>
    </row>
    <row r="39" spans="2:12" ht="20" customHeight="1" x14ac:dyDescent="0.25">
      <c r="B39" s="32" t="s">
        <v>24</v>
      </c>
      <c r="C39" s="88" t="str">
        <f>_xlfn.CONCAT("/",LOWER(C2),"s")</f>
        <v>/appointments</v>
      </c>
      <c r="D39" s="88"/>
      <c r="E39" s="33" t="str">
        <f>_xlfn.CONCAT(LOWER(C2),"sCtrl.create")</f>
        <v>appointmentsCtrl.create</v>
      </c>
      <c r="F39" s="61" t="s">
        <v>25</v>
      </c>
      <c r="G39" s="61"/>
      <c r="H39" s="61"/>
      <c r="I39" s="61"/>
      <c r="J39" s="61"/>
      <c r="K39" s="62"/>
      <c r="L39" s="23"/>
    </row>
    <row r="40" spans="2:12" ht="20" customHeight="1" x14ac:dyDescent="0.25">
      <c r="B40" s="38" t="s">
        <v>19</v>
      </c>
      <c r="C40" s="89" t="str">
        <f>_xlfn.CONCAT("/",LOWER(C2),"s/:id/edit")</f>
        <v>/appointments/:id/edit</v>
      </c>
      <c r="D40" s="89"/>
      <c r="E40" s="39" t="str">
        <f>_xlfn.CONCAT(LOWER(C2),"sCtrl.edit")</f>
        <v>appointmentsCtrl.edit</v>
      </c>
      <c r="F40" s="59" t="s">
        <v>26</v>
      </c>
      <c r="G40" s="59"/>
      <c r="H40" s="59"/>
      <c r="I40" s="59"/>
      <c r="J40" s="59"/>
      <c r="K40" s="60"/>
      <c r="L40" s="23"/>
    </row>
    <row r="41" spans="2:12" ht="40" customHeight="1" x14ac:dyDescent="0.25">
      <c r="B41" s="34" t="s">
        <v>27</v>
      </c>
      <c r="C41" s="90" t="str">
        <f>_xlfn.CONCAT("/",LOWER(C2),"s/:id")</f>
        <v>/appointments/:id</v>
      </c>
      <c r="D41" s="90"/>
      <c r="E41" s="35" t="str">
        <f>_xlfn.CONCAT(LOWER(C2),"sCtrl.update")</f>
        <v>appointmentsCtrl.update</v>
      </c>
      <c r="F41" s="72" t="s">
        <v>28</v>
      </c>
      <c r="G41" s="72"/>
      <c r="H41" s="72"/>
      <c r="I41" s="72"/>
      <c r="J41" s="72"/>
      <c r="K41" s="73"/>
      <c r="L41" s="23"/>
    </row>
    <row r="42" spans="2:12" ht="20" customHeight="1" x14ac:dyDescent="0.25">
      <c r="B42" s="28" t="s">
        <v>29</v>
      </c>
      <c r="C42" s="81" t="str">
        <f>_xlfn.CONCAT("/",LOWER(C2),"s/:id")</f>
        <v>/appointments/:id</v>
      </c>
      <c r="D42" s="81"/>
      <c r="E42" s="29" t="str">
        <f>_xlfn.CONCAT(LOWER(C2),"sCtrl.delete")</f>
        <v>appointmentsCtrl.delete</v>
      </c>
      <c r="F42" s="74" t="s">
        <v>30</v>
      </c>
      <c r="G42" s="74"/>
      <c r="H42" s="74"/>
      <c r="I42" s="74"/>
      <c r="J42" s="74"/>
      <c r="K42" s="75"/>
      <c r="L42" s="23"/>
    </row>
    <row r="43" spans="2:12" ht="20" customHeight="1" thickBot="1" x14ac:dyDescent="0.3">
      <c r="B43" s="30" t="s">
        <v>24</v>
      </c>
      <c r="C43" s="82" t="str">
        <f>_xlfn.CONCAT("/",LOWER(C2),"s/:id")</f>
        <v>/appointments/:id</v>
      </c>
      <c r="D43" s="82"/>
      <c r="E43" s="31" t="str">
        <f>_xlfn.CONCAT(LOWER(C2),"sCtrl.add",E3)</f>
        <v>appointmentsCtrl.addAssigned</v>
      </c>
      <c r="F43" s="76" t="s">
        <v>31</v>
      </c>
      <c r="G43" s="76"/>
      <c r="H43" s="76"/>
      <c r="I43" s="76"/>
      <c r="J43" s="76"/>
      <c r="K43" s="77"/>
      <c r="L43" s="23"/>
    </row>
    <row r="44" spans="2:12" ht="40" customHeight="1" thickBot="1" x14ac:dyDescent="0.3">
      <c r="B44" s="22"/>
      <c r="C44" s="83"/>
      <c r="D44" s="83"/>
      <c r="E44" s="21"/>
      <c r="F44" s="78"/>
      <c r="G44" s="78"/>
      <c r="H44" s="78"/>
      <c r="I44" s="78"/>
      <c r="J44" s="78"/>
      <c r="K44" s="78"/>
      <c r="L44" s="23"/>
    </row>
    <row r="45" spans="2:12" ht="31" customHeight="1" thickBot="1" x14ac:dyDescent="0.35">
      <c r="B45" s="65" t="str">
        <f>_xlfn.CONCAT(C3,"s")</f>
        <v>Reports</v>
      </c>
      <c r="C45" s="66"/>
      <c r="D45" s="66"/>
      <c r="E45" s="66"/>
      <c r="F45" s="66"/>
      <c r="G45" s="66"/>
      <c r="H45" s="66"/>
      <c r="I45" s="66"/>
      <c r="J45" s="66"/>
      <c r="K45" s="67"/>
      <c r="L45" s="23"/>
    </row>
    <row r="46" spans="2:12" ht="40" customHeight="1" thickBot="1" x14ac:dyDescent="0.25">
      <c r="B46" s="26" t="s">
        <v>48</v>
      </c>
      <c r="C46" s="84" t="s">
        <v>47</v>
      </c>
      <c r="D46" s="85"/>
      <c r="E46" s="50" t="s">
        <v>46</v>
      </c>
      <c r="F46" s="55" t="s">
        <v>18</v>
      </c>
      <c r="G46" s="55"/>
      <c r="H46" s="55"/>
      <c r="I46" s="55"/>
      <c r="J46" s="55"/>
      <c r="K46" s="56"/>
      <c r="L46" s="23"/>
    </row>
    <row r="47" spans="2:12" ht="40" customHeight="1" x14ac:dyDescent="0.25">
      <c r="B47" s="24" t="s">
        <v>32</v>
      </c>
      <c r="C47" s="86" t="s">
        <v>32</v>
      </c>
      <c r="D47" s="86"/>
      <c r="E47" s="40" t="s">
        <v>33</v>
      </c>
      <c r="F47" s="68" t="s">
        <v>34</v>
      </c>
      <c r="G47" s="68"/>
      <c r="H47" s="68"/>
      <c r="I47" s="68"/>
      <c r="J47" s="68"/>
      <c r="K47" s="69"/>
      <c r="L47" s="23"/>
    </row>
    <row r="48" spans="2:12" ht="20" customHeight="1" x14ac:dyDescent="0.25">
      <c r="B48" s="25" t="s">
        <v>32</v>
      </c>
      <c r="C48" s="87" t="s">
        <v>32</v>
      </c>
      <c r="D48" s="87"/>
      <c r="E48" s="41" t="s">
        <v>35</v>
      </c>
      <c r="F48" s="70" t="s">
        <v>36</v>
      </c>
      <c r="G48" s="70"/>
      <c r="H48" s="70"/>
      <c r="I48" s="70"/>
      <c r="J48" s="70"/>
      <c r="K48" s="71"/>
      <c r="L48" s="23"/>
    </row>
    <row r="49" spans="2:12" ht="40" customHeight="1" x14ac:dyDescent="0.25">
      <c r="B49" s="25" t="s">
        <v>32</v>
      </c>
      <c r="C49" s="87" t="s">
        <v>32</v>
      </c>
      <c r="D49" s="87"/>
      <c r="E49" s="41" t="s">
        <v>37</v>
      </c>
      <c r="F49" s="70" t="s">
        <v>38</v>
      </c>
      <c r="G49" s="70"/>
      <c r="H49" s="70"/>
      <c r="I49" s="70"/>
      <c r="J49" s="70"/>
      <c r="K49" s="71"/>
      <c r="L49" s="23"/>
    </row>
    <row r="50" spans="2:12" ht="20" customHeight="1" x14ac:dyDescent="0.25">
      <c r="B50" s="32" t="s">
        <v>24</v>
      </c>
      <c r="C50" s="88" t="str">
        <f>_xlfn.CONCAT("/",LOWER(C2),"s/:id/",LOWER(C3),"s")</f>
        <v>/appointments/:id/reports</v>
      </c>
      <c r="D50" s="88"/>
      <c r="E50" s="33" t="str">
        <f>_xlfn.CONCAT(LOWER(C3),"sCtrl.create")</f>
        <v>reportsCtrl.create</v>
      </c>
      <c r="F50" s="61" t="s">
        <v>39</v>
      </c>
      <c r="G50" s="61"/>
      <c r="H50" s="61"/>
      <c r="I50" s="61"/>
      <c r="J50" s="61"/>
      <c r="K50" s="62"/>
      <c r="L50" s="23"/>
    </row>
    <row r="51" spans="2:12" ht="38" customHeight="1" x14ac:dyDescent="0.25">
      <c r="B51" s="38" t="s">
        <v>19</v>
      </c>
      <c r="C51" s="89" t="str">
        <f>_xlfn.CONCAT("/",LOWER(C3),"s/:id/edit")</f>
        <v>/reports/:id/edit</v>
      </c>
      <c r="D51" s="89"/>
      <c r="E51" s="39" t="str">
        <f>_xlfn.CONCAT(LOWER(C3),"sCtrl.edit")</f>
        <v>reportsCtrl.edit</v>
      </c>
      <c r="F51" s="59" t="s">
        <v>40</v>
      </c>
      <c r="G51" s="59"/>
      <c r="H51" s="59"/>
      <c r="I51" s="59"/>
      <c r="J51" s="59"/>
      <c r="K51" s="60"/>
      <c r="L51" s="23"/>
    </row>
    <row r="52" spans="2:12" ht="40" customHeight="1" x14ac:dyDescent="0.25">
      <c r="B52" s="34" t="s">
        <v>27</v>
      </c>
      <c r="C52" s="90" t="str">
        <f>_xlfn.CONCAT("/",LOWER(C3),"s/:id")</f>
        <v>/reports/:id</v>
      </c>
      <c r="D52" s="90"/>
      <c r="E52" s="35" t="str">
        <f>_xlfn.CONCAT(LOWER(C3),"sCtrl.update")</f>
        <v>reportsCtrl.update</v>
      </c>
      <c r="F52" s="72" t="s">
        <v>43</v>
      </c>
      <c r="G52" s="72"/>
      <c r="H52" s="72"/>
      <c r="I52" s="72"/>
      <c r="J52" s="72"/>
      <c r="K52" s="73"/>
      <c r="L52" s="23"/>
    </row>
    <row r="53" spans="2:12" ht="20" customHeight="1" thickBot="1" x14ac:dyDescent="0.3">
      <c r="B53" s="36" t="s">
        <v>29</v>
      </c>
      <c r="C53" s="79" t="str">
        <f>_xlfn.CONCAT("/",LOWER(C3),"s/:id")</f>
        <v>/reports/:id</v>
      </c>
      <c r="D53" s="80"/>
      <c r="E53" s="37" t="str">
        <f>_xlfn.CONCAT(LOWER(C3),"sCtrl.delete")</f>
        <v>reportsCtrl.delete</v>
      </c>
      <c r="F53" s="63" t="s">
        <v>45</v>
      </c>
      <c r="G53" s="63"/>
      <c r="H53" s="63"/>
      <c r="I53" s="63"/>
      <c r="J53" s="63"/>
      <c r="K53" s="64"/>
      <c r="L53" s="23"/>
    </row>
  </sheetData>
  <mergeCells count="43">
    <mergeCell ref="C51:D51"/>
    <mergeCell ref="F51:K51"/>
    <mergeCell ref="C52:D52"/>
    <mergeCell ref="F52:K52"/>
    <mergeCell ref="C53:D53"/>
    <mergeCell ref="F53:K53"/>
    <mergeCell ref="C48:D48"/>
    <mergeCell ref="F48:K48"/>
    <mergeCell ref="C49:D49"/>
    <mergeCell ref="F49:K49"/>
    <mergeCell ref="C50:D50"/>
    <mergeCell ref="F50:K50"/>
    <mergeCell ref="C44:D44"/>
    <mergeCell ref="F44:K44"/>
    <mergeCell ref="B45:K45"/>
    <mergeCell ref="C46:D46"/>
    <mergeCell ref="F46:K46"/>
    <mergeCell ref="C47:D47"/>
    <mergeCell ref="F47:K47"/>
    <mergeCell ref="C41:D41"/>
    <mergeCell ref="F41:K41"/>
    <mergeCell ref="C42:D42"/>
    <mergeCell ref="F42:K42"/>
    <mergeCell ref="C43:D43"/>
    <mergeCell ref="F43:K43"/>
    <mergeCell ref="C38:D38"/>
    <mergeCell ref="F38:K38"/>
    <mergeCell ref="C39:D39"/>
    <mergeCell ref="F39:K39"/>
    <mergeCell ref="C40:D40"/>
    <mergeCell ref="F40:K40"/>
    <mergeCell ref="C35:D35"/>
    <mergeCell ref="F35:K35"/>
    <mergeCell ref="C36:D36"/>
    <mergeCell ref="F36:K36"/>
    <mergeCell ref="C37:D37"/>
    <mergeCell ref="F37:K37"/>
    <mergeCell ref="C10:D10"/>
    <mergeCell ref="F12:G12"/>
    <mergeCell ref="C17:D17"/>
    <mergeCell ref="B33:K33"/>
    <mergeCell ref="C34:D34"/>
    <mergeCell ref="F34:K34"/>
  </mergeCells>
  <pageMargins left="0.7" right="0.7" top="0.75" bottom="0.75" header="0.3" footer="0.3"/>
  <pageSetup scale="42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Sheet3</vt:lpstr>
      <vt:lpstr>working</vt:lpstr>
      <vt:lpstr>root-project-id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R. Leys</dc:creator>
  <cp:lastModifiedBy>Michael R. Leys</cp:lastModifiedBy>
  <cp:lastPrinted>2022-12-08T15:00:40Z</cp:lastPrinted>
  <dcterms:created xsi:type="dcterms:W3CDTF">2022-12-06T02:43:22Z</dcterms:created>
  <dcterms:modified xsi:type="dcterms:W3CDTF">2022-12-11T17:52:14Z</dcterms:modified>
</cp:coreProperties>
</file>