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0B0BFC4C-0A70-4F05-B9CB-DA10FB44AC8A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6" i="3" l="1"/>
  <c r="B514" i="3"/>
  <c r="AA516" i="27" s="1"/>
  <c r="B512" i="5"/>
  <c r="B513" i="5"/>
  <c r="B515" i="5"/>
  <c r="Z517" i="27" s="1"/>
  <c r="B516" i="5"/>
  <c r="B517" i="5"/>
  <c r="Z519" i="27" s="1"/>
  <c r="B518" i="5"/>
  <c r="Z520" i="27" s="1"/>
  <c r="B519" i="5"/>
  <c r="B520" i="5"/>
  <c r="B521" i="5"/>
  <c r="B522" i="5"/>
  <c r="B512" i="2"/>
  <c r="B513" i="2"/>
  <c r="B514" i="2"/>
  <c r="B515" i="2"/>
  <c r="B516" i="2"/>
  <c r="B517" i="2"/>
  <c r="B518" i="2"/>
  <c r="B519" i="2"/>
  <c r="Y521" i="27" s="1"/>
  <c r="B520" i="2"/>
  <c r="B521" i="2"/>
  <c r="B522" i="2"/>
  <c r="E512" i="2"/>
  <c r="B512" i="4"/>
  <c r="B513" i="4"/>
  <c r="B515" i="4"/>
  <c r="B516" i="4"/>
  <c r="B517" i="4"/>
  <c r="X519" i="27" s="1"/>
  <c r="B518" i="4"/>
  <c r="X520" i="27" s="1"/>
  <c r="B519" i="4"/>
  <c r="X521" i="27" s="1"/>
  <c r="B520" i="4"/>
  <c r="X522" i="27" s="1"/>
  <c r="B521" i="4"/>
  <c r="B522" i="4"/>
  <c r="X524" i="27" s="1"/>
  <c r="B512" i="1"/>
  <c r="B513" i="1"/>
  <c r="B514" i="1"/>
  <c r="B515" i="1"/>
  <c r="B516" i="1"/>
  <c r="B517" i="1"/>
  <c r="B518" i="1"/>
  <c r="B519" i="1"/>
  <c r="B520" i="1"/>
  <c r="B521" i="1"/>
  <c r="B522" i="1"/>
  <c r="A514" i="27"/>
  <c r="A515" i="27"/>
  <c r="A516" i="27"/>
  <c r="A517" i="27"/>
  <c r="A518" i="27"/>
  <c r="A519" i="27"/>
  <c r="A520" i="27"/>
  <c r="A521" i="27"/>
  <c r="A522" i="27"/>
  <c r="A523" i="27"/>
  <c r="A524" i="27"/>
  <c r="B402" i="3"/>
  <c r="B206" i="3"/>
  <c r="B200" i="3"/>
  <c r="B135" i="3"/>
  <c r="B67" i="3"/>
  <c r="B510" i="3"/>
  <c r="B509" i="3"/>
  <c r="B508" i="3"/>
  <c r="B508" i="5" s="1"/>
  <c r="Z510" i="27" s="1"/>
  <c r="B506" i="3"/>
  <c r="B504" i="3"/>
  <c r="B500" i="5"/>
  <c r="Z502" i="27" s="1"/>
  <c r="B501" i="5"/>
  <c r="Z503" i="27" s="1"/>
  <c r="B502" i="5"/>
  <c r="Z504" i="27" s="1"/>
  <c r="B503" i="5"/>
  <c r="Z505" i="27" s="1"/>
  <c r="B504" i="5"/>
  <c r="Z506" i="27" s="1"/>
  <c r="B505" i="5"/>
  <c r="B506" i="5"/>
  <c r="B507" i="5"/>
  <c r="Z509" i="27" s="1"/>
  <c r="B511" i="5"/>
  <c r="Z513" i="27" s="1"/>
  <c r="B500" i="2"/>
  <c r="B501" i="2"/>
  <c r="B502" i="2"/>
  <c r="B503" i="2"/>
  <c r="B504" i="2"/>
  <c r="B505" i="2"/>
  <c r="B506" i="2"/>
  <c r="B507" i="2"/>
  <c r="Y509" i="27" s="1"/>
  <c r="B508" i="2"/>
  <c r="B509" i="2"/>
  <c r="B510" i="2"/>
  <c r="B511" i="2"/>
  <c r="B503" i="4"/>
  <c r="X505" i="27" s="1"/>
  <c r="B500" i="1"/>
  <c r="B500" i="4" s="1"/>
  <c r="X502" i="27" s="1"/>
  <c r="B501" i="1"/>
  <c r="B501" i="4" s="1"/>
  <c r="X503" i="27" s="1"/>
  <c r="B502" i="1"/>
  <c r="W504" i="27" s="1"/>
  <c r="B503" i="1"/>
  <c r="B504" i="1"/>
  <c r="W506" i="27" s="1"/>
  <c r="B506" i="1"/>
  <c r="B506" i="4" s="1"/>
  <c r="X508" i="27" s="1"/>
  <c r="B508" i="1"/>
  <c r="B510" i="1"/>
  <c r="W512" i="27" s="1"/>
  <c r="B511" i="1"/>
  <c r="B511" i="4" s="1"/>
  <c r="X513" i="27" s="1"/>
  <c r="H509" i="1"/>
  <c r="B509" i="1" s="1"/>
  <c r="W511" i="27" s="1"/>
  <c r="H507" i="1"/>
  <c r="B507" i="1" s="1"/>
  <c r="H505" i="1"/>
  <c r="B505" i="1" s="1"/>
  <c r="D505" i="1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B313" i="3"/>
  <c r="B271" i="3"/>
  <c r="B153" i="3"/>
  <c r="G222" i="1"/>
  <c r="B499" i="3"/>
  <c r="B491" i="3"/>
  <c r="B490" i="3"/>
  <c r="B492" i="5"/>
  <c r="Z494" i="27" s="1"/>
  <c r="B490" i="2"/>
  <c r="B491" i="2"/>
  <c r="B491" i="5" s="1"/>
  <c r="Z493" i="27" s="1"/>
  <c r="B492" i="2"/>
  <c r="B493" i="2"/>
  <c r="Y495" i="27" s="1"/>
  <c r="B494" i="2"/>
  <c r="B494" i="5" s="1"/>
  <c r="Z496" i="27" s="1"/>
  <c r="B495" i="2"/>
  <c r="B495" i="5" s="1"/>
  <c r="Z497" i="27" s="1"/>
  <c r="B496" i="2"/>
  <c r="B496" i="5" s="1"/>
  <c r="Z498" i="27" s="1"/>
  <c r="B497" i="2"/>
  <c r="Y499" i="27" s="1"/>
  <c r="B498" i="2"/>
  <c r="B498" i="5" s="1"/>
  <c r="Z500" i="27" s="1"/>
  <c r="B499" i="2"/>
  <c r="B491" i="4"/>
  <c r="B495" i="4"/>
  <c r="X497" i="27" s="1"/>
  <c r="B497" i="4"/>
  <c r="X499" i="27" s="1"/>
  <c r="B490" i="1"/>
  <c r="B491" i="1"/>
  <c r="B492" i="1"/>
  <c r="B492" i="4" s="1"/>
  <c r="X494" i="27" s="1"/>
  <c r="B493" i="1"/>
  <c r="B493" i="4" s="1"/>
  <c r="X495" i="27" s="1"/>
  <c r="B494" i="1"/>
  <c r="W496" i="27" s="1"/>
  <c r="B495" i="1"/>
  <c r="B496" i="1"/>
  <c r="W498" i="27" s="1"/>
  <c r="B497" i="1"/>
  <c r="B498" i="1"/>
  <c r="B498" i="4" s="1"/>
  <c r="X500" i="27" s="1"/>
  <c r="B499" i="1"/>
  <c r="A492" i="27"/>
  <c r="A493" i="27"/>
  <c r="A494" i="27"/>
  <c r="A495" i="27"/>
  <c r="A496" i="27"/>
  <c r="A497" i="27"/>
  <c r="A498" i="27"/>
  <c r="A499" i="27"/>
  <c r="A500" i="27"/>
  <c r="A501" i="27"/>
  <c r="B382" i="3"/>
  <c r="AA384" i="27" s="1"/>
  <c r="B327" i="3"/>
  <c r="AA329" i="27" s="1"/>
  <c r="B288" i="3"/>
  <c r="B195" i="3"/>
  <c r="B166" i="3"/>
  <c r="B93" i="3"/>
  <c r="B92" i="3"/>
  <c r="B74" i="3"/>
  <c r="B21" i="3"/>
  <c r="B489" i="3"/>
  <c r="B485" i="3"/>
  <c r="B484" i="3"/>
  <c r="B479" i="3"/>
  <c r="B478" i="3"/>
  <c r="B479" i="5"/>
  <c r="Z481" i="27" s="1"/>
  <c r="B487" i="5"/>
  <c r="Z489" i="27" s="1"/>
  <c r="B488" i="5"/>
  <c r="Z490" i="27" s="1"/>
  <c r="B478" i="2"/>
  <c r="B479" i="2"/>
  <c r="B480" i="2"/>
  <c r="B480" i="5" s="1"/>
  <c r="Z482" i="27" s="1"/>
  <c r="B481" i="2"/>
  <c r="B481" i="5" s="1"/>
  <c r="Z483" i="27" s="1"/>
  <c r="B482" i="2"/>
  <c r="B482" i="5" s="1"/>
  <c r="Z484" i="27" s="1"/>
  <c r="B483" i="2"/>
  <c r="B483" i="5" s="1"/>
  <c r="Z485" i="27" s="1"/>
  <c r="B484" i="2"/>
  <c r="Y486" i="27" s="1"/>
  <c r="B485" i="2"/>
  <c r="Y487" i="27" s="1"/>
  <c r="B486" i="2"/>
  <c r="B486" i="5" s="1"/>
  <c r="Z488" i="27" s="1"/>
  <c r="B487" i="2"/>
  <c r="B488" i="2"/>
  <c r="B489" i="2"/>
  <c r="B489" i="5" s="1"/>
  <c r="Z491" i="27" s="1"/>
  <c r="B483" i="4"/>
  <c r="X485" i="27" s="1"/>
  <c r="B486" i="4"/>
  <c r="X488" i="27" s="1"/>
  <c r="B478" i="1"/>
  <c r="B478" i="4" s="1"/>
  <c r="X480" i="27" s="1"/>
  <c r="B479" i="1"/>
  <c r="B479" i="4" s="1"/>
  <c r="X481" i="27" s="1"/>
  <c r="B480" i="1"/>
  <c r="B480" i="4" s="1"/>
  <c r="X482" i="27" s="1"/>
  <c r="B481" i="1"/>
  <c r="B481" i="4" s="1"/>
  <c r="X483" i="27" s="1"/>
  <c r="B482" i="1"/>
  <c r="B482" i="4" s="1"/>
  <c r="X484" i="27" s="1"/>
  <c r="B483" i="1"/>
  <c r="B485" i="1"/>
  <c r="B486" i="1"/>
  <c r="B487" i="1"/>
  <c r="B487" i="4" s="1"/>
  <c r="X489" i="27" s="1"/>
  <c r="B488" i="1"/>
  <c r="B488" i="4" s="1"/>
  <c r="X490" i="27" s="1"/>
  <c r="B489" i="1"/>
  <c r="J489" i="1"/>
  <c r="F487" i="1"/>
  <c r="C484" i="1"/>
  <c r="B484" i="1" s="1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B365" i="3"/>
  <c r="AA367" i="27" s="1"/>
  <c r="B312" i="3"/>
  <c r="B242" i="3"/>
  <c r="B177" i="3"/>
  <c r="B49" i="3"/>
  <c r="B465" i="1"/>
  <c r="B477" i="3"/>
  <c r="B469" i="5"/>
  <c r="Z471" i="27" s="1"/>
  <c r="B466" i="2"/>
  <c r="B466" i="5" s="1"/>
  <c r="Z468" i="27" s="1"/>
  <c r="B467" i="2"/>
  <c r="B467" i="5" s="1"/>
  <c r="Z469" i="27" s="1"/>
  <c r="B468" i="2"/>
  <c r="Y470" i="27" s="1"/>
  <c r="B469" i="2"/>
  <c r="B470" i="2"/>
  <c r="B470" i="5" s="1"/>
  <c r="Z472" i="27" s="1"/>
  <c r="B471" i="2"/>
  <c r="B471" i="5" s="1"/>
  <c r="Z473" i="27" s="1"/>
  <c r="B472" i="2"/>
  <c r="B472" i="5" s="1"/>
  <c r="Z474" i="27" s="1"/>
  <c r="B473" i="2"/>
  <c r="Y475" i="27" s="1"/>
  <c r="B474" i="2"/>
  <c r="B474" i="5" s="1"/>
  <c r="Z476" i="27" s="1"/>
  <c r="B475" i="2"/>
  <c r="B475" i="5" s="1"/>
  <c r="Z477" i="27" s="1"/>
  <c r="B476" i="2"/>
  <c r="Y478" i="27" s="1"/>
  <c r="B477" i="2"/>
  <c r="B468" i="4"/>
  <c r="X470" i="27" s="1"/>
  <c r="B470" i="4"/>
  <c r="X472" i="27" s="1"/>
  <c r="B471" i="4"/>
  <c r="X473" i="27" s="1"/>
  <c r="B472" i="4"/>
  <c r="X474" i="27" s="1"/>
  <c r="B476" i="4"/>
  <c r="X478" i="27" s="1"/>
  <c r="B466" i="1"/>
  <c r="B466" i="4" s="1"/>
  <c r="X468" i="27" s="1"/>
  <c r="B467" i="1"/>
  <c r="W469" i="27" s="1"/>
  <c r="B468" i="1"/>
  <c r="B469" i="1"/>
  <c r="B469" i="4" s="1"/>
  <c r="X471" i="27" s="1"/>
  <c r="B470" i="1"/>
  <c r="B471" i="1"/>
  <c r="B472" i="1"/>
  <c r="B473" i="1"/>
  <c r="B473" i="4" s="1"/>
  <c r="X475" i="27" s="1"/>
  <c r="B474" i="1"/>
  <c r="B474" i="4" s="1"/>
  <c r="X476" i="27" s="1"/>
  <c r="B475" i="1"/>
  <c r="W477" i="27" s="1"/>
  <c r="B476" i="1"/>
  <c r="B477" i="1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B163" i="3"/>
  <c r="B152" i="3"/>
  <c r="B42" i="3"/>
  <c r="B457" i="5"/>
  <c r="Z459" i="27" s="1"/>
  <c r="B460" i="5"/>
  <c r="Z462" i="27" s="1"/>
  <c r="B457" i="2"/>
  <c r="Y459" i="27" s="1"/>
  <c r="B458" i="2"/>
  <c r="B458" i="5" s="1"/>
  <c r="Z460" i="27" s="1"/>
  <c r="B459" i="2"/>
  <c r="B459" i="5" s="1"/>
  <c r="Z461" i="27" s="1"/>
  <c r="B460" i="2"/>
  <c r="B461" i="2"/>
  <c r="B461" i="5" s="1"/>
  <c r="Z463" i="27" s="1"/>
  <c r="B462" i="2"/>
  <c r="B462" i="5" s="1"/>
  <c r="Z464" i="27" s="1"/>
  <c r="B463" i="2"/>
  <c r="B463" i="5" s="1"/>
  <c r="Z465" i="27" s="1"/>
  <c r="B464" i="2"/>
  <c r="B464" i="5" s="1"/>
  <c r="Z466" i="27" s="1"/>
  <c r="B465" i="2"/>
  <c r="Y467" i="27" s="1"/>
  <c r="B458" i="4"/>
  <c r="X460" i="27" s="1"/>
  <c r="B460" i="4"/>
  <c r="X462" i="27" s="1"/>
  <c r="B462" i="4"/>
  <c r="X464" i="27" s="1"/>
  <c r="B465" i="4"/>
  <c r="X467" i="27" s="1"/>
  <c r="B457" i="1"/>
  <c r="W459" i="27" s="1"/>
  <c r="B458" i="1"/>
  <c r="W460" i="27" s="1"/>
  <c r="B459" i="1"/>
  <c r="W461" i="27" s="1"/>
  <c r="B460" i="1"/>
  <c r="B462" i="1"/>
  <c r="B464" i="1"/>
  <c r="B464" i="4" s="1"/>
  <c r="X466" i="27" s="1"/>
  <c r="H463" i="1"/>
  <c r="F463" i="1"/>
  <c r="C463" i="1"/>
  <c r="B463" i="1" s="1"/>
  <c r="E461" i="1"/>
  <c r="C461" i="1"/>
  <c r="B461" i="1" s="1"/>
  <c r="M460" i="27"/>
  <c r="K460" i="27"/>
  <c r="I460" i="27"/>
  <c r="A459" i="27"/>
  <c r="A460" i="27"/>
  <c r="A461" i="27"/>
  <c r="A462" i="27"/>
  <c r="A463" i="27"/>
  <c r="A464" i="27"/>
  <c r="A465" i="27"/>
  <c r="A466" i="27"/>
  <c r="A467" i="27"/>
  <c r="B377" i="3"/>
  <c r="B147" i="3"/>
  <c r="B106" i="3"/>
  <c r="B84" i="3"/>
  <c r="B65" i="3"/>
  <c r="B26" i="3"/>
  <c r="B456" i="3"/>
  <c r="B455" i="3"/>
  <c r="B455" i="4" s="1"/>
  <c r="X457" i="27" s="1"/>
  <c r="B453" i="3"/>
  <c r="B448" i="3"/>
  <c r="B445" i="3"/>
  <c r="B445" i="2"/>
  <c r="Y447" i="27" s="1"/>
  <c r="B446" i="2"/>
  <c r="B446" i="5" s="1"/>
  <c r="Z448" i="27" s="1"/>
  <c r="B447" i="2"/>
  <c r="B447" i="5" s="1"/>
  <c r="Z449" i="27" s="1"/>
  <c r="B448" i="2"/>
  <c r="B448" i="5" s="1"/>
  <c r="Z450" i="27" s="1"/>
  <c r="B449" i="2"/>
  <c r="B449" i="5" s="1"/>
  <c r="Z451" i="27" s="1"/>
  <c r="B450" i="2"/>
  <c r="B450" i="5" s="1"/>
  <c r="Z452" i="27" s="1"/>
  <c r="B451" i="2"/>
  <c r="B451" i="5" s="1"/>
  <c r="Z453" i="27" s="1"/>
  <c r="B452" i="2"/>
  <c r="B452" i="5" s="1"/>
  <c r="Z454" i="27" s="1"/>
  <c r="B453" i="2"/>
  <c r="Y455" i="27" s="1"/>
  <c r="B454" i="2"/>
  <c r="B454" i="5" s="1"/>
  <c r="Z456" i="27" s="1"/>
  <c r="B455" i="2"/>
  <c r="B456" i="2"/>
  <c r="B456" i="5" s="1"/>
  <c r="Z458" i="27" s="1"/>
  <c r="B448" i="4"/>
  <c r="X450" i="27" s="1"/>
  <c r="B449" i="4"/>
  <c r="B456" i="4"/>
  <c r="X458" i="27" s="1"/>
  <c r="B446" i="1"/>
  <c r="W448" i="27" s="1"/>
  <c r="B447" i="1"/>
  <c r="B447" i="4" s="1"/>
  <c r="X449" i="27" s="1"/>
  <c r="B448" i="1"/>
  <c r="B449" i="1"/>
  <c r="W451" i="27" s="1"/>
  <c r="B450" i="1"/>
  <c r="W452" i="27" s="1"/>
  <c r="B451" i="1"/>
  <c r="B451" i="4" s="1"/>
  <c r="X453" i="27" s="1"/>
  <c r="B452" i="1"/>
  <c r="B452" i="4" s="1"/>
  <c r="X454" i="27" s="1"/>
  <c r="B453" i="1"/>
  <c r="B454" i="1"/>
  <c r="B454" i="4" s="1"/>
  <c r="X456" i="27" s="1"/>
  <c r="B455" i="1"/>
  <c r="B456" i="1"/>
  <c r="D445" i="1"/>
  <c r="C445" i="1"/>
  <c r="B445" i="1" s="1"/>
  <c r="W447" i="27" s="1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B160" i="3"/>
  <c r="B148" i="3"/>
  <c r="B51" i="3"/>
  <c r="B442" i="3"/>
  <c r="B441" i="3"/>
  <c r="B435" i="3"/>
  <c r="AA437" i="27" s="1"/>
  <c r="B432" i="3"/>
  <c r="B430" i="3"/>
  <c r="B429" i="2"/>
  <c r="B429" i="5" s="1"/>
  <c r="Z431" i="27" s="1"/>
  <c r="B430" i="2"/>
  <c r="B431" i="2"/>
  <c r="B431" i="5" s="1"/>
  <c r="Z433" i="27" s="1"/>
  <c r="B432" i="2"/>
  <c r="Y434" i="27" s="1"/>
  <c r="B433" i="2"/>
  <c r="B433" i="5" s="1"/>
  <c r="Z435" i="27" s="1"/>
  <c r="B434" i="2"/>
  <c r="B434" i="5" s="1"/>
  <c r="Z436" i="27" s="1"/>
  <c r="B435" i="2"/>
  <c r="Y437" i="27" s="1"/>
  <c r="B436" i="2"/>
  <c r="B436" i="5" s="1"/>
  <c r="Z438" i="27" s="1"/>
  <c r="B437" i="2"/>
  <c r="B437" i="5" s="1"/>
  <c r="Z439" i="27" s="1"/>
  <c r="B438" i="2"/>
  <c r="B438" i="5" s="1"/>
  <c r="Z440" i="27" s="1"/>
  <c r="B439" i="2"/>
  <c r="B439" i="5" s="1"/>
  <c r="Z441" i="27" s="1"/>
  <c r="B440" i="2"/>
  <c r="B440" i="5" s="1"/>
  <c r="Z442" i="27" s="1"/>
  <c r="B441" i="2"/>
  <c r="Y443" i="27" s="1"/>
  <c r="B442" i="2"/>
  <c r="B442" i="5" s="1"/>
  <c r="Z444" i="27" s="1"/>
  <c r="B443" i="2"/>
  <c r="Y445" i="27" s="1"/>
  <c r="B444" i="2"/>
  <c r="B444" i="5" s="1"/>
  <c r="Z446" i="27" s="1"/>
  <c r="B429" i="4"/>
  <c r="X431" i="27" s="1"/>
  <c r="B434" i="4"/>
  <c r="X436" i="27" s="1"/>
  <c r="B437" i="4"/>
  <c r="X439" i="27" s="1"/>
  <c r="B429" i="1"/>
  <c r="B430" i="1"/>
  <c r="B430" i="4" s="1"/>
  <c r="X432" i="27" s="1"/>
  <c r="B431" i="1"/>
  <c r="B431" i="4" s="1"/>
  <c r="X433" i="27" s="1"/>
  <c r="B432" i="1"/>
  <c r="B432" i="4" s="1"/>
  <c r="X434" i="27" s="1"/>
  <c r="B433" i="1"/>
  <c r="B433" i="4" s="1"/>
  <c r="X435" i="27" s="1"/>
  <c r="B434" i="1"/>
  <c r="B435" i="1"/>
  <c r="W437" i="27" s="1"/>
  <c r="B436" i="1"/>
  <c r="B436" i="4" s="1"/>
  <c r="X438" i="27" s="1"/>
  <c r="B437" i="1"/>
  <c r="B438" i="1"/>
  <c r="B438" i="4" s="1"/>
  <c r="X440" i="27" s="1"/>
  <c r="B439" i="1"/>
  <c r="B439" i="4" s="1"/>
  <c r="X441" i="27" s="1"/>
  <c r="B440" i="1"/>
  <c r="B440" i="4" s="1"/>
  <c r="X442" i="27" s="1"/>
  <c r="B441" i="1"/>
  <c r="B441" i="4" s="1"/>
  <c r="X443" i="27" s="1"/>
  <c r="B442" i="1"/>
  <c r="B443" i="1"/>
  <c r="W445" i="27" s="1"/>
  <c r="B444" i="1"/>
  <c r="B444" i="4" s="1"/>
  <c r="X446" i="27" s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5" i="3"/>
  <c r="B423" i="3"/>
  <c r="B422" i="3"/>
  <c r="B418" i="3"/>
  <c r="B416" i="3"/>
  <c r="B415" i="3"/>
  <c r="B424" i="5"/>
  <c r="Z426" i="27" s="1"/>
  <c r="F419" i="2"/>
  <c r="B414" i="2"/>
  <c r="B414" i="5" s="1"/>
  <c r="Z416" i="27" s="1"/>
  <c r="B415" i="2"/>
  <c r="Y417" i="27" s="1"/>
  <c r="B416" i="2"/>
  <c r="B417" i="2"/>
  <c r="B417" i="5" s="1"/>
  <c r="Z419" i="27" s="1"/>
  <c r="B418" i="2"/>
  <c r="B418" i="5" s="1"/>
  <c r="Z420" i="27" s="1"/>
  <c r="B419" i="2"/>
  <c r="Y421" i="27" s="1"/>
  <c r="B420" i="2"/>
  <c r="Y422" i="27" s="1"/>
  <c r="B421" i="2"/>
  <c r="Y423" i="27" s="1"/>
  <c r="B422" i="2"/>
  <c r="Y424" i="27" s="1"/>
  <c r="B423" i="2"/>
  <c r="Y425" i="27" s="1"/>
  <c r="B424" i="2"/>
  <c r="B425" i="2"/>
  <c r="Y427" i="27" s="1"/>
  <c r="B426" i="2"/>
  <c r="B426" i="5" s="1"/>
  <c r="Z428" i="27" s="1"/>
  <c r="B427" i="2"/>
  <c r="Y429" i="27" s="1"/>
  <c r="B428" i="2"/>
  <c r="Y430" i="27" s="1"/>
  <c r="B414" i="4"/>
  <c r="X416" i="27" s="1"/>
  <c r="B428" i="4"/>
  <c r="X430" i="27" s="1"/>
  <c r="B414" i="1"/>
  <c r="B415" i="1"/>
  <c r="B415" i="4" s="1"/>
  <c r="X417" i="27" s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W425" i="27" s="1"/>
  <c r="B424" i="1"/>
  <c r="B424" i="4" s="1"/>
  <c r="X426" i="27" s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2" i="3"/>
  <c r="B411" i="3"/>
  <c r="AA413" i="27" s="1"/>
  <c r="B408" i="3"/>
  <c r="B411" i="5"/>
  <c r="Z413" i="27" s="1"/>
  <c r="B407" i="2"/>
  <c r="B407" i="5" s="1"/>
  <c r="Z409" i="27" s="1"/>
  <c r="B408" i="2"/>
  <c r="Y410" i="27" s="1"/>
  <c r="B409" i="2"/>
  <c r="B409" i="5" s="1"/>
  <c r="Z411" i="27" s="1"/>
  <c r="B411" i="2"/>
  <c r="B412" i="2"/>
  <c r="B412" i="5" s="1"/>
  <c r="Z414" i="27" s="1"/>
  <c r="B413" i="2"/>
  <c r="Y415" i="27" s="1"/>
  <c r="D410" i="2"/>
  <c r="B410" i="2" s="1"/>
  <c r="B406" i="2"/>
  <c r="B406" i="5" s="1"/>
  <c r="Z408" i="27" s="1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13" i="4" s="1"/>
  <c r="X415" i="27" s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2"/>
  <c r="B405" i="5" s="1"/>
  <c r="Z407" i="27" s="1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1" i="3"/>
  <c r="B397" i="3"/>
  <c r="B397" i="2"/>
  <c r="B398" i="2"/>
  <c r="Y400" i="27" s="1"/>
  <c r="B399" i="2"/>
  <c r="B399" i="5" s="1"/>
  <c r="Z401" i="27" s="1"/>
  <c r="B400" i="2"/>
  <c r="Y402" i="27" s="1"/>
  <c r="B401" i="2"/>
  <c r="B401" i="5" s="1"/>
  <c r="Z403" i="27" s="1"/>
  <c r="B402" i="2"/>
  <c r="B402" i="5" s="1"/>
  <c r="Z404" i="27" s="1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6" i="3"/>
  <c r="B385" i="3"/>
  <c r="B385" i="5" s="1"/>
  <c r="Z387" i="27" s="1"/>
  <c r="B384" i="2"/>
  <c r="B384" i="5" s="1"/>
  <c r="Z386" i="27" s="1"/>
  <c r="B385" i="2"/>
  <c r="Y387" i="27" s="1"/>
  <c r="B386" i="2"/>
  <c r="Y388" i="27" s="1"/>
  <c r="B387" i="2"/>
  <c r="Y389" i="27" s="1"/>
  <c r="B388" i="2"/>
  <c r="B388" i="5" s="1"/>
  <c r="Z390" i="27" s="1"/>
  <c r="B389" i="2"/>
  <c r="B389" i="5" s="1"/>
  <c r="Z391" i="27" s="1"/>
  <c r="B390" i="2"/>
  <c r="B390" i="5" s="1"/>
  <c r="Z392" i="27" s="1"/>
  <c r="B391" i="2"/>
  <c r="Y393" i="27" s="1"/>
  <c r="B392" i="2"/>
  <c r="B392" i="5" s="1"/>
  <c r="Z394" i="27" s="1"/>
  <c r="B393" i="2"/>
  <c r="Y395" i="27" s="1"/>
  <c r="B394" i="2"/>
  <c r="Y396" i="27" s="1"/>
  <c r="B395" i="2"/>
  <c r="Y397" i="27" s="1"/>
  <c r="B396" i="2"/>
  <c r="B396" i="5" s="1"/>
  <c r="Z398" i="27" s="1"/>
  <c r="B384" i="1"/>
  <c r="B384" i="4" s="1"/>
  <c r="X386" i="27" s="1"/>
  <c r="B385" i="1"/>
  <c r="W387" i="27" s="1"/>
  <c r="B386" i="1"/>
  <c r="W388" i="27" s="1"/>
  <c r="B387" i="1"/>
  <c r="W389" i="27" s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93" i="27"/>
  <c r="W403" i="27"/>
  <c r="W406" i="27"/>
  <c r="W411" i="27"/>
  <c r="W414" i="27"/>
  <c r="W416" i="27"/>
  <c r="W417" i="27"/>
  <c r="W418" i="27"/>
  <c r="W420" i="27"/>
  <c r="W421" i="27"/>
  <c r="W422" i="27"/>
  <c r="W424" i="27"/>
  <c r="W426" i="27"/>
  <c r="W429" i="27"/>
  <c r="W430" i="27"/>
  <c r="W431" i="27"/>
  <c r="W433" i="27"/>
  <c r="W434" i="27"/>
  <c r="W435" i="27"/>
  <c r="W436" i="27"/>
  <c r="W438" i="27"/>
  <c r="W439" i="27"/>
  <c r="W441" i="27"/>
  <c r="W442" i="27"/>
  <c r="W443" i="27"/>
  <c r="W444" i="27"/>
  <c r="W449" i="27"/>
  <c r="W450" i="27"/>
  <c r="W453" i="27"/>
  <c r="W455" i="27"/>
  <c r="W457" i="27"/>
  <c r="W458" i="27"/>
  <c r="W462" i="27"/>
  <c r="W464" i="27"/>
  <c r="W466" i="27"/>
  <c r="W467" i="27"/>
  <c r="W468" i="27"/>
  <c r="W470" i="27"/>
  <c r="W471" i="27"/>
  <c r="W472" i="27"/>
  <c r="W473" i="27"/>
  <c r="W474" i="27"/>
  <c r="W475" i="27"/>
  <c r="W476" i="27"/>
  <c r="W478" i="27"/>
  <c r="W479" i="27"/>
  <c r="W480" i="27"/>
  <c r="W481" i="27"/>
  <c r="W482" i="27"/>
  <c r="W483" i="27"/>
  <c r="W484" i="27"/>
  <c r="W485" i="27"/>
  <c r="W487" i="27"/>
  <c r="W488" i="27"/>
  <c r="W489" i="27"/>
  <c r="W490" i="27"/>
  <c r="W491" i="27"/>
  <c r="W492" i="27"/>
  <c r="W493" i="27"/>
  <c r="W494" i="27"/>
  <c r="W495" i="27"/>
  <c r="W497" i="27"/>
  <c r="W499" i="27"/>
  <c r="W500" i="27"/>
  <c r="W501" i="27"/>
  <c r="W502" i="27"/>
  <c r="W503" i="27"/>
  <c r="W505" i="27"/>
  <c r="W508" i="27"/>
  <c r="W510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1" i="3"/>
  <c r="B380" i="5"/>
  <c r="Z382" i="27" s="1"/>
  <c r="B380" i="2"/>
  <c r="Y382" i="27" s="1"/>
  <c r="B381" i="2"/>
  <c r="Y383" i="27" s="1"/>
  <c r="B382" i="2"/>
  <c r="B382" i="5" s="1"/>
  <c r="Z384" i="27" s="1"/>
  <c r="B383" i="2"/>
  <c r="Y385" i="27" s="1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6" i="3"/>
  <c r="B374" i="3"/>
  <c r="AA376" i="27" s="1"/>
  <c r="B372" i="3"/>
  <c r="AA374" i="27" s="1"/>
  <c r="B366" i="3"/>
  <c r="B365" i="2"/>
  <c r="Y367" i="27" s="1"/>
  <c r="B366" i="2"/>
  <c r="Y368" i="27" s="1"/>
  <c r="B367" i="2"/>
  <c r="Y369" i="27" s="1"/>
  <c r="B368" i="2"/>
  <c r="B368" i="5" s="1"/>
  <c r="Z370" i="27" s="1"/>
  <c r="B369" i="2"/>
  <c r="B369" i="5" s="1"/>
  <c r="Z371" i="27" s="1"/>
  <c r="B370" i="2"/>
  <c r="B370" i="5" s="1"/>
  <c r="Z372" i="27" s="1"/>
  <c r="B371" i="2"/>
  <c r="B371" i="5" s="1"/>
  <c r="Z373" i="27" s="1"/>
  <c r="B372" i="2"/>
  <c r="Y374" i="27" s="1"/>
  <c r="B373" i="2"/>
  <c r="B373" i="5" s="1"/>
  <c r="Z375" i="27" s="1"/>
  <c r="B374" i="2"/>
  <c r="Y376" i="27" s="1"/>
  <c r="B375" i="2"/>
  <c r="B375" i="5" s="1"/>
  <c r="Z377" i="27" s="1"/>
  <c r="B376" i="2"/>
  <c r="B377" i="2"/>
  <c r="B377" i="5" s="1"/>
  <c r="Z379" i="27" s="1"/>
  <c r="B378" i="2"/>
  <c r="B378" i="5" s="1"/>
  <c r="Z380" i="27" s="1"/>
  <c r="B379" i="2"/>
  <c r="D365" i="2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0" i="3"/>
  <c r="B357" i="3"/>
  <c r="B356" i="3"/>
  <c r="B355" i="3"/>
  <c r="B353" i="3"/>
  <c r="B350" i="3"/>
  <c r="B348" i="3"/>
  <c r="B349" i="2"/>
  <c r="Y351" i="27" s="1"/>
  <c r="B350" i="2"/>
  <c r="Y352" i="27" s="1"/>
  <c r="B351" i="2"/>
  <c r="B351" i="5" s="1"/>
  <c r="Z353" i="27" s="1"/>
  <c r="B352" i="2"/>
  <c r="B352" i="5" s="1"/>
  <c r="Z354" i="27" s="1"/>
  <c r="B353" i="2"/>
  <c r="B353" i="5" s="1"/>
  <c r="Z355" i="27" s="1"/>
  <c r="B354" i="2"/>
  <c r="B355" i="2"/>
  <c r="Y357" i="27" s="1"/>
  <c r="B356" i="2"/>
  <c r="B356" i="5" s="1"/>
  <c r="Z358" i="27" s="1"/>
  <c r="B357" i="2"/>
  <c r="Y359" i="27" s="1"/>
  <c r="B359" i="2"/>
  <c r="B359" i="5" s="1"/>
  <c r="Z361" i="27" s="1"/>
  <c r="B360" i="2"/>
  <c r="B360" i="5" s="1"/>
  <c r="Z362" i="27" s="1"/>
  <c r="B361" i="2"/>
  <c r="B361" i="5" s="1"/>
  <c r="Z363" i="27" s="1"/>
  <c r="B363" i="2"/>
  <c r="Y365" i="27" s="1"/>
  <c r="J364" i="2"/>
  <c r="B364" i="2" s="1"/>
  <c r="E362" i="2"/>
  <c r="B362" i="2" s="1"/>
  <c r="Y364" i="27" s="1"/>
  <c r="C361" i="2"/>
  <c r="C358" i="2"/>
  <c r="B358" i="2" s="1"/>
  <c r="Y360" i="27" s="1"/>
  <c r="C348" i="2"/>
  <c r="B348" i="2" s="1"/>
  <c r="Y350" i="27" s="1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Y335" i="27" s="1"/>
  <c r="B334" i="2"/>
  <c r="Y336" i="27" s="1"/>
  <c r="B335" i="2"/>
  <c r="B335" i="5" s="1"/>
  <c r="Z337" i="27" s="1"/>
  <c r="B336" i="2"/>
  <c r="B336" i="5" s="1"/>
  <c r="Z338" i="27" s="1"/>
  <c r="B337" i="2"/>
  <c r="B337" i="5" s="1"/>
  <c r="Z339" i="27" s="1"/>
  <c r="B338" i="2"/>
  <c r="B338" i="5" s="1"/>
  <c r="Z340" i="27" s="1"/>
  <c r="B340" i="2"/>
  <c r="B340" i="5" s="1"/>
  <c r="Z342" i="27" s="1"/>
  <c r="B341" i="2"/>
  <c r="Y343" i="27" s="1"/>
  <c r="B343" i="2"/>
  <c r="B343" i="5" s="1"/>
  <c r="Z345" i="27" s="1"/>
  <c r="B344" i="2"/>
  <c r="B344" i="5" s="1"/>
  <c r="Z346" i="27" s="1"/>
  <c r="B345" i="2"/>
  <c r="B345" i="5" s="1"/>
  <c r="Z347" i="27" s="1"/>
  <c r="B346" i="2"/>
  <c r="Y348" i="27" s="1"/>
  <c r="B347" i="2"/>
  <c r="Y349" i="27" s="1"/>
  <c r="B334" i="5"/>
  <c r="Z336" i="27" s="1"/>
  <c r="B346" i="5"/>
  <c r="Z348" i="27" s="1"/>
  <c r="G342" i="2"/>
  <c r="B342" i="2" s="1"/>
  <c r="G339" i="2"/>
  <c r="B339" i="2" s="1"/>
  <c r="Y341" i="27" s="1"/>
  <c r="L329" i="2"/>
  <c r="B329" i="2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K346" i="1"/>
  <c r="B346" i="1" s="1"/>
  <c r="I341" i="1"/>
  <c r="C341" i="1"/>
  <c r="B329" i="1"/>
  <c r="W331" i="27" s="1"/>
  <c r="AA348" i="27"/>
  <c r="B345" i="3"/>
  <c r="AA347" i="27" s="1"/>
  <c r="B344" i="3"/>
  <c r="B343" i="3"/>
  <c r="B342" i="3"/>
  <c r="B341" i="3"/>
  <c r="AA343" i="27" s="1"/>
  <c r="B340" i="3"/>
  <c r="B339" i="3"/>
  <c r="AA341" i="27" s="1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5" i="3"/>
  <c r="AA317" i="27" s="1"/>
  <c r="B316" i="3"/>
  <c r="B320" i="3"/>
  <c r="AA322" i="27" s="1"/>
  <c r="B310" i="2"/>
  <c r="B310" i="5" s="1"/>
  <c r="Z312" i="27" s="1"/>
  <c r="B311" i="2"/>
  <c r="Y313" i="27" s="1"/>
  <c r="B312" i="2"/>
  <c r="Y314" i="27" s="1"/>
  <c r="B313" i="2"/>
  <c r="Y315" i="27" s="1"/>
  <c r="B314" i="2"/>
  <c r="Y316" i="27" s="1"/>
  <c r="B315" i="2"/>
  <c r="B315" i="5" s="1"/>
  <c r="Z317" i="27" s="1"/>
  <c r="B316" i="2"/>
  <c r="Y318" i="27" s="1"/>
  <c r="B318" i="2"/>
  <c r="B318" i="5" s="1"/>
  <c r="Z320" i="27" s="1"/>
  <c r="B319" i="2"/>
  <c r="Y321" i="27" s="1"/>
  <c r="B320" i="2"/>
  <c r="Y322" i="27" s="1"/>
  <c r="B321" i="2"/>
  <c r="B321" i="5" s="1"/>
  <c r="Z323" i="27" s="1"/>
  <c r="B322" i="2"/>
  <c r="B322" i="5" s="1"/>
  <c r="Z324" i="27" s="1"/>
  <c r="B323" i="2"/>
  <c r="B323" i="5" s="1"/>
  <c r="Z325" i="27" s="1"/>
  <c r="B324" i="2"/>
  <c r="B324" i="5" s="1"/>
  <c r="Z326" i="27" s="1"/>
  <c r="B325" i="2"/>
  <c r="Y327" i="27" s="1"/>
  <c r="B326" i="2"/>
  <c r="B326" i="5" s="1"/>
  <c r="Z328" i="27" s="1"/>
  <c r="B327" i="2"/>
  <c r="Y329" i="27" s="1"/>
  <c r="B328" i="2"/>
  <c r="Y330" i="27" s="1"/>
  <c r="J317" i="2"/>
  <c r="B317" i="2" s="1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8" i="1"/>
  <c r="B328" i="4" s="1"/>
  <c r="X330" i="27" s="1"/>
  <c r="D320" i="1"/>
  <c r="B320" i="1" s="1"/>
  <c r="W322" i="27" s="1"/>
  <c r="C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80" i="27"/>
  <c r="AA481" i="27"/>
  <c r="AA482" i="27"/>
  <c r="AA483" i="27"/>
  <c r="AA484" i="27"/>
  <c r="AA485" i="27"/>
  <c r="AA486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1" i="27"/>
  <c r="AA513" i="27"/>
  <c r="AA514" i="27"/>
  <c r="AA515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507" i="27"/>
  <c r="Z508" i="27"/>
  <c r="Z514" i="27"/>
  <c r="Z515" i="27"/>
  <c r="Z518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7" i="27"/>
  <c r="Y326" i="27"/>
  <c r="Y337" i="27"/>
  <c r="Y356" i="27"/>
  <c r="Y371" i="27"/>
  <c r="Y378" i="27"/>
  <c r="Y379" i="27"/>
  <c r="Y380" i="27"/>
  <c r="Y381" i="27"/>
  <c r="Y384" i="27"/>
  <c r="Y386" i="27"/>
  <c r="Y390" i="27"/>
  <c r="Y391" i="27"/>
  <c r="Y392" i="27"/>
  <c r="Y394" i="27"/>
  <c r="Y398" i="27"/>
  <c r="Y399" i="27"/>
  <c r="Y401" i="27"/>
  <c r="Y403" i="27"/>
  <c r="Y405" i="27"/>
  <c r="Y407" i="27"/>
  <c r="Y408" i="27"/>
  <c r="Y409" i="27"/>
  <c r="Y411" i="27"/>
  <c r="Y413" i="27"/>
  <c r="Y414" i="27"/>
  <c r="Y416" i="27"/>
  <c r="Y418" i="27"/>
  <c r="Y419" i="27"/>
  <c r="Y420" i="27"/>
  <c r="Y426" i="27"/>
  <c r="Y428" i="27"/>
  <c r="Y431" i="27"/>
  <c r="Y432" i="27"/>
  <c r="Y433" i="27"/>
  <c r="Y436" i="27"/>
  <c r="Y438" i="27"/>
  <c r="Y439" i="27"/>
  <c r="Y440" i="27"/>
  <c r="Y441" i="27"/>
  <c r="Y444" i="27"/>
  <c r="Y446" i="27"/>
  <c r="Y448" i="27"/>
  <c r="Y449" i="27"/>
  <c r="Y451" i="27"/>
  <c r="Y452" i="27"/>
  <c r="Y453" i="27"/>
  <c r="Y454" i="27"/>
  <c r="Y456" i="27"/>
  <c r="Y457" i="27"/>
  <c r="Y460" i="27"/>
  <c r="Y461" i="27"/>
  <c r="Y462" i="27"/>
  <c r="Y463" i="27"/>
  <c r="Y465" i="27"/>
  <c r="Y468" i="27"/>
  <c r="Y469" i="27"/>
  <c r="Y471" i="27"/>
  <c r="Y473" i="27"/>
  <c r="Y474" i="27"/>
  <c r="Y476" i="27"/>
  <c r="Y477" i="27"/>
  <c r="Y479" i="27"/>
  <c r="Y480" i="27"/>
  <c r="Y481" i="27"/>
  <c r="Y482" i="27"/>
  <c r="Y483" i="27"/>
  <c r="Y484" i="27"/>
  <c r="Y485" i="27"/>
  <c r="Y488" i="27"/>
  <c r="Y489" i="27"/>
  <c r="Y490" i="27"/>
  <c r="Y491" i="27"/>
  <c r="Y492" i="27"/>
  <c r="Y493" i="27"/>
  <c r="Y494" i="27"/>
  <c r="Y496" i="27"/>
  <c r="Y497" i="27"/>
  <c r="Y498" i="27"/>
  <c r="Y500" i="27"/>
  <c r="Y501" i="27"/>
  <c r="Y502" i="27"/>
  <c r="Y503" i="27"/>
  <c r="Y504" i="27"/>
  <c r="Y505" i="27"/>
  <c r="Y506" i="27"/>
  <c r="Y507" i="27"/>
  <c r="Y508" i="27"/>
  <c r="Y510" i="27"/>
  <c r="Y511" i="27"/>
  <c r="Y512" i="27"/>
  <c r="Y513" i="27"/>
  <c r="Y514" i="27"/>
  <c r="Y515" i="27"/>
  <c r="Y516" i="27"/>
  <c r="Y517" i="27"/>
  <c r="Y518" i="27"/>
  <c r="Y519" i="27"/>
  <c r="Y520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51" i="27"/>
  <c r="X493" i="27"/>
  <c r="X514" i="27"/>
  <c r="X515" i="27"/>
  <c r="X517" i="27"/>
  <c r="X518" i="27"/>
  <c r="X523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21" i="27"/>
  <c r="W330" i="27"/>
  <c r="W365" i="27"/>
  <c r="A330" i="27"/>
  <c r="F300" i="2"/>
  <c r="B300" i="2" s="1"/>
  <c r="B300" i="5" s="1"/>
  <c r="Z302" i="27" s="1"/>
  <c r="B291" i="2"/>
  <c r="Y293" i="27" s="1"/>
  <c r="B292" i="2"/>
  <c r="B292" i="5" s="1"/>
  <c r="Z294" i="27" s="1"/>
  <c r="B293" i="2"/>
  <c r="B293" i="5" s="1"/>
  <c r="Z295" i="27" s="1"/>
  <c r="B294" i="2"/>
  <c r="Y296" i="27" s="1"/>
  <c r="B295" i="2"/>
  <c r="Y297" i="27" s="1"/>
  <c r="B296" i="2"/>
  <c r="Y298" i="27" s="1"/>
  <c r="B297" i="2"/>
  <c r="Y299" i="27" s="1"/>
  <c r="B298" i="2"/>
  <c r="Y300" i="27" s="1"/>
  <c r="B299" i="2"/>
  <c r="Y301" i="27" s="1"/>
  <c r="B301" i="2"/>
  <c r="Y303" i="27" s="1"/>
  <c r="B302" i="2"/>
  <c r="B302" i="5" s="1"/>
  <c r="Z304" i="27" s="1"/>
  <c r="B303" i="2"/>
  <c r="B303" i="5" s="1"/>
  <c r="Z305" i="27" s="1"/>
  <c r="B304" i="2"/>
  <c r="Y306" i="27" s="1"/>
  <c r="B305" i="2"/>
  <c r="Y307" i="27" s="1"/>
  <c r="B306" i="2"/>
  <c r="Y308" i="27" s="1"/>
  <c r="B308" i="2"/>
  <c r="Y310" i="27" s="1"/>
  <c r="B309" i="2"/>
  <c r="Y311" i="27" s="1"/>
  <c r="J307" i="2"/>
  <c r="B307" i="2" s="1"/>
  <c r="Y309" i="27" s="1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F296" i="1"/>
  <c r="E296" i="1"/>
  <c r="B173" i="3"/>
  <c r="B29" i="3"/>
  <c r="B309" i="3"/>
  <c r="B306" i="3"/>
  <c r="B305" i="3"/>
  <c r="B304" i="3"/>
  <c r="AA306" i="27" s="1"/>
  <c r="B300" i="3"/>
  <c r="B299" i="3"/>
  <c r="AA301" i="27" s="1"/>
  <c r="B297" i="3"/>
  <c r="AA299" i="27" s="1"/>
  <c r="AA298" i="27"/>
  <c r="B294" i="3"/>
  <c r="AA296" i="27" s="1"/>
  <c r="B292" i="3"/>
  <c r="AA294" i="27" s="1"/>
  <c r="A176" i="27"/>
  <c r="B274" i="2"/>
  <c r="B274" i="5" s="1"/>
  <c r="Z276" i="27" s="1"/>
  <c r="B275" i="2"/>
  <c r="B275" i="5" s="1"/>
  <c r="Z277" i="27" s="1"/>
  <c r="B276" i="2"/>
  <c r="B276" i="5" s="1"/>
  <c r="Z278" i="27" s="1"/>
  <c r="B277" i="2"/>
  <c r="B277" i="5" s="1"/>
  <c r="Z279" i="27" s="1"/>
  <c r="B278" i="2"/>
  <c r="B278" i="5" s="1"/>
  <c r="Z280" i="27" s="1"/>
  <c r="B279" i="2"/>
  <c r="B279" i="5" s="1"/>
  <c r="Z281" i="27" s="1"/>
  <c r="B280" i="2"/>
  <c r="Y282" i="27" s="1"/>
  <c r="B281" i="2"/>
  <c r="Y283" i="27" s="1"/>
  <c r="B282" i="2"/>
  <c r="B282" i="5" s="1"/>
  <c r="Z284" i="27" s="1"/>
  <c r="B283" i="2"/>
  <c r="B283" i="5" s="1"/>
  <c r="Z285" i="27" s="1"/>
  <c r="B284" i="2"/>
  <c r="B284" i="5" s="1"/>
  <c r="Z286" i="27" s="1"/>
  <c r="B285" i="2"/>
  <c r="B285" i="5" s="1"/>
  <c r="Z287" i="27" s="1"/>
  <c r="B286" i="2"/>
  <c r="B286" i="5" s="1"/>
  <c r="Z288" i="27" s="1"/>
  <c r="B287" i="2"/>
  <c r="B287" i="5" s="1"/>
  <c r="Z289" i="27" s="1"/>
  <c r="B288" i="2"/>
  <c r="Y290" i="27" s="1"/>
  <c r="B289" i="2"/>
  <c r="Y291" i="27" s="1"/>
  <c r="B290" i="2"/>
  <c r="Y292" i="27" s="1"/>
  <c r="AB140" i="2"/>
  <c r="C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7" i="3"/>
  <c r="AA284" i="27"/>
  <c r="AA283" i="27"/>
  <c r="AA106" i="27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2" i="3"/>
  <c r="B268" i="3"/>
  <c r="B262" i="3"/>
  <c r="B259" i="3"/>
  <c r="B256" i="2"/>
  <c r="Y258" i="27" s="1"/>
  <c r="B257" i="2"/>
  <c r="Y259" i="27" s="1"/>
  <c r="B258" i="2"/>
  <c r="Y260" i="27" s="1"/>
  <c r="B259" i="2"/>
  <c r="Y261" i="27" s="1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B114" i="2" s="1"/>
  <c r="Y116" i="27" s="1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H271" i="1"/>
  <c r="B271" i="1" s="1"/>
  <c r="W273" i="27" s="1"/>
  <c r="K270" i="1"/>
  <c r="B270" i="1" s="1"/>
  <c r="D264" i="1"/>
  <c r="B264" i="1" s="1"/>
  <c r="B264" i="4" s="1"/>
  <c r="X266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Y262" i="27"/>
  <c r="W297" i="27"/>
  <c r="W305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AA225" i="27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I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AA197" i="27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AA181" i="27"/>
  <c r="AA180" i="27"/>
  <c r="AA179" i="27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AA169" i="27"/>
  <c r="AA168" i="27"/>
  <c r="B165" i="3"/>
  <c r="AA167" i="27" s="1"/>
  <c r="B164" i="3"/>
  <c r="AA166" i="27" s="1"/>
  <c r="AA164" i="27"/>
  <c r="B161" i="3"/>
  <c r="AA163" i="27" s="1"/>
  <c r="AA162" i="27"/>
  <c r="AA157" i="27"/>
  <c r="AA155" i="27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AA144" i="27"/>
  <c r="AA137" i="27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B135" i="1"/>
  <c r="B135" i="4" s="1"/>
  <c r="X137" i="27" s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AA108" i="27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AA94" i="27"/>
  <c r="AA93" i="27"/>
  <c r="B89" i="3"/>
  <c r="AA91" i="27" s="1"/>
  <c r="AA83" i="27"/>
  <c r="B77" i="3"/>
  <c r="AA79" i="27" s="1"/>
  <c r="B75" i="3"/>
  <c r="AA77" i="27" s="1"/>
  <c r="AA76" i="27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G93" i="2"/>
  <c r="B93" i="2" s="1"/>
  <c r="K89" i="2"/>
  <c r="B89" i="2" s="1"/>
  <c r="I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H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AA69" i="27"/>
  <c r="AA68" i="27"/>
  <c r="AA67" i="27"/>
  <c r="AA66" i="27"/>
  <c r="AA65" i="27"/>
  <c r="B62" i="3"/>
  <c r="AA64" i="27" s="1"/>
  <c r="AA61" i="27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AA51" i="27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AA44" i="27"/>
  <c r="AA43" i="27"/>
  <c r="AA30" i="27"/>
  <c r="B32" i="3"/>
  <c r="AA34" i="27" s="1"/>
  <c r="B31" i="3"/>
  <c r="AA33" i="27" s="1"/>
  <c r="B30" i="3"/>
  <c r="AA32" i="27" s="1"/>
  <c r="AA31" i="27"/>
  <c r="AA28" i="27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I42" i="2"/>
  <c r="F42" i="2"/>
  <c r="K29" i="1"/>
  <c r="B29" i="1" s="1"/>
  <c r="E6" i="1"/>
  <c r="AA26" i="27"/>
  <c r="B24" i="2"/>
  <c r="AA25" i="27"/>
  <c r="AA24" i="27"/>
  <c r="AA23" i="27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AA7" i="27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H21" i="2"/>
  <c r="B21" i="2" s="1"/>
  <c r="H15" i="2"/>
  <c r="F15" i="2"/>
  <c r="E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J12" i="1"/>
  <c r="I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450" i="4" l="1"/>
  <c r="X452" i="27" s="1"/>
  <c r="Y276" i="27"/>
  <c r="B514" i="5"/>
  <c r="Z516" i="27" s="1"/>
  <c r="B514" i="4"/>
  <c r="X516" i="27" s="1"/>
  <c r="Y358" i="27"/>
  <c r="Y345" i="27"/>
  <c r="B333" i="5"/>
  <c r="Z335" i="27" s="1"/>
  <c r="Y342" i="27"/>
  <c r="Y372" i="27"/>
  <c r="W313" i="27"/>
  <c r="W507" i="27"/>
  <c r="B505" i="4"/>
  <c r="X507" i="27" s="1"/>
  <c r="B507" i="4"/>
  <c r="X509" i="27" s="1"/>
  <c r="W509" i="27"/>
  <c r="B461" i="4"/>
  <c r="X463" i="27" s="1"/>
  <c r="W463" i="27"/>
  <c r="B463" i="4"/>
  <c r="X465" i="27" s="1"/>
  <c r="W465" i="27"/>
  <c r="B484" i="4"/>
  <c r="X486" i="27" s="1"/>
  <c r="W486" i="27"/>
  <c r="W446" i="27"/>
  <c r="B453" i="4"/>
  <c r="X455" i="27" s="1"/>
  <c r="B459" i="4"/>
  <c r="X461" i="27" s="1"/>
  <c r="B489" i="4"/>
  <c r="X491" i="27" s="1"/>
  <c r="B496" i="4"/>
  <c r="X498" i="27" s="1"/>
  <c r="B504" i="4"/>
  <c r="X506" i="27" s="1"/>
  <c r="W456" i="27"/>
  <c r="W351" i="27"/>
  <c r="B443" i="4"/>
  <c r="X445" i="27" s="1"/>
  <c r="B457" i="4"/>
  <c r="X459" i="27" s="1"/>
  <c r="B475" i="4"/>
  <c r="X477" i="27" s="1"/>
  <c r="B467" i="4"/>
  <c r="X469" i="27" s="1"/>
  <c r="B494" i="4"/>
  <c r="X496" i="27" s="1"/>
  <c r="B502" i="4"/>
  <c r="X504" i="27" s="1"/>
  <c r="W454" i="27"/>
  <c r="B399" i="1"/>
  <c r="W401" i="27" s="1"/>
  <c r="B442" i="4"/>
  <c r="X444" i="27" s="1"/>
  <c r="B446" i="4"/>
  <c r="X448" i="27" s="1"/>
  <c r="W432" i="27"/>
  <c r="W415" i="27"/>
  <c r="W440" i="27"/>
  <c r="B509" i="4"/>
  <c r="X511" i="27" s="1"/>
  <c r="B403" i="1"/>
  <c r="W405" i="27" s="1"/>
  <c r="B510" i="4"/>
  <c r="X512" i="27" s="1"/>
  <c r="W309" i="27"/>
  <c r="B510" i="5"/>
  <c r="Z512" i="27" s="1"/>
  <c r="AA512" i="27"/>
  <c r="B509" i="5"/>
  <c r="Z511" i="27" s="1"/>
  <c r="AA510" i="27"/>
  <c r="B508" i="4"/>
  <c r="X510" i="27" s="1"/>
  <c r="Y339" i="27"/>
  <c r="Y370" i="27"/>
  <c r="Y323" i="27"/>
  <c r="Y284" i="27"/>
  <c r="B364" i="5"/>
  <c r="Z366" i="27" s="1"/>
  <c r="Y366" i="27"/>
  <c r="B341" i="5"/>
  <c r="Z343" i="27" s="1"/>
  <c r="B497" i="5"/>
  <c r="Z499" i="27" s="1"/>
  <c r="B419" i="5"/>
  <c r="Z421" i="27" s="1"/>
  <c r="Y288" i="27"/>
  <c r="Y464" i="27"/>
  <c r="B484" i="5"/>
  <c r="Z486" i="27" s="1"/>
  <c r="Y442" i="27"/>
  <c r="B394" i="5"/>
  <c r="Z396" i="27" s="1"/>
  <c r="B478" i="5"/>
  <c r="Z480" i="27" s="1"/>
  <c r="B280" i="5"/>
  <c r="Z282" i="27" s="1"/>
  <c r="Y472" i="27"/>
  <c r="B430" i="5"/>
  <c r="Z432" i="27" s="1"/>
  <c r="Y450" i="27"/>
  <c r="Y354" i="27"/>
  <c r="B465" i="5"/>
  <c r="Z467" i="27" s="1"/>
  <c r="Y458" i="27"/>
  <c r="B386" i="5"/>
  <c r="Z388" i="27" s="1"/>
  <c r="B427" i="5"/>
  <c r="Z429" i="27" s="1"/>
  <c r="Y412" i="27"/>
  <c r="B410" i="5"/>
  <c r="Z412" i="27" s="1"/>
  <c r="B329" i="5"/>
  <c r="Z331" i="27" s="1"/>
  <c r="Y331" i="27"/>
  <c r="Y319" i="27"/>
  <c r="B317" i="5"/>
  <c r="Z319" i="27" s="1"/>
  <c r="Y344" i="27"/>
  <c r="B342" i="5"/>
  <c r="Z344" i="27" s="1"/>
  <c r="B413" i="5"/>
  <c r="Z415" i="27" s="1"/>
  <c r="Y466" i="27"/>
  <c r="Y404" i="27"/>
  <c r="Y340" i="27"/>
  <c r="B379" i="5"/>
  <c r="Z381" i="27" s="1"/>
  <c r="B395" i="5"/>
  <c r="Z397" i="27" s="1"/>
  <c r="B400" i="5"/>
  <c r="Z402" i="27" s="1"/>
  <c r="B493" i="5"/>
  <c r="Z495" i="27" s="1"/>
  <c r="Y377" i="27"/>
  <c r="Y355" i="27"/>
  <c r="Y320" i="27"/>
  <c r="B316" i="5"/>
  <c r="Z318" i="27" s="1"/>
  <c r="B428" i="5"/>
  <c r="Z430" i="27" s="1"/>
  <c r="B445" i="5"/>
  <c r="Z447" i="27" s="1"/>
  <c r="B393" i="5"/>
  <c r="Z395" i="27" s="1"/>
  <c r="B398" i="5"/>
  <c r="Z400" i="27" s="1"/>
  <c r="B432" i="5"/>
  <c r="Z434" i="27" s="1"/>
  <c r="B476" i="5"/>
  <c r="Z478" i="27" s="1"/>
  <c r="B468" i="5"/>
  <c r="Z470" i="27" s="1"/>
  <c r="B485" i="5"/>
  <c r="Z487" i="27" s="1"/>
  <c r="B140" i="2"/>
  <c r="Y279" i="27"/>
  <c r="Y353" i="27"/>
  <c r="B367" i="5"/>
  <c r="Z369" i="27" s="1"/>
  <c r="B381" i="5"/>
  <c r="Z383" i="27" s="1"/>
  <c r="B387" i="5"/>
  <c r="Z389" i="27" s="1"/>
  <c r="B397" i="5"/>
  <c r="Z399" i="27" s="1"/>
  <c r="B425" i="5"/>
  <c r="Z427" i="27" s="1"/>
  <c r="B415" i="5"/>
  <c r="Z417" i="27" s="1"/>
  <c r="B490" i="5"/>
  <c r="Z492" i="27" s="1"/>
  <c r="Y435" i="27"/>
  <c r="Y334" i="27"/>
  <c r="B408" i="5"/>
  <c r="Z410" i="27" s="1"/>
  <c r="B441" i="5"/>
  <c r="Z443" i="27" s="1"/>
  <c r="B290" i="5"/>
  <c r="Z292" i="27" s="1"/>
  <c r="B348" i="5"/>
  <c r="Z350" i="27" s="1"/>
  <c r="B404" i="5"/>
  <c r="Z406" i="27" s="1"/>
  <c r="B421" i="5"/>
  <c r="Z423" i="27" s="1"/>
  <c r="B443" i="5"/>
  <c r="Z445" i="27" s="1"/>
  <c r="B473" i="5"/>
  <c r="Z475" i="27" s="1"/>
  <c r="B477" i="5"/>
  <c r="Z479" i="27" s="1"/>
  <c r="B499" i="5"/>
  <c r="Z501" i="27" s="1"/>
  <c r="B301" i="5"/>
  <c r="Z303" i="27" s="1"/>
  <c r="Y363" i="27"/>
  <c r="Y328" i="27"/>
  <c r="B403" i="5"/>
  <c r="Z405" i="27" s="1"/>
  <c r="B420" i="5"/>
  <c r="Z422" i="27" s="1"/>
  <c r="B422" i="5"/>
  <c r="Z424" i="27" s="1"/>
  <c r="W363" i="27"/>
  <c r="W344" i="27"/>
  <c r="W342" i="27"/>
  <c r="B499" i="4"/>
  <c r="X501" i="27" s="1"/>
  <c r="B490" i="4"/>
  <c r="X492" i="27" s="1"/>
  <c r="B327" i="4"/>
  <c r="X329" i="27" s="1"/>
  <c r="B325" i="5"/>
  <c r="Z327" i="27" s="1"/>
  <c r="B357" i="5"/>
  <c r="Z359" i="27" s="1"/>
  <c r="B349" i="5"/>
  <c r="Z351" i="27" s="1"/>
  <c r="B362" i="5"/>
  <c r="Z364" i="27" s="1"/>
  <c r="B366" i="5"/>
  <c r="Z368" i="27" s="1"/>
  <c r="Y265" i="27"/>
  <c r="Y287" i="27"/>
  <c r="B297" i="5"/>
  <c r="Z299" i="27" s="1"/>
  <c r="Y281" i="27"/>
  <c r="Y285" i="27"/>
  <c r="Y270" i="27"/>
  <c r="B306" i="5"/>
  <c r="Z308" i="27" s="1"/>
  <c r="Y280" i="27"/>
  <c r="B291" i="5"/>
  <c r="Z293" i="27" s="1"/>
  <c r="Y289" i="27"/>
  <c r="Y312" i="27"/>
  <c r="Y278" i="27"/>
  <c r="B288" i="5"/>
  <c r="Z290" i="27" s="1"/>
  <c r="Y295" i="27"/>
  <c r="Y277" i="27"/>
  <c r="Y286" i="27"/>
  <c r="B309" i="5"/>
  <c r="Z311" i="27" s="1"/>
  <c r="W353" i="27"/>
  <c r="W349" i="27"/>
  <c r="W340" i="27"/>
  <c r="W329" i="27"/>
  <c r="W332" i="27"/>
  <c r="W288" i="27"/>
  <c r="AA487" i="27"/>
  <c r="B485" i="4"/>
  <c r="X487" i="27" s="1"/>
  <c r="Y375" i="27"/>
  <c r="Y362" i="27"/>
  <c r="Y325" i="27"/>
  <c r="B374" i="5"/>
  <c r="Z376" i="27" s="1"/>
  <c r="B365" i="5"/>
  <c r="Z367" i="27" s="1"/>
  <c r="Y373" i="27"/>
  <c r="Y361" i="27"/>
  <c r="Y347" i="27"/>
  <c r="Y324" i="27"/>
  <c r="B314" i="5"/>
  <c r="Z316" i="27" s="1"/>
  <c r="B372" i="5"/>
  <c r="Z374" i="27" s="1"/>
  <c r="B363" i="5"/>
  <c r="Z365" i="27" s="1"/>
  <c r="Y332" i="27"/>
  <c r="B328" i="5"/>
  <c r="Z330" i="27" s="1"/>
  <c r="B319" i="5"/>
  <c r="Z321" i="27" s="1"/>
  <c r="B350" i="5"/>
  <c r="Z352" i="27" s="1"/>
  <c r="B327" i="5"/>
  <c r="Z329" i="27" s="1"/>
  <c r="B376" i="5"/>
  <c r="Z378" i="27" s="1"/>
  <c r="B358" i="5"/>
  <c r="Z360" i="27" s="1"/>
  <c r="B354" i="5"/>
  <c r="Z356" i="27" s="1"/>
  <c r="W323" i="27"/>
  <c r="W371" i="27"/>
  <c r="W362" i="27"/>
  <c r="W339" i="27"/>
  <c r="W354" i="27"/>
  <c r="AA479" i="27"/>
  <c r="B477" i="4"/>
  <c r="X479" i="27" s="1"/>
  <c r="Y305" i="27"/>
  <c r="B250" i="5"/>
  <c r="Z252" i="27" s="1"/>
  <c r="B289" i="5"/>
  <c r="Z291" i="27" s="1"/>
  <c r="B281" i="5"/>
  <c r="Z283" i="27" s="1"/>
  <c r="B308" i="5"/>
  <c r="Z310" i="27" s="1"/>
  <c r="B299" i="5"/>
  <c r="Z301" i="27" s="1"/>
  <c r="Y304" i="27"/>
  <c r="Y294" i="27"/>
  <c r="B272" i="5"/>
  <c r="Z274" i="27" s="1"/>
  <c r="B273" i="5"/>
  <c r="Z275" i="27" s="1"/>
  <c r="B307" i="5"/>
  <c r="Z309" i="27" s="1"/>
  <c r="B298" i="5"/>
  <c r="Z300" i="27" s="1"/>
  <c r="B261" i="5"/>
  <c r="Z263" i="27" s="1"/>
  <c r="B305" i="5"/>
  <c r="Z307" i="27" s="1"/>
  <c r="B296" i="5"/>
  <c r="Z298" i="27" s="1"/>
  <c r="B312" i="5"/>
  <c r="Z314" i="27" s="1"/>
  <c r="B304" i="5"/>
  <c r="Z306" i="27" s="1"/>
  <c r="B294" i="5"/>
  <c r="Z296" i="27" s="1"/>
  <c r="B311" i="5"/>
  <c r="Z313" i="27" s="1"/>
  <c r="B313" i="5"/>
  <c r="Z315" i="27" s="1"/>
  <c r="B258" i="5"/>
  <c r="Z260" i="27" s="1"/>
  <c r="AA457" i="27"/>
  <c r="B455" i="5"/>
  <c r="Z457" i="27" s="1"/>
  <c r="B453" i="5"/>
  <c r="Z455" i="27" s="1"/>
  <c r="B445" i="4"/>
  <c r="X447" i="27" s="1"/>
  <c r="B435" i="4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W343" i="27" s="1"/>
  <c r="B365" i="4"/>
  <c r="X367" i="27" s="1"/>
  <c r="W379" i="27"/>
  <c r="B398" i="4"/>
  <c r="X400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4" i="4"/>
  <c r="X6" i="27" s="1"/>
  <c r="B15" i="4"/>
  <c r="X17" i="27" s="1"/>
  <c r="B8" i="5"/>
  <c r="Z10" i="27" s="1"/>
  <c r="B26" i="4"/>
  <c r="X28" i="27" s="1"/>
  <c r="B1" i="5"/>
  <c r="Z3" i="27" s="1"/>
  <c r="B403" i="4" l="1"/>
  <c r="X405" i="27" s="1"/>
  <c r="B341" i="4"/>
  <c r="X343" i="27" s="1"/>
  <c r="B3" i="5"/>
  <c r="Z5" i="27" s="1"/>
  <c r="B15" i="5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<sst xmlns="http://schemas.openxmlformats.org/spreadsheetml/2006/main" count="2646" uniqueCount="773">
  <si>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</si>
  <si>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</si>
  <si>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</si>
  <si>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</si>
  <si>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</si>
  <si>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</si>
  <si>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</si>
  <si>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</si>
  <si>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</si>
  <si>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</si>
  <si>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</si>
  <si>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</si>
  <si>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</si>
  <si>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</si>
  <si>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</si>
  <si>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</si>
  <si>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</si>
  <si>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</si>
  <si>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</si>
  <si>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</si>
  <si>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</si>
  <si>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</si>
  <si>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</si>
  <si>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</si>
  <si>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</si>
  <si>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</si>
  <si>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</si>
  <si>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</si>
  <si>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</si>
  <si>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</si>
  <si>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</si>
  <si>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</si>
  <si>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</si>
  <si>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</si>
  <si>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</si>
  <si>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</si>
  <si>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</si>
  <si>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</si>
  <si>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</si>
  <si>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</si>
  <si>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</si>
  <si>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</si>
  <si>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</si>
  <si>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</si>
  <si>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</si>
  <si>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</si>
  <si>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</si>
  <si>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</si>
  <si>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</si>
  <si>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</si>
  <si>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</si>
  <si>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</si>
  <si>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</si>
  <si>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</si>
  <si>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</si>
  <si>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</si>
  <si>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</si>
  <si>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</si>
  <si>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</si>
  <si>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</si>
  <si>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</si>
  <si>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</si>
  <si>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</si>
  <si>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</si>
  <si>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</si>
  <si>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</si>
  <si>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</si>
  <si>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</si>
  <si>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</si>
  <si>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</si>
  <si>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</si>
  <si>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</si>
  <si>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</si>
  <si>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</si>
  <si>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</si>
  <si>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</si>
  <si>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</si>
  <si>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</si>
  <si>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</si>
  <si>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</si>
  <si>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</si>
  <si>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</si>
  <si>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</si>
  <si>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</si>
  <si>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</si>
  <si>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</si>
  <si>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</si>
  <si>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</si>
  <si>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</si>
  <si>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</si>
  <si>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</si>
  <si>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</si>
  <si>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</si>
  <si>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</si>
  <si>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</si>
  <si>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</si>
  <si>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</si>
  <si>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</si>
  <si>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</si>
  <si>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</si>
  <si>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</si>
  <si>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</si>
  <si>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</si>
  <si>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</si>
  <si>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</si>
  <si>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</si>
  <si>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</si>
  <si>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</si>
  <si>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</si>
  <si>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</si>
  <si>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</si>
  <si>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</si>
  <si>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</si>
  <si>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</si>
  <si>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</si>
  <si>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</si>
  <si>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</si>
  <si>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</si>
  <si>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</si>
  <si>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</si>
  <si>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</si>
  <si>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</si>
  <si>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</si>
  <si>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</si>
  <si>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</si>
  <si>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</si>
  <si>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</si>
  <si>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</si>
  <si>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</si>
  <si>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</si>
  <si>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</si>
  <si>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</si>
  <si>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</si>
  <si>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</si>
  <si>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</si>
  <si>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</si>
  <si>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</si>
  <si>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</si>
  <si>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</si>
  <si>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</si>
  <si>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</si>
  <si>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</si>
  <si>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</si>
  <si>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</si>
  <si>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</si>
  <si>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</si>
  <si>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</si>
  <si>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</si>
  <si>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</si>
  <si>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</si>
  <si>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</si>
  <si>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</si>
  <si>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</si>
  <si>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</si>
  <si>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</si>
  <si>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</si>
  <si>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</si>
  <si>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</si>
  <si>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</si>
  <si>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</si>
  <si>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</si>
  <si>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</si>
  <si>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</si>
  <si>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</si>
  <si>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</si>
  <si>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</si>
  <si>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</si>
  <si>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</si>
  <si>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</si>
  <si>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</si>
  <si>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</si>
  <si>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</si>
  <si>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</si>
  <si>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</si>
  <si>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</si>
  <si>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</si>
  <si>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</si>
  <si>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</si>
  <si>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</si>
  <si>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</si>
  <si>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</si>
  <si>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</si>
  <si>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</si>
  <si>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</si>
  <si>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</si>
  <si>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</si>
  <si>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</si>
  <si>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</si>
  <si>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</si>
  <si>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</si>
  <si>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</si>
  <si>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</si>
  <si>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</si>
  <si>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</si>
  <si>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</si>
  <si>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</si>
  <si>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</si>
  <si>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</si>
  <si>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</si>
  <si>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</si>
  <si>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</si>
  <si>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</si>
  <si>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</si>
  <si>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</si>
  <si>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</si>
  <si>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</si>
  <si>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</si>
  <si>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</si>
  <si>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</si>
  <si>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</si>
  <si>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</si>
  <si>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</si>
  <si>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</si>
  <si>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</si>
  <si>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</si>
  <si>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</si>
  <si>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</si>
  <si>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</si>
  <si>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</si>
  <si>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</si>
  <si>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</si>
  <si>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</si>
  <si>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</si>
  <si>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</si>
  <si>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</si>
  <si>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</si>
  <si>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</si>
  <si>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</si>
  <si>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</si>
  <si>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</si>
  <si>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</si>
  <si>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</si>
  <si>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</si>
  <si>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</si>
  <si>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</si>
  <si>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</si>
  <si>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</si>
  <si>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</si>
  <si>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</si>
  <si>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</si>
  <si>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</si>
  <si>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</si>
  <si>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</si>
  <si>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</si>
  <si>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</si>
  <si>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</si>
  <si>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</si>
  <si>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</si>
  <si>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</si>
  <si>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</si>
  <si>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</si>
  <si>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</si>
  <si>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</si>
  <si>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</si>
  <si>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</si>
  <si>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</si>
  <si>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</si>
  <si>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</si>
  <si>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</si>
  <si>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</si>
  <si>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</si>
  <si>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</si>
  <si>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</si>
  <si>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</si>
  <si>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</si>
  <si>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</si>
  <si>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</si>
  <si>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</si>
  <si>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</si>
  <si>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</si>
  <si>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</si>
  <si>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</si>
  <si>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</si>
  <si>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</si>
  <si>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</si>
  <si>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</si>
  <si>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</si>
  <si>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</si>
  <si>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</si>
  <si>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</si>
  <si>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</si>
  <si>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</si>
  <si>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</si>
  <si>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</si>
  <si>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</si>
  <si>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</si>
  <si>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</si>
  <si>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</si>
  <si>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</si>
  <si>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</si>
  <si>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</si>
  <si>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</si>
  <si>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</si>
  <si>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</si>
  <si>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</si>
  <si>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</si>
  <si>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</si>
  <si>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</si>
  <si>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</si>
  <si>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</si>
  <si>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</si>
  <si>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</si>
  <si>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</si>
  <si>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</si>
  <si>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</si>
  <si>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</si>
  <si>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</si>
  <si>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</si>
  <si>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</si>
  <si>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</si>
  <si>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</si>
  <si>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</si>
  <si>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</si>
  <si>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</si>
  <si>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</si>
  <si>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</si>
  <si>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</si>
  <si>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</si>
  <si>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</si>
  <si>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</si>
  <si>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</si>
  <si>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</si>
  <si>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</si>
  <si>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</si>
  <si>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</si>
  <si>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</si>
  <si>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</si>
  <si>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</si>
  <si>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</si>
  <si>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</si>
  <si>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</si>
  <si>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</si>
  <si>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</si>
  <si>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</si>
  <si>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</si>
  <si>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</si>
  <si>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</si>
  <si>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</si>
  <si>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</si>
  <si>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</si>
  <si>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</si>
  <si>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</si>
  <si>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</si>
  <si>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</si>
  <si>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</si>
  <si>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</si>
  <si>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</si>
  <si>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</si>
  <si>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</si>
  <si>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</si>
  <si>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</si>
  <si>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</si>
  <si>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</si>
  <si>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</si>
  <si>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</si>
  <si>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</si>
  <si>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</si>
  <si>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</si>
  <si>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</si>
  <si>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</si>
  <si>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</si>
  <si>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</si>
  <si>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</si>
  <si>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</si>
  <si>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</si>
  <si>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</si>
  <si>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</si>
  <si>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</si>
  <si>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</si>
  <si>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</si>
  <si>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</si>
  <si>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</si>
  <si>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</si>
  <si>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</si>
  <si>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</si>
  <si>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</si>
  <si>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</si>
  <si>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</si>
  <si>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</si>
  <si>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</si>
  <si>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</si>
  <si>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</si>
  <si>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</si>
  <si>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</si>
  <si>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</si>
  <si>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</si>
  <si>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</si>
  <si>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</si>
  <si>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</si>
  <si>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</si>
  <si>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</si>
  <si>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</si>
  <si>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</si>
  <si>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</si>
  <si>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</si>
  <si>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</si>
  <si>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</si>
  <si>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</si>
  <si>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</si>
  <si>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</si>
  <si>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</si>
  <si>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</si>
  <si>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</si>
  <si>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</si>
  <si>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</si>
  <si>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</si>
  <si>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</si>
  <si>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</si>
  <si>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</si>
  <si>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</si>
  <si>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</si>
  <si>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</si>
  <si>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</si>
  <si>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</si>
  <si>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</si>
  <si>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</si>
  <si>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</si>
  <si>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</si>
  <si>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</si>
  <si>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</si>
  <si>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</si>
  <si>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</si>
  <si>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</si>
  <si>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</si>
  <si>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</si>
  <si>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</si>
  <si>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</si>
  <si>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</si>
  <si>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</si>
  <si>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</si>
  <si>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</si>
  <si>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</si>
  <si>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</si>
  <si>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</si>
  <si>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</si>
  <si>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</si>
  <si>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</si>
  <si>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</si>
  <si>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</si>
  <si>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</si>
  <si>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</si>
  <si>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</si>
  <si>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</si>
  <si>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</si>
  <si>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</si>
  <si>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</si>
  <si>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</si>
  <si>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</si>
  <si>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</si>
  <si>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</si>
  <si>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</si>
  <si>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</si>
  <si>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</si>
  <si>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</si>
  <si>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</si>
  <si>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</si>
  <si>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</si>
  <si>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</si>
  <si>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</si>
  <si>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</si>
  <si>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</si>
  <si>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</si>
  <si>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</si>
  <si>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</si>
  <si>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</si>
  <si>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</si>
  <si>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</si>
  <si>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</si>
  <si>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</si>
  <si>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</si>
  <si>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</si>
  <si>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</si>
  <si>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</si>
  <si>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</si>
  <si>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</si>
  <si>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</si>
  <si>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</si>
  <si>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</si>
  <si>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</si>
  <si>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</si>
  <si>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</si>
  <si>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</si>
  <si>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</si>
  <si>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</si>
  <si>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</si>
  <si>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</si>
  <si>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</si>
  <si>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</si>
  <si>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</si>
  <si>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</si>
  <si>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</si>
  <si>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</si>
  <si>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</si>
  <si>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</si>
  <si>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</si>
  <si>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</si>
  <si>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</si>
  <si>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</si>
  <si>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</si>
  <si>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</si>
  <si>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</si>
  <si>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</si>
  <si>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</si>
  <si>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</si>
  <si>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</si>
  <si>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</si>
  <si>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</si>
  <si>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</si>
  <si>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</si>
  <si>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</si>
  <si>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</si>
  <si>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</si>
  <si>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</si>
  <si>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</si>
  <si>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</si>
  <si>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</si>
  <si>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</si>
  <si>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</si>
  <si>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</si>
  <si>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</si>
  <si>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</si>
  <si>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</si>
  <si>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</si>
  <si>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</si>
  <si>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</si>
  <si>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</si>
  <si>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</si>
  <si>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</si>
  <si>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</si>
  <si>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</si>
  <si>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</si>
  <si>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</si>
  <si>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</si>
  <si>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</si>
  <si>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</si>
  <si>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</si>
  <si>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</si>
  <si>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</si>
  <si>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</si>
  <si>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</si>
  <si>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</si>
  <si>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</si>
  <si>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</si>
  <si>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</si>
  <si>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</si>
  <si>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</si>
  <si>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</si>
  <si>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</si>
  <si>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</si>
  <si>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</si>
  <si>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</si>
  <si>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</si>
  <si>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</si>
  <si>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</si>
  <si>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</si>
  <si>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</si>
  <si>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</si>
  <si>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</si>
  <si>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</si>
  <si>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</si>
  <si>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</si>
  <si>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</si>
  <si>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</si>
  <si>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</si>
  <si>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</si>
  <si>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</si>
  <si>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</si>
  <si>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</si>
  <si>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</si>
  <si>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</si>
  <si>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</si>
  <si>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</si>
  <si>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</si>
  <si>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</si>
  <si>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</si>
  <si>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</si>
  <si>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</si>
  <si>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</si>
  <si>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</si>
  <si>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</si>
  <si>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</si>
  <si>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</si>
  <si>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</si>
  <si>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</si>
  <si>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</si>
  <si>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</si>
  <si>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</si>
  <si>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</si>
  <si>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</si>
  <si>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</si>
  <si>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</si>
  <si>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</si>
  <si>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</si>
  <si>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</si>
  <si>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</si>
  <si>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</si>
  <si>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</si>
  <si>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</si>
  <si>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</si>
  <si>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</si>
  <si>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</si>
  <si>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</si>
  <si>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</si>
  <si>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</si>
  <si>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</si>
  <si>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</si>
  <si>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</si>
  <si>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</si>
  <si>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</si>
  <si>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</si>
  <si>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</si>
  <si>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</si>
  <si>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</si>
  <si>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</si>
  <si>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</si>
  <si>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</si>
  <si>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</si>
  <si>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</si>
  <si>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</si>
  <si>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</si>
  <si>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</si>
  <si>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</si>
  <si>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</si>
  <si>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</si>
  <si>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</si>
  <si>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</si>
  <si>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</si>
  <si>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</si>
  <si>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</si>
  <si>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</si>
  <si>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</si>
  <si>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</si>
  <si>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</si>
  <si>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</si>
  <si>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</si>
  <si>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</si>
  <si>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</si>
  <si>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</si>
  <si>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</si>
  <si>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</si>
  <si>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</si>
  <si>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</si>
  <si>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</si>
  <si>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</si>
  <si>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</si>
  <si>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</si>
  <si>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</si>
  <si>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</si>
  <si>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</si>
  <si>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</si>
  <si>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</si>
  <si>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</si>
  <si>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</si>
  <si>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</si>
  <si>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</si>
  <si>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</si>
  <si>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</si>
  <si>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</si>
  <si>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</si>
  <si>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</si>
  <si>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</si>
  <si>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</si>
  <si>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</si>
  <si>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</si>
  <si>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</si>
  <si>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</si>
  <si>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</si>
  <si>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</si>
  <si>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</si>
  <si>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</si>
  <si>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</si>
  <si>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</si>
  <si>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</si>
  <si>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</si>
  <si>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</si>
  <si>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</si>
  <si>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</si>
  <si>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</si>
  <si>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</si>
  <si>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</si>
  <si>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</si>
  <si>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</si>
  <si>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</si>
  <si>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</si>
  <si>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</si>
  <si>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</si>
  <si>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</si>
  <si>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</si>
  <si>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</si>
  <si>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</si>
  <si>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</si>
  <si>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</si>
  <si>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</si>
  <si>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</si>
  <si>
    <t>Rinat Fakhretdinov</t>
  </si>
  <si>
    <t>Brad Tavares</t>
  </si>
  <si>
    <t>Robert Bryczek</t>
  </si>
  <si>
    <t>Trey Waters</t>
  </si>
  <si>
    <t>Axel Sola</t>
  </si>
  <si>
    <t>Ante Delija</t>
  </si>
  <si>
    <t>Robert Ruchala</t>
  </si>
  <si>
    <t>Losene Keita</t>
  </si>
  <si>
    <t>Fares Ziam</t>
  </si>
  <si>
    <t>Mason Jones</t>
  </si>
  <si>
    <t>Caio Borralho</t>
  </si>
  <si>
    <t>Nassourdine Imavov</t>
  </si>
  <si>
    <t>Montserrat Rendon</t>
  </si>
  <si>
    <t>Alice Pereira</t>
  </si>
  <si>
    <t>Alden Coria</t>
  </si>
  <si>
    <t>Alessandro Costa</t>
  </si>
  <si>
    <t>Tatiana Suarez</t>
  </si>
  <si>
    <t>Joaquim Silva</t>
  </si>
  <si>
    <t>Claudio Puelles</t>
  </si>
  <si>
    <t>Santiago Luna</t>
  </si>
  <si>
    <t>Dustin Stoltzfus</t>
  </si>
  <si>
    <t>Tom Nolan</t>
  </si>
  <si>
    <t>Charlie Campbell</t>
  </si>
  <si>
    <t>Cam Rowston</t>
  </si>
  <si>
    <t>Michelle Montague</t>
  </si>
  <si>
    <t>Rolando Bedoya</t>
  </si>
  <si>
    <t>Jamie Mullarkey</t>
  </si>
  <si>
    <t>Colby Thicknesse</t>
  </si>
  <si>
    <t>Jonathan Micallef</t>
  </si>
  <si>
    <t>Louie Sutherland</t>
  </si>
  <si>
    <t>Justin Tafa</t>
  </si>
  <si>
    <t>Ramon Tavares</t>
  </si>
  <si>
    <t>Jack Jenkins</t>
  </si>
  <si>
    <t>Veronica Hardy</t>
  </si>
  <si>
    <t>Brogan Walker</t>
  </si>
  <si>
    <t>Ramiz Brajimaj</t>
  </si>
  <si>
    <t>Austin Vanderford</t>
  </si>
  <si>
    <t>Punahele Soriano</t>
  </si>
  <si>
    <t>Jakub Wiklacz</t>
  </si>
  <si>
    <t>Yana Santos</t>
  </si>
  <si>
    <t>Farid Basharat</t>
  </si>
  <si>
    <t>Andre Muniz</t>
  </si>
  <si>
    <t>Abus Magomedov</t>
  </si>
  <si>
    <t>Jiri Prochazka</t>
  </si>
  <si>
    <t>Cory Sandhagen</t>
  </si>
  <si>
    <t>Luan Lacerda</t>
  </si>
  <si>
    <t>Karolina Kowalkiewicz</t>
  </si>
  <si>
    <t>Stewart Nicoll</t>
  </si>
  <si>
    <t>Lucas Rocha</t>
  </si>
  <si>
    <t>Beatriz Mesquita</t>
  </si>
  <si>
    <t>Clayton Carpenter</t>
  </si>
  <si>
    <t>Michael Aswell</t>
  </si>
  <si>
    <t>Kaan Ofli</t>
  </si>
  <si>
    <t>Joel Alvarez</t>
  </si>
  <si>
    <t>Deiveson Figueiredo</t>
  </si>
  <si>
    <t>Mizuki Inoue</t>
  </si>
  <si>
    <t>Jaqueline Amorim</t>
  </si>
  <si>
    <t>Chris Barnett</t>
  </si>
  <si>
    <t>Matheus Camilo</t>
  </si>
  <si>
    <t>Abdul Al-Selwady</t>
  </si>
  <si>
    <t>Aleksandar Rakic</t>
  </si>
  <si>
    <t>Alexander Volkov</t>
  </si>
  <si>
    <t>Jailton Almeida</t>
  </si>
  <si>
    <t>Umar Nurmagomedov</t>
  </si>
  <si>
    <t>Mackenzie Dern</t>
  </si>
  <si>
    <t>Ciryl Gane</t>
  </si>
  <si>
    <t>Tom Aspinall</t>
  </si>
  <si>
    <t>Ariane Carnelossi</t>
  </si>
  <si>
    <t>Montserrat Conejo Ruiz</t>
  </si>
  <si>
    <t>Norma Dumont</t>
  </si>
  <si>
    <t>Donte Johnson</t>
  </si>
  <si>
    <t>Timmy Cuamba</t>
  </si>
  <si>
    <t>Kevin Christian</t>
  </si>
  <si>
    <t>Yadier del Valle</t>
  </si>
  <si>
    <t>Isaac Dulgarian</t>
  </si>
  <si>
    <t>Themba Gorimbo</t>
  </si>
  <si>
    <t>Jeremiah Wells</t>
  </si>
  <si>
    <t>David Onama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</si>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</sst>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522"/>
  <sheetViews>
    <sheetView topLeftCell="A428" zoomScale="90" zoomScaleNormal="90" workbookViewId="0">
      <selection activeCell="C450" sqref="C450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3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3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3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3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3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3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3" x14ac:dyDescent="0.3">
      <c r="A7" t="s">
        <v>6</v>
      </c>
      <c r="B7" s="1">
        <f t="shared" ref="B7:B68" si="1" xml:space="preserve"> AVERAGE(C7:BC7)</f>
        <v>189.75</v>
      </c>
      <c r="C7">
        <f>7*60+19</f>
        <v>439</v>
      </c>
      <c r="D7">
        <f>3*60+54</f>
        <v>234</v>
      </c>
      <c r="E7">
        <v>58</v>
      </c>
      <c r="F7">
        <v>28</v>
      </c>
    </row>
    <row r="8" spans="1:13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3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3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3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3" x14ac:dyDescent="0.3">
      <c r="A12" t="s">
        <v>280</v>
      </c>
      <c r="B12" s="1">
        <f xml:space="preserve"> AVERAGE(C12:BC12)</f>
        <v>257.8</v>
      </c>
      <c r="C12">
        <f>9*60+39</f>
        <v>579</v>
      </c>
      <c r="D12">
        <v>23</v>
      </c>
      <c r="E12">
        <v>479</v>
      </c>
      <c r="F12">
        <v>126</v>
      </c>
      <c r="G12">
        <v>0</v>
      </c>
      <c r="H12">
        <v>13</v>
      </c>
      <c r="I12">
        <f>12*60+50</f>
        <v>770</v>
      </c>
      <c r="J12">
        <f>9*60+20</f>
        <v>560</v>
      </c>
      <c r="K12">
        <v>5</v>
      </c>
      <c r="L12">
        <v>23</v>
      </c>
    </row>
    <row r="13" spans="1:13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3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3" x14ac:dyDescent="0.3">
      <c r="A15" t="s">
        <v>284</v>
      </c>
      <c r="B15" s="1">
        <f xml:space="preserve"> AVERAGE(C15:BC15)</f>
        <v>58.9</v>
      </c>
      <c r="C15" s="14">
        <v>4</v>
      </c>
      <c r="D15" s="14">
        <v>3</v>
      </c>
      <c r="E15" s="14">
        <v>111</v>
      </c>
      <c r="F15" s="14">
        <v>154</v>
      </c>
      <c r="G15" s="14">
        <v>68</v>
      </c>
      <c r="H15" s="14">
        <v>41</v>
      </c>
      <c r="I15" s="13">
        <v>49</v>
      </c>
      <c r="J15" s="13">
        <v>141</v>
      </c>
      <c r="K15" s="13">
        <v>3</v>
      </c>
      <c r="L15" s="13">
        <v>15</v>
      </c>
    </row>
    <row r="16" spans="1:13" x14ac:dyDescent="0.3">
      <c r="A16" t="s">
        <v>581</v>
      </c>
      <c r="B16" s="1">
        <f t="shared" si="1"/>
        <v>38.75</v>
      </c>
      <c r="C16">
        <v>137</v>
      </c>
      <c r="D16">
        <v>8</v>
      </c>
      <c r="E16">
        <v>8</v>
      </c>
      <c r="F16">
        <v>2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xml:space="preserve"> AVERAGE(C21:BC21)</f>
        <v>216</v>
      </c>
      <c r="C21" s="14">
        <f>240+23</f>
        <v>263</v>
      </c>
      <c r="D21" s="14">
        <f>360+54</f>
        <v>414</v>
      </c>
      <c r="E21" s="14">
        <f>120+51</f>
        <v>171</v>
      </c>
      <c r="F21" s="14">
        <f>240+29</f>
        <v>269</v>
      </c>
      <c r="G21" s="14">
        <f>360+21</f>
        <v>381</v>
      </c>
      <c r="H21" s="14">
        <f>240+52</f>
        <v>292</v>
      </c>
      <c r="I21" s="14">
        <f>120+55</f>
        <v>175</v>
      </c>
      <c r="J21" s="14">
        <f>68</f>
        <v>68</v>
      </c>
      <c r="K21" s="14">
        <v>127</v>
      </c>
      <c r="L21" s="13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xml:space="preserve"> AVERAGE(C24:BC24)</f>
        <v>239.3</v>
      </c>
      <c r="C24" s="14">
        <v>2</v>
      </c>
      <c r="D24" s="14">
        <v>622</v>
      </c>
      <c r="E24" s="14">
        <v>367</v>
      </c>
      <c r="F24" s="14">
        <v>363</v>
      </c>
      <c r="G24" s="14">
        <v>72</v>
      </c>
      <c r="H24" s="13">
        <v>235</v>
      </c>
      <c r="I24" s="13">
        <v>388</v>
      </c>
      <c r="J24" s="13">
        <v>19</v>
      </c>
      <c r="K24" s="13">
        <v>169</v>
      </c>
      <c r="L24" s="13">
        <v>156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55.8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  <c r="L26">
        <v>86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0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0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0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0" x14ac:dyDescent="0.3">
      <c r="A36" t="s">
        <v>35</v>
      </c>
      <c r="B36" s="1">
        <f t="shared" si="1"/>
        <v>331</v>
      </c>
      <c r="C36">
        <v>331</v>
      </c>
    </row>
    <row r="37" spans="1:20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0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0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0" x14ac:dyDescent="0.3">
      <c r="A40" t="s">
        <v>642</v>
      </c>
      <c r="B40" s="1">
        <f t="shared" si="1"/>
        <v>0.4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20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0" x14ac:dyDescent="0.3">
      <c r="A42" t="s">
        <v>301</v>
      </c>
      <c r="B42" s="1">
        <f xml:space="preserve"> AVERAGE(C42:BC42)</f>
        <v>51.9</v>
      </c>
      <c r="C42" s="14">
        <v>11</v>
      </c>
      <c r="D42" s="13">
        <v>38</v>
      </c>
      <c r="E42" s="13">
        <v>73</v>
      </c>
      <c r="F42" s="13">
        <v>128</v>
      </c>
      <c r="G42" s="13">
        <v>18</v>
      </c>
      <c r="H42" s="13">
        <v>4</v>
      </c>
      <c r="I42" s="13">
        <v>68</v>
      </c>
      <c r="J42" s="13">
        <v>22</v>
      </c>
      <c r="K42" s="13">
        <v>79</v>
      </c>
      <c r="L42" s="13">
        <v>78</v>
      </c>
    </row>
    <row r="43" spans="1:20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0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0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0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0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0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xml:space="preserve"> AVERAGE(C59:BC59)</f>
        <v>95.8</v>
      </c>
      <c r="C59" s="14">
        <v>146</v>
      </c>
      <c r="D59" s="14">
        <v>66</v>
      </c>
      <c r="E59" s="14">
        <v>57</v>
      </c>
      <c r="F59" s="14">
        <v>206</v>
      </c>
      <c r="G59" s="14">
        <v>0</v>
      </c>
      <c r="H59" s="14">
        <v>1</v>
      </c>
      <c r="I59" s="13">
        <v>118</v>
      </c>
      <c r="J59" s="13">
        <v>87</v>
      </c>
      <c r="K59" s="13">
        <v>249</v>
      </c>
      <c r="L59" s="13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xml:space="preserve"> AVERAGE(C67:BC67)</f>
        <v>11.8</v>
      </c>
      <c r="C67" s="14">
        <v>0</v>
      </c>
      <c r="D67" s="14">
        <v>2</v>
      </c>
      <c r="E67" s="14">
        <v>0</v>
      </c>
      <c r="F67" s="14">
        <v>3</v>
      </c>
      <c r="G67" s="14">
        <v>0</v>
      </c>
      <c r="H67" s="14">
        <v>35</v>
      </c>
      <c r="I67" s="13">
        <v>21</v>
      </c>
      <c r="J67" s="13">
        <v>5</v>
      </c>
      <c r="K67" s="13">
        <v>3</v>
      </c>
      <c r="L67" s="13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xml:space="preserve"> AVERAGE(C74:BC74)</f>
        <v>30.4</v>
      </c>
      <c r="C74" s="14">
        <v>64</v>
      </c>
      <c r="D74" s="14">
        <v>71</v>
      </c>
      <c r="E74" s="14">
        <v>90</v>
      </c>
      <c r="F74" s="14">
        <v>13</v>
      </c>
      <c r="G74" s="14">
        <v>1</v>
      </c>
      <c r="H74" s="14">
        <v>6</v>
      </c>
      <c r="I74" s="13">
        <v>8</v>
      </c>
      <c r="J74" s="13">
        <v>0</v>
      </c>
      <c r="K74" s="13">
        <v>12</v>
      </c>
      <c r="L74" s="13">
        <v>39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23.75</v>
      </c>
      <c r="C84">
        <v>72</v>
      </c>
      <c r="D84">
        <v>4</v>
      </c>
      <c r="E84">
        <v>16</v>
      </c>
      <c r="F84">
        <v>3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xml:space="preserve"> AVERAGE(C87:BC87)</f>
        <v>120.4</v>
      </c>
      <c r="C87" s="14">
        <v>73</v>
      </c>
      <c r="D87" s="14">
        <v>4</v>
      </c>
      <c r="E87" s="14">
        <v>131</v>
      </c>
      <c r="F87" s="14">
        <v>0</v>
      </c>
      <c r="G87" s="14">
        <v>5</v>
      </c>
      <c r="H87" s="14">
        <v>186</v>
      </c>
      <c r="I87" s="14">
        <v>34</v>
      </c>
      <c r="J87" s="13">
        <v>242</v>
      </c>
      <c r="K87" s="13">
        <v>51</v>
      </c>
      <c r="L87" s="13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xml:space="preserve"> AVERAGE(C92:BC92)</f>
        <v>201.4</v>
      </c>
      <c r="C92" s="14">
        <v>5</v>
      </c>
      <c r="D92" s="14">
        <v>359</v>
      </c>
      <c r="E92" s="14">
        <v>105</v>
      </c>
      <c r="F92" s="14">
        <v>215</v>
      </c>
      <c r="G92" s="14">
        <v>146</v>
      </c>
      <c r="H92" s="13">
        <f>660+20</f>
        <v>680</v>
      </c>
      <c r="I92" s="13">
        <v>66</v>
      </c>
      <c r="J92" s="13">
        <v>5</v>
      </c>
      <c r="K92" s="13">
        <v>91</v>
      </c>
      <c r="L92" s="13">
        <v>342</v>
      </c>
    </row>
    <row r="93" spans="1:21" x14ac:dyDescent="0.3">
      <c r="A93" t="s">
        <v>91</v>
      </c>
      <c r="B93" s="1">
        <f xml:space="preserve"> AVERAGE(C93:BC93)</f>
        <v>13.5</v>
      </c>
      <c r="C93" s="14">
        <v>77</v>
      </c>
      <c r="D93" s="14">
        <v>3</v>
      </c>
      <c r="E93" s="14">
        <v>31</v>
      </c>
      <c r="F93" s="14">
        <v>0</v>
      </c>
      <c r="G93" s="14">
        <v>6</v>
      </c>
      <c r="H93" s="14">
        <v>8</v>
      </c>
      <c r="I93" s="14">
        <v>7</v>
      </c>
      <c r="J93" s="14">
        <v>3</v>
      </c>
      <c r="K93" s="14">
        <v>0</v>
      </c>
      <c r="L93" s="13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128</v>
      </c>
      <c r="C102">
        <v>246</v>
      </c>
      <c r="D102">
        <v>10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22.833333333333332</v>
      </c>
      <c r="C104">
        <v>4</v>
      </c>
      <c r="D104">
        <v>0</v>
      </c>
      <c r="E104">
        <v>119</v>
      </c>
      <c r="F104">
        <v>0</v>
      </c>
      <c r="G104">
        <v>14</v>
      </c>
      <c r="H104">
        <v>0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225.3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  <c r="L106">
        <v>261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79.900000000000006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  <c r="L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89.4</v>
      </c>
      <c r="C115" s="14">
        <v>0</v>
      </c>
      <c r="D115" s="14">
        <v>0</v>
      </c>
      <c r="E115" s="14">
        <v>5</v>
      </c>
      <c r="F115" s="14">
        <v>248</v>
      </c>
      <c r="G115" s="13">
        <v>23</v>
      </c>
      <c r="H115" s="13">
        <v>35</v>
      </c>
      <c r="I115" s="13">
        <v>142</v>
      </c>
      <c r="J115" s="13">
        <v>40</v>
      </c>
      <c r="K115" s="13">
        <v>399</v>
      </c>
      <c r="L115" s="13">
        <v>2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xml:space="preserve"> AVERAGE(C129:BC129)</f>
        <v>155.69999999999999</v>
      </c>
      <c r="C129" s="13">
        <v>188</v>
      </c>
      <c r="D129" s="13">
        <v>139</v>
      </c>
      <c r="E129" s="13">
        <v>121</v>
      </c>
      <c r="F129" s="13">
        <v>108</v>
      </c>
      <c r="G129" s="13">
        <v>295</v>
      </c>
      <c r="H129" s="13">
        <v>0</v>
      </c>
      <c r="I129" s="13">
        <v>168</v>
      </c>
      <c r="J129" s="13">
        <v>43</v>
      </c>
      <c r="K129" s="13">
        <v>434</v>
      </c>
      <c r="L129" s="13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xml:space="preserve"> AVERAGE(C135:BC135)</f>
        <v>107.7</v>
      </c>
      <c r="C135" s="14">
        <v>72</v>
      </c>
      <c r="D135" s="14">
        <v>48</v>
      </c>
      <c r="E135" s="14">
        <v>49</v>
      </c>
      <c r="F135" s="14">
        <v>0</v>
      </c>
      <c r="G135" s="14">
        <v>85</v>
      </c>
      <c r="H135" s="14">
        <v>270</v>
      </c>
      <c r="I135" s="14">
        <v>107</v>
      </c>
      <c r="J135" s="14">
        <v>164</v>
      </c>
      <c r="K135" s="13">
        <v>222</v>
      </c>
      <c r="L135" s="13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191.11111111111111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  <c r="K152">
        <v>135</v>
      </c>
    </row>
    <row r="153" spans="1:21" x14ac:dyDescent="0.3">
      <c r="A153" t="s">
        <v>391</v>
      </c>
      <c r="B153" s="1">
        <f t="shared" si="3"/>
        <v>137.80000000000001</v>
      </c>
      <c r="C153">
        <v>0</v>
      </c>
      <c r="D153">
        <v>203</v>
      </c>
      <c r="E153">
        <v>274</v>
      </c>
      <c r="F153">
        <v>193</v>
      </c>
      <c r="G153">
        <v>19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42.666666666666664</v>
      </c>
      <c r="C157">
        <v>56</v>
      </c>
      <c r="D157">
        <v>72</v>
      </c>
      <c r="E157">
        <v>0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133.25</v>
      </c>
      <c r="C162">
        <v>383</v>
      </c>
      <c r="D162">
        <v>15</v>
      </c>
      <c r="E162">
        <v>135</v>
      </c>
      <c r="F162">
        <v>0</v>
      </c>
    </row>
    <row r="163" spans="1:26" x14ac:dyDescent="0.3">
      <c r="A163" t="s">
        <v>399</v>
      </c>
      <c r="B163" s="1">
        <f t="shared" si="3"/>
        <v>21</v>
      </c>
      <c r="C163">
        <v>0</v>
      </c>
      <c r="D163">
        <v>42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xml:space="preserve"> AVERAGE(C167:BC167)</f>
        <v>115.8</v>
      </c>
      <c r="C167" s="13">
        <v>81</v>
      </c>
      <c r="D167" s="13">
        <v>163</v>
      </c>
      <c r="E167" s="13">
        <v>33</v>
      </c>
      <c r="F167" s="13">
        <v>410</v>
      </c>
      <c r="G167" s="13">
        <v>26</v>
      </c>
      <c r="H167" s="13">
        <v>151</v>
      </c>
      <c r="I167" s="13">
        <v>81</v>
      </c>
      <c r="J167" s="13">
        <v>19</v>
      </c>
      <c r="K167" s="13">
        <v>167</v>
      </c>
      <c r="L167" s="13">
        <v>27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421.2</v>
      </c>
      <c r="C172">
        <v>388</v>
      </c>
      <c r="D172">
        <v>164</v>
      </c>
      <c r="E172">
        <v>38</v>
      </c>
      <c r="F172">
        <f>12*60+38</f>
        <v>758</v>
      </c>
      <c r="G172"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12.5</v>
      </c>
      <c r="C178">
        <v>25</v>
      </c>
      <c r="D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xml:space="preserve"> AVERAGE(C195:BC195)</f>
        <v>58.7</v>
      </c>
      <c r="C195" s="14">
        <v>21</v>
      </c>
      <c r="D195" s="14">
        <v>2</v>
      </c>
      <c r="E195" s="14">
        <v>29</v>
      </c>
      <c r="F195" s="14">
        <v>84</v>
      </c>
      <c r="G195" s="14">
        <v>47</v>
      </c>
      <c r="H195" s="13">
        <v>4</v>
      </c>
      <c r="I195" s="13">
        <v>181</v>
      </c>
      <c r="J195" s="13">
        <v>0</v>
      </c>
      <c r="K195" s="13">
        <v>0</v>
      </c>
      <c r="L195" s="13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122</v>
      </c>
      <c r="C200">
        <v>99</v>
      </c>
      <c r="D200">
        <v>9</v>
      </c>
      <c r="E200">
        <v>258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xml:space="preserve"> AVERAGE(C206:BC206)</f>
        <v>324.60000000000002</v>
      </c>
      <c r="C206">
        <v>228</v>
      </c>
      <c r="D206">
        <v>93</v>
      </c>
      <c r="E206">
        <v>164</v>
      </c>
      <c r="F206">
        <v>46</v>
      </c>
      <c r="G206">
        <v>186</v>
      </c>
      <c r="H206">
        <v>426</v>
      </c>
      <c r="I206">
        <f>12*60+2</f>
        <v>722</v>
      </c>
      <c r="J206">
        <v>395</v>
      </c>
      <c r="K206">
        <v>387</v>
      </c>
      <c r="L206">
        <v>599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xml:space="preserve"> AVERAGE(C210:BC210)</f>
        <v>36</v>
      </c>
      <c r="C210" s="14">
        <v>86</v>
      </c>
      <c r="D210" s="14">
        <v>0</v>
      </c>
      <c r="E210" s="14">
        <v>9</v>
      </c>
      <c r="F210" s="14">
        <v>0</v>
      </c>
      <c r="G210" s="14">
        <v>0</v>
      </c>
      <c r="H210" s="14">
        <v>29</v>
      </c>
      <c r="I210" s="14">
        <v>0</v>
      </c>
      <c r="J210" s="13">
        <v>3</v>
      </c>
      <c r="K210" s="13">
        <v>231</v>
      </c>
      <c r="L210" s="13">
        <v>2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8.5</v>
      </c>
      <c r="C213">
        <v>9</v>
      </c>
      <c r="D213">
        <v>8</v>
      </c>
      <c r="E213">
        <v>9</v>
      </c>
      <c r="F213">
        <v>0</v>
      </c>
      <c r="G213">
        <v>6</v>
      </c>
      <c r="H213">
        <v>19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61.625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  <c r="J217">
        <v>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268.2</v>
      </c>
      <c r="C222">
        <v>276</v>
      </c>
      <c r="D222">
        <v>167</v>
      </c>
      <c r="E222">
        <v>61</v>
      </c>
      <c r="F222">
        <v>8</v>
      </c>
      <c r="G222">
        <f>13*60+49</f>
        <v>829</v>
      </c>
    </row>
    <row r="223" spans="1:21" x14ac:dyDescent="0.3">
      <c r="A223" t="s">
        <v>569</v>
      </c>
      <c r="B223" s="1">
        <f t="shared" si="4"/>
        <v>199.33333333333334</v>
      </c>
      <c r="C223">
        <v>245</v>
      </c>
      <c r="D223">
        <v>7</v>
      </c>
      <c r="E223">
        <v>346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257.7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  <c r="L232">
        <v>217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277.75</v>
      </c>
      <c r="C238">
        <v>46</v>
      </c>
      <c r="D238">
        <v>52</v>
      </c>
      <c r="E238">
        <v>647</v>
      </c>
      <c r="F238">
        <v>366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210</v>
      </c>
      <c r="C241">
        <v>319</v>
      </c>
      <c r="D241">
        <v>101</v>
      </c>
    </row>
    <row r="242" spans="1:12" x14ac:dyDescent="0.3">
      <c r="A242" t="s">
        <v>472</v>
      </c>
      <c r="B242" s="1">
        <f t="shared" si="4"/>
        <v>97</v>
      </c>
      <c r="C242">
        <v>56</v>
      </c>
      <c r="D242">
        <v>54</v>
      </c>
      <c r="E242">
        <v>181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117.8</v>
      </c>
      <c r="C244">
        <v>581</v>
      </c>
      <c r="D244">
        <v>8</v>
      </c>
      <c r="E244">
        <v>0</v>
      </c>
      <c r="F244">
        <v>0</v>
      </c>
      <c r="G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200.22222222222223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  <c r="K247">
        <v>332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3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3" x14ac:dyDescent="0.3">
      <c r="A258" t="s">
        <v>488</v>
      </c>
      <c r="B258" s="1">
        <f t="shared" si="5"/>
        <v>47</v>
      </c>
      <c r="C258">
        <v>8</v>
      </c>
      <c r="D258">
        <v>109</v>
      </c>
      <c r="E258">
        <v>71</v>
      </c>
      <c r="F258">
        <v>0</v>
      </c>
    </row>
    <row r="259" spans="1:13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3" x14ac:dyDescent="0.3">
      <c r="A260" t="s">
        <v>490</v>
      </c>
      <c r="B260" s="1">
        <f t="shared" si="5"/>
        <v>485</v>
      </c>
      <c r="C260">
        <v>386</v>
      </c>
      <c r="D260">
        <v>584</v>
      </c>
    </row>
    <row r="261" spans="1:13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3" x14ac:dyDescent="0.3">
      <c r="A262" t="s">
        <v>492</v>
      </c>
      <c r="B262" s="1">
        <f xml:space="preserve"> AVERAGE(C262:BC262)</f>
        <v>182.3</v>
      </c>
      <c r="C262" s="14">
        <v>197</v>
      </c>
      <c r="D262" s="14">
        <v>347</v>
      </c>
      <c r="E262" s="14">
        <v>22</v>
      </c>
      <c r="F262" s="14">
        <v>228</v>
      </c>
      <c r="G262" s="14">
        <v>78</v>
      </c>
      <c r="H262" s="14">
        <v>454</v>
      </c>
      <c r="I262" s="14">
        <v>208</v>
      </c>
      <c r="J262" s="14">
        <v>148</v>
      </c>
      <c r="K262" s="13">
        <v>108</v>
      </c>
      <c r="L262" s="13">
        <v>33</v>
      </c>
    </row>
    <row r="263" spans="1:13" x14ac:dyDescent="0.3">
      <c r="A263" t="s">
        <v>493</v>
      </c>
      <c r="B263" s="1">
        <f xml:space="preserve"> AVERAGE(C263:BC263)</f>
        <v>290</v>
      </c>
      <c r="C263" s="14">
        <v>609</v>
      </c>
      <c r="D263" s="14">
        <v>0</v>
      </c>
      <c r="E263" s="14">
        <v>147</v>
      </c>
      <c r="F263" s="14">
        <v>518</v>
      </c>
      <c r="G263" s="14">
        <v>2</v>
      </c>
      <c r="H263" s="14">
        <v>84</v>
      </c>
      <c r="I263" s="14">
        <v>285</v>
      </c>
      <c r="J263" s="13">
        <v>649</v>
      </c>
      <c r="K263" s="13">
        <v>0</v>
      </c>
      <c r="L263" s="13">
        <v>606</v>
      </c>
    </row>
    <row r="264" spans="1:13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3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3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3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3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3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3" x14ac:dyDescent="0.3">
      <c r="A270" t="s">
        <v>500</v>
      </c>
      <c r="B270" s="1">
        <f xml:space="preserve"> AVERAGE(C270:BC270)</f>
        <v>236.8</v>
      </c>
      <c r="C270">
        <v>208</v>
      </c>
      <c r="D270">
        <v>32</v>
      </c>
      <c r="E270">
        <v>399</v>
      </c>
      <c r="F270">
        <v>401</v>
      </c>
      <c r="G270">
        <v>194</v>
      </c>
      <c r="H270">
        <v>365</v>
      </c>
      <c r="I270">
        <v>27</v>
      </c>
      <c r="J270">
        <v>188</v>
      </c>
      <c r="K270">
        <f>8*60+51</f>
        <v>531</v>
      </c>
      <c r="L270">
        <v>23</v>
      </c>
    </row>
    <row r="271" spans="1:13" x14ac:dyDescent="0.3">
      <c r="A271" t="s">
        <v>501</v>
      </c>
      <c r="B271" s="1">
        <f xml:space="preserve"> AVERAGE(C271:BC271)</f>
        <v>433.1</v>
      </c>
      <c r="C271" s="14">
        <v>50</v>
      </c>
      <c r="D271" s="14">
        <v>46</v>
      </c>
      <c r="E271" s="14">
        <v>65</v>
      </c>
      <c r="F271" s="14">
        <v>2298</v>
      </c>
      <c r="G271" s="14">
        <v>127</v>
      </c>
      <c r="H271" s="14">
        <f>360+52</f>
        <v>412</v>
      </c>
      <c r="I271" s="14">
        <v>88</v>
      </c>
      <c r="J271" s="14">
        <v>421</v>
      </c>
      <c r="K271" s="14">
        <v>299</v>
      </c>
      <c r="L271" s="13">
        <v>525</v>
      </c>
    </row>
    <row r="272" spans="1:13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305.33333333333331</v>
      </c>
      <c r="C276">
        <v>460</v>
      </c>
      <c r="D276">
        <v>1</v>
      </c>
      <c r="E276">
        <v>455</v>
      </c>
    </row>
    <row r="277" spans="1:12" x14ac:dyDescent="0.3">
      <c r="A277" t="s">
        <v>511</v>
      </c>
      <c r="B277" s="1">
        <f t="shared" si="5"/>
        <v>0</v>
      </c>
      <c r="C277" s="14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57.666666666666664</v>
      </c>
      <c r="C281">
        <v>0</v>
      </c>
      <c r="D281">
        <v>39</v>
      </c>
      <c r="E281">
        <v>220</v>
      </c>
      <c r="F281">
        <v>16</v>
      </c>
      <c r="G281">
        <v>44</v>
      </c>
      <c r="H281">
        <v>27</v>
      </c>
    </row>
    <row r="282" spans="1:12" x14ac:dyDescent="0.3">
      <c r="A282" t="s">
        <v>517</v>
      </c>
      <c r="B282" s="1">
        <f t="shared" si="5"/>
        <v>100.5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  <c r="L282">
        <v>0</v>
      </c>
    </row>
    <row r="283" spans="1:12" x14ac:dyDescent="0.3">
      <c r="A283" t="s">
        <v>518</v>
      </c>
      <c r="B283" s="1">
        <f t="shared" si="5"/>
        <v>0</v>
      </c>
      <c r="C283" s="14">
        <v>0</v>
      </c>
    </row>
    <row r="284" spans="1:12" x14ac:dyDescent="0.3">
      <c r="A284" t="s">
        <v>519</v>
      </c>
      <c r="B284" s="1">
        <f xml:space="preserve"> AVERAGE(C284:BC284)</f>
        <v>149.6</v>
      </c>
      <c r="C284">
        <v>4</v>
      </c>
      <c r="D284">
        <v>9</v>
      </c>
      <c r="E284">
        <v>390</v>
      </c>
      <c r="F284">
        <v>88</v>
      </c>
      <c r="G284">
        <v>156</v>
      </c>
      <c r="H284">
        <v>156</v>
      </c>
      <c r="I284">
        <v>244</v>
      </c>
      <c r="J284">
        <v>14</v>
      </c>
      <c r="K284">
        <v>435</v>
      </c>
      <c r="L284">
        <v>0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xml:space="preserve"> AVERAGE(C288:BC288)</f>
        <v>335.7</v>
      </c>
      <c r="C288">
        <f>9*60+15</f>
        <v>555</v>
      </c>
      <c r="D288">
        <v>224</v>
      </c>
      <c r="E288">
        <v>102</v>
      </c>
      <c r="F288">
        <v>360</v>
      </c>
      <c r="G288">
        <v>306</v>
      </c>
      <c r="H288">
        <v>413</v>
      </c>
      <c r="I288">
        <v>263</v>
      </c>
      <c r="J288">
        <v>603</v>
      </c>
      <c r="K288">
        <v>142</v>
      </c>
      <c r="L288">
        <v>389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120.42857142857143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  <c r="I293">
        <v>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xml:space="preserve"> AVERAGE(C296:BC296)</f>
        <v>229.3</v>
      </c>
      <c r="C296">
        <v>0</v>
      </c>
      <c r="D296">
        <v>26</v>
      </c>
      <c r="E296">
        <f>12*60+32</f>
        <v>752</v>
      </c>
      <c r="F296">
        <f>9*60+33</f>
        <v>573</v>
      </c>
      <c r="G296">
        <v>445</v>
      </c>
      <c r="H296">
        <v>36</v>
      </c>
      <c r="I296">
        <v>155</v>
      </c>
      <c r="J296">
        <v>10</v>
      </c>
      <c r="K296">
        <v>194</v>
      </c>
      <c r="L296">
        <v>102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xml:space="preserve"> AVERAGE(C302:BC302)</f>
        <v>51.2</v>
      </c>
      <c r="C302">
        <v>226</v>
      </c>
      <c r="D302">
        <v>2</v>
      </c>
      <c r="E302">
        <v>3</v>
      </c>
      <c r="F302">
        <v>7</v>
      </c>
      <c r="G302">
        <v>0</v>
      </c>
      <c r="H302">
        <v>176</v>
      </c>
      <c r="I302">
        <v>34</v>
      </c>
      <c r="J302">
        <v>30</v>
      </c>
      <c r="K302">
        <v>0</v>
      </c>
      <c r="L302">
        <v>34</v>
      </c>
    </row>
    <row r="303" spans="1:12" x14ac:dyDescent="0.3">
      <c r="A303" t="s">
        <v>540</v>
      </c>
      <c r="B303" s="1">
        <f t="shared" si="5"/>
        <v>215</v>
      </c>
      <c r="C303">
        <v>210</v>
      </c>
      <c r="D303">
        <v>182</v>
      </c>
      <c r="E303">
        <v>253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51</v>
      </c>
      <c r="C311">
        <v>0</v>
      </c>
      <c r="D311">
        <v>50</v>
      </c>
      <c r="E311">
        <v>103</v>
      </c>
    </row>
    <row r="312" spans="1:12" x14ac:dyDescent="0.3">
      <c r="A312" t="s">
        <v>549</v>
      </c>
      <c r="B312" s="1">
        <f t="shared" si="5"/>
        <v>233.25</v>
      </c>
      <c r="C312">
        <f>8*60+48</f>
        <v>528</v>
      </c>
      <c r="D312">
        <v>296</v>
      </c>
      <c r="E312">
        <v>5</v>
      </c>
      <c r="F312">
        <v>104</v>
      </c>
    </row>
    <row r="313" spans="1:12" x14ac:dyDescent="0.3">
      <c r="A313" t="s">
        <v>550</v>
      </c>
      <c r="B313" s="1">
        <f t="shared" si="5"/>
        <v>152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  <c r="H313">
        <v>0</v>
      </c>
    </row>
    <row r="314" spans="1:12" x14ac:dyDescent="0.3">
      <c r="A314" t="s">
        <v>551</v>
      </c>
      <c r="B314" s="1">
        <f t="shared" si="5"/>
        <v>151.66666666666666</v>
      </c>
      <c r="C314">
        <v>396</v>
      </c>
      <c r="D314">
        <v>57</v>
      </c>
      <c r="E314">
        <v>2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xml:space="preserve"> AVERAGE(C317:BC317)</f>
        <v>287.7</v>
      </c>
      <c r="C317">
        <f>13*60+11</f>
        <v>791</v>
      </c>
      <c r="D317">
        <v>229</v>
      </c>
      <c r="E317">
        <v>29</v>
      </c>
      <c r="F317">
        <v>285</v>
      </c>
      <c r="G317">
        <v>277</v>
      </c>
      <c r="H317">
        <v>178</v>
      </c>
      <c r="I317">
        <v>119</v>
      </c>
      <c r="J317">
        <v>178</v>
      </c>
      <c r="K317">
        <v>392</v>
      </c>
      <c r="L317">
        <v>399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75.666666666666671</v>
      </c>
      <c r="C319">
        <v>22</v>
      </c>
      <c r="D319">
        <v>149</v>
      </c>
      <c r="E319">
        <v>56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xml:space="preserve"> AVERAGE(C327:BC327)</f>
        <v>17.7</v>
      </c>
      <c r="C327">
        <v>68</v>
      </c>
      <c r="D327">
        <v>0</v>
      </c>
      <c r="E327">
        <v>0</v>
      </c>
      <c r="F327">
        <v>0</v>
      </c>
      <c r="G327">
        <v>15</v>
      </c>
      <c r="H327">
        <v>5</v>
      </c>
      <c r="I327">
        <v>31</v>
      </c>
      <c r="J327">
        <v>58</v>
      </c>
      <c r="K327">
        <v>0</v>
      </c>
      <c r="L327">
        <v>0</v>
      </c>
    </row>
    <row r="328" spans="1:12" x14ac:dyDescent="0.3">
      <c r="A328" t="s">
        <v>566</v>
      </c>
      <c r="B328" s="1">
        <f t="shared" si="6"/>
        <v>490.5</v>
      </c>
      <c r="C328">
        <v>366</v>
      </c>
      <c r="D328">
        <v>615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14</v>
      </c>
      <c r="C331">
        <v>2</v>
      </c>
      <c r="D331">
        <v>32</v>
      </c>
      <c r="E331">
        <v>0</v>
      </c>
      <c r="F331">
        <v>36</v>
      </c>
      <c r="G331">
        <v>0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xml:space="preserve"> AVERAGE(C346:BC346)</f>
        <v>233</v>
      </c>
      <c r="C346">
        <v>11</v>
      </c>
      <c r="D346">
        <v>699</v>
      </c>
      <c r="E346">
        <v>102</v>
      </c>
      <c r="F346">
        <v>341</v>
      </c>
      <c r="G346">
        <v>39</v>
      </c>
      <c r="H346">
        <v>42</v>
      </c>
      <c r="I346">
        <v>31</v>
      </c>
      <c r="J346">
        <v>152</v>
      </c>
      <c r="K346">
        <f>14*60+52</f>
        <v>892</v>
      </c>
      <c r="L346">
        <v>21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123.3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  <c r="L354">
        <v>29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5.5</v>
      </c>
      <c r="C358">
        <v>0</v>
      </c>
      <c r="D358">
        <v>4</v>
      </c>
      <c r="E358">
        <v>0</v>
      </c>
      <c r="F358">
        <v>0</v>
      </c>
      <c r="G358">
        <v>2</v>
      </c>
      <c r="H358">
        <v>27</v>
      </c>
    </row>
    <row r="359" spans="1:12" x14ac:dyDescent="0.3">
      <c r="A359" t="s">
        <v>603</v>
      </c>
      <c r="B359" s="1">
        <f t="shared" si="6"/>
        <v>227.42857142857142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  <c r="I359">
        <v>183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68.666666666666671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  <c r="K361">
        <v>3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xml:space="preserve"> AVERAGE(C365:BC365)</f>
        <v>127.1</v>
      </c>
      <c r="C365">
        <v>273</v>
      </c>
      <c r="D365">
        <v>7</v>
      </c>
      <c r="E365">
        <v>248</v>
      </c>
      <c r="F365">
        <v>0</v>
      </c>
      <c r="G365">
        <v>271</v>
      </c>
      <c r="H365">
        <v>70</v>
      </c>
      <c r="I365">
        <v>107</v>
      </c>
      <c r="J365">
        <v>125</v>
      </c>
      <c r="K365">
        <v>91</v>
      </c>
      <c r="L365">
        <v>79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155.625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  <c r="J369">
        <v>168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113.5</v>
      </c>
      <c r="C377">
        <v>63</v>
      </c>
      <c r="D377">
        <v>164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54</v>
      </c>
      <c r="C382">
        <v>9</v>
      </c>
      <c r="D382">
        <v>0</v>
      </c>
      <c r="E382">
        <v>153</v>
      </c>
    </row>
    <row r="383" spans="1:12" x14ac:dyDescent="0.3">
      <c r="A383" t="s">
        <v>628</v>
      </c>
      <c r="B383" s="1">
        <f t="shared" ref="B383:B44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110</v>
      </c>
      <c r="C387">
        <v>220</v>
      </c>
      <c r="D387">
        <v>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188.5</v>
      </c>
      <c r="C402">
        <v>507</v>
      </c>
      <c r="D402">
        <v>117</v>
      </c>
      <c r="E402">
        <v>134</v>
      </c>
      <c r="F402">
        <v>146</v>
      </c>
      <c r="G402">
        <v>144</v>
      </c>
      <c r="H402">
        <v>83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  <row r="445" spans="1:12" x14ac:dyDescent="0.3">
      <c r="A445" s="4" t="s">
        <v>694</v>
      </c>
      <c r="B445" s="1">
        <f t="shared" si="7"/>
        <v>414.5</v>
      </c>
      <c r="C445">
        <f>13*60</f>
        <v>780</v>
      </c>
      <c r="D445">
        <f>14*60+11</f>
        <v>851</v>
      </c>
      <c r="E445">
        <v>20</v>
      </c>
      <c r="F445">
        <v>265</v>
      </c>
      <c r="G445">
        <v>377</v>
      </c>
      <c r="H445">
        <v>194</v>
      </c>
    </row>
    <row r="446" spans="1:12" x14ac:dyDescent="0.3">
      <c r="A446" t="s">
        <v>695</v>
      </c>
      <c r="B446" s="1">
        <f t="shared" si="7"/>
        <v>22.25</v>
      </c>
      <c r="C446">
        <v>5</v>
      </c>
      <c r="D446">
        <v>9</v>
      </c>
      <c r="E446">
        <v>121</v>
      </c>
      <c r="F446">
        <v>0</v>
      </c>
      <c r="G446">
        <v>0</v>
      </c>
      <c r="H446">
        <v>0</v>
      </c>
      <c r="I446">
        <v>42</v>
      </c>
      <c r="J446">
        <v>1</v>
      </c>
    </row>
    <row r="447" spans="1:12" x14ac:dyDescent="0.3">
      <c r="A447" t="s">
        <v>696</v>
      </c>
      <c r="B447" s="1">
        <f t="shared" ref="B447:B510" si="8" xml:space="preserve"> AVERAGE(C447:BC447)</f>
        <v>30</v>
      </c>
      <c r="C447">
        <v>30</v>
      </c>
    </row>
    <row r="448" spans="1:12" x14ac:dyDescent="0.3">
      <c r="A448" t="s">
        <v>697</v>
      </c>
      <c r="B448" s="1">
        <f t="shared" si="8"/>
        <v>9</v>
      </c>
      <c r="C448">
        <v>0</v>
      </c>
      <c r="D448">
        <v>27</v>
      </c>
      <c r="E448">
        <v>0</v>
      </c>
    </row>
    <row r="449" spans="1:12" x14ac:dyDescent="0.3">
      <c r="A449" t="s">
        <v>698</v>
      </c>
      <c r="B449" s="1">
        <f t="shared" si="8"/>
        <v>200</v>
      </c>
      <c r="C449" s="8">
        <v>200</v>
      </c>
    </row>
    <row r="450" spans="1:12" x14ac:dyDescent="0.3">
      <c r="A450" t="s">
        <v>699</v>
      </c>
      <c r="B450" s="1">
        <f t="shared" si="8"/>
        <v>8</v>
      </c>
      <c r="C450" s="14">
        <v>8</v>
      </c>
    </row>
    <row r="451" spans="1:12" x14ac:dyDescent="0.3">
      <c r="A451" t="s">
        <v>700</v>
      </c>
      <c r="B451" s="1">
        <f t="shared" si="8"/>
        <v>85</v>
      </c>
      <c r="C451" s="8">
        <v>85</v>
      </c>
    </row>
    <row r="452" spans="1:12" x14ac:dyDescent="0.3">
      <c r="A452" t="s">
        <v>701</v>
      </c>
      <c r="B452" s="1">
        <f t="shared" si="8"/>
        <v>185</v>
      </c>
      <c r="C452" s="8">
        <v>185</v>
      </c>
    </row>
    <row r="453" spans="1:12" x14ac:dyDescent="0.3">
      <c r="A453" t="s">
        <v>702</v>
      </c>
      <c r="B453" s="1">
        <f t="shared" si="8"/>
        <v>258.25</v>
      </c>
      <c r="C453" s="14">
        <v>416</v>
      </c>
      <c r="D453">
        <v>0</v>
      </c>
      <c r="E453">
        <v>4</v>
      </c>
      <c r="F453">
        <v>408</v>
      </c>
      <c r="G453">
        <v>252</v>
      </c>
      <c r="H453">
        <v>270</v>
      </c>
      <c r="I453">
        <v>283</v>
      </c>
      <c r="J453">
        <v>433</v>
      </c>
    </row>
    <row r="454" spans="1:12" x14ac:dyDescent="0.3">
      <c r="A454" t="s">
        <v>703</v>
      </c>
      <c r="B454" s="1">
        <f t="shared" si="8"/>
        <v>262.60000000000002</v>
      </c>
      <c r="C454" s="14">
        <v>51</v>
      </c>
      <c r="D454">
        <v>221</v>
      </c>
      <c r="E454">
        <v>541</v>
      </c>
      <c r="F454">
        <v>137</v>
      </c>
      <c r="G454">
        <v>363</v>
      </c>
    </row>
    <row r="455" spans="1:12" x14ac:dyDescent="0.3">
      <c r="A455" t="s">
        <v>704</v>
      </c>
      <c r="B455" s="1">
        <f t="shared" si="8"/>
        <v>223.33333333333334</v>
      </c>
      <c r="C455" s="14">
        <v>138</v>
      </c>
      <c r="D455">
        <v>5</v>
      </c>
      <c r="E455">
        <v>611</v>
      </c>
      <c r="F455">
        <v>609</v>
      </c>
      <c r="G455">
        <v>332</v>
      </c>
      <c r="H455">
        <v>159</v>
      </c>
      <c r="I455">
        <v>137</v>
      </c>
      <c r="J455">
        <v>19</v>
      </c>
      <c r="K455">
        <v>0</v>
      </c>
    </row>
    <row r="456" spans="1:12" x14ac:dyDescent="0.3">
      <c r="A456" t="s">
        <v>705</v>
      </c>
      <c r="B456" s="1">
        <f t="shared" si="8"/>
        <v>141.6</v>
      </c>
      <c r="C456" s="14">
        <v>7</v>
      </c>
      <c r="D456">
        <v>71</v>
      </c>
      <c r="E456">
        <v>236</v>
      </c>
      <c r="F456">
        <v>236</v>
      </c>
      <c r="G456">
        <v>12</v>
      </c>
      <c r="H456">
        <v>142</v>
      </c>
      <c r="I456">
        <v>232</v>
      </c>
      <c r="J456">
        <v>70</v>
      </c>
      <c r="K456">
        <v>366</v>
      </c>
      <c r="L456">
        <v>44</v>
      </c>
    </row>
    <row r="457" spans="1:12" x14ac:dyDescent="0.3">
      <c r="A457" s="4" t="s">
        <v>706</v>
      </c>
      <c r="B457" s="1">
        <f t="shared" si="8"/>
        <v>307.5</v>
      </c>
      <c r="C457" s="14">
        <v>291</v>
      </c>
      <c r="D457">
        <v>324</v>
      </c>
    </row>
    <row r="458" spans="1:12" x14ac:dyDescent="0.3">
      <c r="A458" t="s">
        <v>707</v>
      </c>
      <c r="B458" s="1">
        <f t="shared" si="8"/>
        <v>250</v>
      </c>
      <c r="C458" s="8">
        <v>250</v>
      </c>
    </row>
    <row r="459" spans="1:12" x14ac:dyDescent="0.3">
      <c r="A459" t="s">
        <v>708</v>
      </c>
      <c r="B459" s="1">
        <f t="shared" si="8"/>
        <v>170</v>
      </c>
      <c r="C459" s="8">
        <v>170</v>
      </c>
    </row>
    <row r="460" spans="1:12" x14ac:dyDescent="0.3">
      <c r="A460" t="s">
        <v>709</v>
      </c>
      <c r="B460" s="1">
        <f t="shared" si="8"/>
        <v>36.6</v>
      </c>
      <c r="C460" s="14">
        <v>16</v>
      </c>
      <c r="D460">
        <v>0</v>
      </c>
      <c r="E460">
        <v>50</v>
      </c>
      <c r="F460">
        <v>74</v>
      </c>
      <c r="G460">
        <v>43</v>
      </c>
    </row>
    <row r="461" spans="1:12" x14ac:dyDescent="0.3">
      <c r="A461" t="s">
        <v>710</v>
      </c>
      <c r="B461" s="1">
        <f t="shared" si="8"/>
        <v>424.14285714285717</v>
      </c>
      <c r="C461">
        <f>12*60+31</f>
        <v>751</v>
      </c>
      <c r="D461">
        <v>101</v>
      </c>
      <c r="E461">
        <f>12*60+58</f>
        <v>778</v>
      </c>
      <c r="F461">
        <v>496</v>
      </c>
      <c r="G461">
        <v>345</v>
      </c>
      <c r="H461">
        <v>142</v>
      </c>
      <c r="I461">
        <v>356</v>
      </c>
    </row>
    <row r="462" spans="1:12" x14ac:dyDescent="0.3">
      <c r="A462" t="s">
        <v>711</v>
      </c>
      <c r="B462" s="1">
        <f t="shared" si="8"/>
        <v>36.833333333333336</v>
      </c>
      <c r="C462">
        <v>0</v>
      </c>
      <c r="D462">
        <v>0</v>
      </c>
      <c r="E462">
        <v>11</v>
      </c>
      <c r="F462">
        <v>0</v>
      </c>
      <c r="G462">
        <v>155</v>
      </c>
      <c r="H462">
        <v>55</v>
      </c>
    </row>
    <row r="463" spans="1:12" x14ac:dyDescent="0.3">
      <c r="A463" t="s">
        <v>712</v>
      </c>
      <c r="B463" s="1">
        <f t="shared" si="8"/>
        <v>462.83333333333331</v>
      </c>
      <c r="C463">
        <f>13*60+20</f>
        <v>800</v>
      </c>
      <c r="D463">
        <v>601</v>
      </c>
      <c r="E463">
        <v>380</v>
      </c>
      <c r="F463">
        <f>9*60+14</f>
        <v>554</v>
      </c>
      <c r="G463">
        <v>8</v>
      </c>
      <c r="H463">
        <f>7*60+14</f>
        <v>434</v>
      </c>
    </row>
    <row r="464" spans="1:12" x14ac:dyDescent="0.3">
      <c r="A464" t="s">
        <v>713</v>
      </c>
      <c r="B464" s="1">
        <f t="shared" si="8"/>
        <v>250</v>
      </c>
      <c r="C464" s="8">
        <v>250</v>
      </c>
    </row>
    <row r="465" spans="1:12" x14ac:dyDescent="0.3">
      <c r="A465" t="s">
        <v>714</v>
      </c>
      <c r="B465" s="1">
        <f xml:space="preserve"> AVERAGE(C465:BC465)</f>
        <v>173.55555555555554</v>
      </c>
      <c r="C465">
        <v>121</v>
      </c>
      <c r="D465">
        <v>9</v>
      </c>
      <c r="E465">
        <v>447</v>
      </c>
      <c r="F465">
        <v>257</v>
      </c>
      <c r="G465">
        <v>0</v>
      </c>
      <c r="H465">
        <v>132</v>
      </c>
      <c r="I465">
        <v>91</v>
      </c>
      <c r="J465">
        <v>194</v>
      </c>
      <c r="K465">
        <v>311</v>
      </c>
    </row>
    <row r="466" spans="1:12" x14ac:dyDescent="0.3">
      <c r="A466" s="4" t="s">
        <v>715</v>
      </c>
      <c r="B466" s="1">
        <f t="shared" si="8"/>
        <v>39.4</v>
      </c>
      <c r="C466">
        <v>52</v>
      </c>
      <c r="D466">
        <v>0</v>
      </c>
      <c r="E466">
        <v>2</v>
      </c>
      <c r="F466">
        <v>22</v>
      </c>
      <c r="G466">
        <v>121</v>
      </c>
    </row>
    <row r="467" spans="1:12" x14ac:dyDescent="0.3">
      <c r="A467" t="s">
        <v>716</v>
      </c>
      <c r="B467" s="1">
        <f t="shared" si="8"/>
        <v>115.33333333333333</v>
      </c>
      <c r="C467">
        <v>3</v>
      </c>
      <c r="D467">
        <v>2</v>
      </c>
      <c r="E467">
        <v>341</v>
      </c>
    </row>
    <row r="468" spans="1:12" x14ac:dyDescent="0.3">
      <c r="A468" t="s">
        <v>717</v>
      </c>
      <c r="B468" s="1">
        <f t="shared" si="8"/>
        <v>29</v>
      </c>
      <c r="C468">
        <v>6</v>
      </c>
      <c r="D468">
        <v>52</v>
      </c>
    </row>
    <row r="469" spans="1:12" x14ac:dyDescent="0.3">
      <c r="A469" t="s">
        <v>718</v>
      </c>
      <c r="B469" s="1">
        <f t="shared" si="8"/>
        <v>240</v>
      </c>
      <c r="C469" s="8">
        <v>240</v>
      </c>
    </row>
    <row r="470" spans="1:12" x14ac:dyDescent="0.3">
      <c r="A470" t="s">
        <v>719</v>
      </c>
      <c r="B470" s="1">
        <f t="shared" si="8"/>
        <v>37</v>
      </c>
      <c r="C470">
        <v>7</v>
      </c>
      <c r="D470">
        <v>33</v>
      </c>
      <c r="E470">
        <v>71</v>
      </c>
    </row>
    <row r="471" spans="1:12" x14ac:dyDescent="0.3">
      <c r="A471" t="s">
        <v>720</v>
      </c>
      <c r="B471" s="1">
        <f t="shared" si="8"/>
        <v>101</v>
      </c>
      <c r="C471">
        <v>416</v>
      </c>
      <c r="D471">
        <v>4</v>
      </c>
      <c r="E471">
        <v>47</v>
      </c>
      <c r="F471">
        <v>91</v>
      </c>
      <c r="G471">
        <v>17</v>
      </c>
      <c r="H471">
        <v>287</v>
      </c>
      <c r="I471">
        <v>148</v>
      </c>
      <c r="J471">
        <v>0</v>
      </c>
      <c r="K471">
        <v>0</v>
      </c>
      <c r="L471">
        <v>0</v>
      </c>
    </row>
    <row r="472" spans="1:12" x14ac:dyDescent="0.3">
      <c r="A472" t="s">
        <v>721</v>
      </c>
      <c r="B472" s="1">
        <f t="shared" si="8"/>
        <v>0</v>
      </c>
      <c r="C472">
        <v>0</v>
      </c>
    </row>
    <row r="473" spans="1:12" x14ac:dyDescent="0.3">
      <c r="A473" t="s">
        <v>722</v>
      </c>
      <c r="B473" s="1">
        <f t="shared" si="8"/>
        <v>41.5</v>
      </c>
      <c r="C473">
        <v>74</v>
      </c>
      <c r="D473">
        <v>9</v>
      </c>
    </row>
    <row r="474" spans="1:12" x14ac:dyDescent="0.3">
      <c r="A474" t="s">
        <v>723</v>
      </c>
      <c r="B474" s="1">
        <f t="shared" si="8"/>
        <v>60</v>
      </c>
      <c r="C474" s="8">
        <v>60</v>
      </c>
    </row>
    <row r="475" spans="1:12" x14ac:dyDescent="0.3">
      <c r="A475" t="s">
        <v>724</v>
      </c>
      <c r="B475" s="1">
        <f t="shared" si="8"/>
        <v>24.5</v>
      </c>
      <c r="C475">
        <v>2</v>
      </c>
      <c r="D475">
        <v>113</v>
      </c>
      <c r="E475">
        <v>11</v>
      </c>
      <c r="F475">
        <v>62</v>
      </c>
      <c r="G475">
        <v>3</v>
      </c>
      <c r="H475">
        <v>5</v>
      </c>
      <c r="I475">
        <v>0</v>
      </c>
      <c r="J475">
        <v>0</v>
      </c>
    </row>
    <row r="476" spans="1:12" x14ac:dyDescent="0.3">
      <c r="A476" t="s">
        <v>725</v>
      </c>
      <c r="B476" s="1">
        <f t="shared" si="8"/>
        <v>2</v>
      </c>
      <c r="C476">
        <v>0</v>
      </c>
      <c r="D476">
        <v>2</v>
      </c>
      <c r="E476">
        <v>6</v>
      </c>
      <c r="F476">
        <v>0</v>
      </c>
    </row>
    <row r="477" spans="1:12" x14ac:dyDescent="0.3">
      <c r="A477" t="s">
        <v>726</v>
      </c>
      <c r="B477" s="1">
        <f t="shared" si="8"/>
        <v>225.83333333333334</v>
      </c>
      <c r="C477">
        <v>669</v>
      </c>
      <c r="D477">
        <v>360</v>
      </c>
      <c r="E477">
        <v>15</v>
      </c>
      <c r="F477">
        <v>7</v>
      </c>
      <c r="G477">
        <v>164</v>
      </c>
      <c r="H477">
        <v>140</v>
      </c>
    </row>
    <row r="478" spans="1:12" x14ac:dyDescent="0.3">
      <c r="A478" s="4" t="s">
        <v>727</v>
      </c>
      <c r="B478" s="1">
        <f t="shared" si="8"/>
        <v>112.6</v>
      </c>
      <c r="C478">
        <v>12</v>
      </c>
      <c r="D478">
        <v>456</v>
      </c>
      <c r="E478">
        <v>94</v>
      </c>
      <c r="F478">
        <v>1</v>
      </c>
      <c r="G478">
        <v>0</v>
      </c>
    </row>
    <row r="479" spans="1:12" x14ac:dyDescent="0.3">
      <c r="A479" t="s">
        <v>728</v>
      </c>
      <c r="B479" s="1">
        <f t="shared" si="8"/>
        <v>70</v>
      </c>
      <c r="C479">
        <v>76</v>
      </c>
      <c r="D479">
        <v>64</v>
      </c>
    </row>
    <row r="480" spans="1:12" x14ac:dyDescent="0.3">
      <c r="A480" t="s">
        <v>729</v>
      </c>
      <c r="B480" s="1">
        <f t="shared" si="8"/>
        <v>66.428571428571431</v>
      </c>
      <c r="C480">
        <v>13</v>
      </c>
      <c r="D480">
        <v>0</v>
      </c>
      <c r="E480">
        <v>30</v>
      </c>
      <c r="F480">
        <v>93</v>
      </c>
      <c r="G480">
        <v>224</v>
      </c>
      <c r="H480">
        <v>3</v>
      </c>
      <c r="I480">
        <v>102</v>
      </c>
    </row>
    <row r="481" spans="1:12" x14ac:dyDescent="0.3">
      <c r="A481" t="s">
        <v>730</v>
      </c>
      <c r="B481" s="1">
        <f t="shared" si="8"/>
        <v>441</v>
      </c>
      <c r="C481">
        <v>441</v>
      </c>
    </row>
    <row r="482" spans="1:12" x14ac:dyDescent="0.3">
      <c r="A482" t="s">
        <v>731</v>
      </c>
      <c r="B482" s="1">
        <f t="shared" si="8"/>
        <v>103.5</v>
      </c>
      <c r="C482">
        <v>38</v>
      </c>
      <c r="D482">
        <v>21</v>
      </c>
      <c r="E482">
        <v>97</v>
      </c>
      <c r="F482">
        <v>4</v>
      </c>
      <c r="G482">
        <v>6</v>
      </c>
      <c r="H482">
        <v>0</v>
      </c>
      <c r="I482">
        <v>658</v>
      </c>
      <c r="J482">
        <v>4</v>
      </c>
    </row>
    <row r="483" spans="1:12" x14ac:dyDescent="0.3">
      <c r="A483" t="s">
        <v>732</v>
      </c>
      <c r="B483" s="1">
        <f t="shared" si="8"/>
        <v>140</v>
      </c>
      <c r="C483" s="8">
        <v>140</v>
      </c>
    </row>
    <row r="484" spans="1:12" x14ac:dyDescent="0.3">
      <c r="A484" t="s">
        <v>733</v>
      </c>
      <c r="B484" s="1">
        <f t="shared" si="8"/>
        <v>219.14285714285714</v>
      </c>
      <c r="C484">
        <f>13*60+16</f>
        <v>796</v>
      </c>
      <c r="D484">
        <v>309</v>
      </c>
      <c r="E484">
        <v>11</v>
      </c>
      <c r="F484">
        <v>79</v>
      </c>
      <c r="G484">
        <v>233</v>
      </c>
      <c r="H484">
        <v>60</v>
      </c>
      <c r="I484">
        <v>46</v>
      </c>
    </row>
    <row r="485" spans="1:12" x14ac:dyDescent="0.3">
      <c r="A485" t="s">
        <v>734</v>
      </c>
      <c r="B485" s="1">
        <f t="shared" si="8"/>
        <v>299.5</v>
      </c>
      <c r="C485">
        <v>328</v>
      </c>
      <c r="D485">
        <v>195</v>
      </c>
      <c r="E485">
        <v>418</v>
      </c>
      <c r="F485">
        <v>257</v>
      </c>
    </row>
    <row r="486" spans="1:12" x14ac:dyDescent="0.3">
      <c r="A486" t="s">
        <v>735</v>
      </c>
      <c r="B486" s="1">
        <f t="shared" si="8"/>
        <v>152.25</v>
      </c>
      <c r="C486">
        <v>2</v>
      </c>
      <c r="D486">
        <v>70</v>
      </c>
      <c r="E486">
        <v>138</v>
      </c>
      <c r="F486">
        <v>312</v>
      </c>
      <c r="G486">
        <v>15</v>
      </c>
      <c r="H486">
        <v>107</v>
      </c>
      <c r="I486">
        <v>574</v>
      </c>
      <c r="J486">
        <v>0</v>
      </c>
    </row>
    <row r="487" spans="1:12" x14ac:dyDescent="0.3">
      <c r="A487" t="s">
        <v>736</v>
      </c>
      <c r="B487" s="1">
        <f t="shared" si="8"/>
        <v>169.66666666666666</v>
      </c>
      <c r="C487">
        <v>2</v>
      </c>
      <c r="D487">
        <v>23</v>
      </c>
      <c r="E487">
        <v>0</v>
      </c>
      <c r="F487">
        <f>11*60+56</f>
        <v>716</v>
      </c>
      <c r="G487">
        <v>216</v>
      </c>
      <c r="H487">
        <v>61</v>
      </c>
    </row>
    <row r="488" spans="1:12" x14ac:dyDescent="0.3">
      <c r="A488" t="s">
        <v>737</v>
      </c>
      <c r="B488" s="1">
        <f t="shared" si="8"/>
        <v>94.571428571428569</v>
      </c>
      <c r="C488">
        <v>2</v>
      </c>
      <c r="D488">
        <v>95</v>
      </c>
      <c r="E488">
        <v>269</v>
      </c>
      <c r="F488">
        <v>165</v>
      </c>
      <c r="G488">
        <v>38</v>
      </c>
      <c r="H488">
        <v>71</v>
      </c>
      <c r="I488">
        <v>22</v>
      </c>
    </row>
    <row r="489" spans="1:12" x14ac:dyDescent="0.3">
      <c r="A489" t="s">
        <v>738</v>
      </c>
      <c r="B489" s="1">
        <f t="shared" si="8"/>
        <v>217.8</v>
      </c>
      <c r="C489">
        <v>0</v>
      </c>
      <c r="D489">
        <v>4</v>
      </c>
      <c r="E489">
        <v>2</v>
      </c>
      <c r="F489">
        <v>0</v>
      </c>
      <c r="G489">
        <v>20</v>
      </c>
      <c r="H489">
        <v>227</v>
      </c>
      <c r="I489">
        <v>428</v>
      </c>
      <c r="J489">
        <f>19*60+38</f>
        <v>1178</v>
      </c>
      <c r="K489">
        <v>12</v>
      </c>
      <c r="L489">
        <v>307</v>
      </c>
    </row>
    <row r="490" spans="1:12" x14ac:dyDescent="0.3">
      <c r="A490" s="4" t="s">
        <v>739</v>
      </c>
      <c r="B490" s="1">
        <f t="shared" si="8"/>
        <v>60</v>
      </c>
      <c r="C490">
        <v>94</v>
      </c>
      <c r="D490">
        <v>26</v>
      </c>
    </row>
    <row r="491" spans="1:12" x14ac:dyDescent="0.3">
      <c r="A491" t="s">
        <v>740</v>
      </c>
      <c r="B491" s="1">
        <f t="shared" si="8"/>
        <v>109.125</v>
      </c>
      <c r="C491">
        <v>105</v>
      </c>
      <c r="D491">
        <v>26</v>
      </c>
      <c r="E491">
        <v>190</v>
      </c>
      <c r="F491">
        <v>243</v>
      </c>
      <c r="G491">
        <v>112</v>
      </c>
      <c r="H491">
        <v>135</v>
      </c>
      <c r="I491">
        <v>0</v>
      </c>
      <c r="J491">
        <v>62</v>
      </c>
    </row>
    <row r="492" spans="1:12" x14ac:dyDescent="0.3">
      <c r="A492" t="s">
        <v>741</v>
      </c>
      <c r="B492" s="1">
        <f t="shared" si="8"/>
        <v>124</v>
      </c>
      <c r="C492">
        <v>124</v>
      </c>
    </row>
    <row r="493" spans="1:12" x14ac:dyDescent="0.3">
      <c r="A493" t="s">
        <v>742</v>
      </c>
      <c r="B493" s="1">
        <f t="shared" si="8"/>
        <v>9</v>
      </c>
      <c r="C493">
        <v>18</v>
      </c>
      <c r="D493">
        <v>0</v>
      </c>
    </row>
    <row r="494" spans="1:12" x14ac:dyDescent="0.3">
      <c r="A494" t="s">
        <v>743</v>
      </c>
      <c r="B494" s="1">
        <f t="shared" si="8"/>
        <v>140</v>
      </c>
      <c r="C494" s="8">
        <v>140</v>
      </c>
    </row>
    <row r="495" spans="1:12" x14ac:dyDescent="0.3">
      <c r="A495" t="s">
        <v>744</v>
      </c>
      <c r="B495" s="1">
        <f t="shared" si="8"/>
        <v>201.75</v>
      </c>
      <c r="C495">
        <v>269</v>
      </c>
      <c r="D495">
        <v>79</v>
      </c>
      <c r="E495">
        <v>278</v>
      </c>
      <c r="F495">
        <v>181</v>
      </c>
    </row>
    <row r="496" spans="1:12" x14ac:dyDescent="0.3">
      <c r="A496" t="s">
        <v>745</v>
      </c>
      <c r="B496" s="1">
        <f t="shared" si="8"/>
        <v>16</v>
      </c>
      <c r="C496">
        <v>32</v>
      </c>
      <c r="D496">
        <v>0</v>
      </c>
    </row>
    <row r="497" spans="1:12" x14ac:dyDescent="0.3">
      <c r="A497" t="s">
        <v>746</v>
      </c>
      <c r="B497" s="1">
        <f t="shared" si="8"/>
        <v>154</v>
      </c>
      <c r="C497">
        <v>93</v>
      </c>
      <c r="D497">
        <v>215</v>
      </c>
    </row>
    <row r="498" spans="1:12" x14ac:dyDescent="0.3">
      <c r="A498" t="s">
        <v>747</v>
      </c>
      <c r="B498" s="1">
        <f t="shared" si="8"/>
        <v>20.428571428571427</v>
      </c>
      <c r="C498">
        <v>0</v>
      </c>
      <c r="D498">
        <v>0</v>
      </c>
      <c r="E498">
        <v>2</v>
      </c>
      <c r="F498">
        <v>0</v>
      </c>
      <c r="G498">
        <v>86</v>
      </c>
      <c r="H498">
        <v>51</v>
      </c>
      <c r="I498">
        <v>4</v>
      </c>
    </row>
    <row r="499" spans="1:12" x14ac:dyDescent="0.3">
      <c r="A499" t="s">
        <v>748</v>
      </c>
      <c r="B499" s="1">
        <f t="shared" si="8"/>
        <v>165.4</v>
      </c>
      <c r="C499">
        <v>242</v>
      </c>
      <c r="D499">
        <v>223</v>
      </c>
      <c r="E499">
        <v>150</v>
      </c>
      <c r="F499">
        <v>181</v>
      </c>
      <c r="G499">
        <v>31</v>
      </c>
    </row>
    <row r="500" spans="1:12" x14ac:dyDescent="0.3">
      <c r="A500" s="4" t="s">
        <v>749</v>
      </c>
      <c r="B500" s="1">
        <f t="shared" si="8"/>
        <v>260</v>
      </c>
      <c r="C500">
        <v>36</v>
      </c>
      <c r="D500">
        <v>533</v>
      </c>
      <c r="E500">
        <v>211</v>
      </c>
    </row>
    <row r="501" spans="1:12" x14ac:dyDescent="0.3">
      <c r="A501" t="s">
        <v>750</v>
      </c>
      <c r="B501" s="1">
        <f t="shared" si="8"/>
        <v>257.2</v>
      </c>
      <c r="C501">
        <v>222</v>
      </c>
      <c r="D501">
        <v>485</v>
      </c>
      <c r="E501">
        <v>0</v>
      </c>
      <c r="F501">
        <v>185</v>
      </c>
      <c r="G501">
        <v>394</v>
      </c>
    </row>
    <row r="502" spans="1:12" x14ac:dyDescent="0.3">
      <c r="A502" t="s">
        <v>751</v>
      </c>
      <c r="B502" s="1">
        <f t="shared" si="8"/>
        <v>19.600000000000001</v>
      </c>
      <c r="C502">
        <v>2</v>
      </c>
      <c r="D502">
        <v>12</v>
      </c>
      <c r="E502">
        <v>17</v>
      </c>
      <c r="F502">
        <v>67</v>
      </c>
      <c r="G502">
        <v>0</v>
      </c>
    </row>
    <row r="503" spans="1:12" x14ac:dyDescent="0.3">
      <c r="A503" t="s">
        <v>752</v>
      </c>
      <c r="B503" s="1">
        <f t="shared" si="8"/>
        <v>150</v>
      </c>
      <c r="C503">
        <v>150</v>
      </c>
    </row>
    <row r="504" spans="1:12" x14ac:dyDescent="0.3">
      <c r="A504" t="s">
        <v>753</v>
      </c>
      <c r="B504" s="1">
        <f t="shared" si="8"/>
        <v>142</v>
      </c>
      <c r="C504">
        <v>120</v>
      </c>
      <c r="D504">
        <v>164</v>
      </c>
    </row>
    <row r="505" spans="1:12" x14ac:dyDescent="0.3">
      <c r="A505" t="s">
        <v>754</v>
      </c>
      <c r="B505" s="1">
        <f t="shared" si="8"/>
        <v>220</v>
      </c>
      <c r="C505">
        <v>13</v>
      </c>
      <c r="D505">
        <f>12*60+23</f>
        <v>743</v>
      </c>
      <c r="E505">
        <v>66</v>
      </c>
      <c r="F505">
        <v>1</v>
      </c>
      <c r="G505">
        <v>158</v>
      </c>
      <c r="H505">
        <f>12*60+14</f>
        <v>734</v>
      </c>
      <c r="I505">
        <v>152</v>
      </c>
      <c r="J505">
        <v>273</v>
      </c>
      <c r="K505">
        <v>0</v>
      </c>
      <c r="L505">
        <v>60</v>
      </c>
    </row>
    <row r="506" spans="1:12" x14ac:dyDescent="0.3">
      <c r="A506" t="s">
        <v>755</v>
      </c>
      <c r="B506" s="1">
        <f t="shared" si="8"/>
        <v>62.6</v>
      </c>
      <c r="C506">
        <v>5</v>
      </c>
      <c r="D506">
        <v>11</v>
      </c>
      <c r="E506">
        <v>0</v>
      </c>
      <c r="F506">
        <v>120</v>
      </c>
      <c r="G506">
        <v>0</v>
      </c>
      <c r="H506">
        <v>0</v>
      </c>
      <c r="I506">
        <v>63</v>
      </c>
      <c r="J506">
        <v>155</v>
      </c>
      <c r="K506">
        <v>0</v>
      </c>
      <c r="L506">
        <v>272</v>
      </c>
    </row>
    <row r="507" spans="1:12" x14ac:dyDescent="0.3">
      <c r="A507" t="s">
        <v>756</v>
      </c>
      <c r="B507" s="1">
        <f t="shared" si="8"/>
        <v>345.77777777777777</v>
      </c>
      <c r="C507">
        <v>168</v>
      </c>
      <c r="D507">
        <v>269</v>
      </c>
      <c r="E507">
        <v>254</v>
      </c>
      <c r="F507">
        <v>448</v>
      </c>
      <c r="G507">
        <v>189</v>
      </c>
      <c r="H507">
        <f>21*60+10</f>
        <v>1270</v>
      </c>
      <c r="I507">
        <v>279</v>
      </c>
      <c r="J507">
        <v>127</v>
      </c>
      <c r="K507">
        <v>108</v>
      </c>
    </row>
    <row r="508" spans="1:12" x14ac:dyDescent="0.3">
      <c r="A508" t="s">
        <v>757</v>
      </c>
      <c r="B508" s="1">
        <f t="shared" si="8"/>
        <v>287</v>
      </c>
      <c r="C508">
        <v>177</v>
      </c>
      <c r="D508">
        <v>87</v>
      </c>
      <c r="E508">
        <v>649</v>
      </c>
      <c r="F508">
        <v>2</v>
      </c>
      <c r="G508">
        <v>686</v>
      </c>
      <c r="H508">
        <v>311</v>
      </c>
      <c r="I508">
        <v>97</v>
      </c>
    </row>
    <row r="509" spans="1:12" x14ac:dyDescent="0.3">
      <c r="A509" t="s">
        <v>758</v>
      </c>
      <c r="B509" s="1">
        <f t="shared" si="8"/>
        <v>332.2</v>
      </c>
      <c r="C509">
        <v>154</v>
      </c>
      <c r="D509">
        <v>240</v>
      </c>
      <c r="E509">
        <v>441</v>
      </c>
      <c r="F509">
        <v>144</v>
      </c>
      <c r="G509">
        <v>559</v>
      </c>
      <c r="H509">
        <f>13*60+12</f>
        <v>792</v>
      </c>
      <c r="I509">
        <v>13</v>
      </c>
      <c r="J509">
        <v>360</v>
      </c>
      <c r="K509">
        <v>165</v>
      </c>
      <c r="L509">
        <v>454</v>
      </c>
    </row>
    <row r="510" spans="1:12" x14ac:dyDescent="0.3">
      <c r="A510" t="s">
        <v>759</v>
      </c>
      <c r="B510" s="1">
        <f t="shared" si="8"/>
        <v>79.5</v>
      </c>
      <c r="C510">
        <v>0</v>
      </c>
      <c r="D510">
        <v>25</v>
      </c>
      <c r="E510">
        <v>269</v>
      </c>
      <c r="F510">
        <v>19</v>
      </c>
      <c r="G510">
        <v>81</v>
      </c>
      <c r="H510">
        <v>171</v>
      </c>
      <c r="I510">
        <v>1</v>
      </c>
      <c r="J510">
        <v>0</v>
      </c>
      <c r="K510">
        <v>9</v>
      </c>
      <c r="L510">
        <v>220</v>
      </c>
    </row>
    <row r="511" spans="1:12" x14ac:dyDescent="0.3">
      <c r="A511" t="s">
        <v>760</v>
      </c>
      <c r="B511" s="1">
        <f t="shared" ref="B511:B522" si="9" xml:space="preserve"> AVERAGE(C511:BC511)</f>
        <v>34</v>
      </c>
      <c r="C511">
        <v>2</v>
      </c>
      <c r="D511">
        <v>30</v>
      </c>
      <c r="E511">
        <v>137</v>
      </c>
      <c r="F511">
        <v>3</v>
      </c>
      <c r="G511">
        <v>114</v>
      </c>
      <c r="H511">
        <v>0</v>
      </c>
      <c r="I511">
        <v>5</v>
      </c>
      <c r="J511">
        <v>2</v>
      </c>
      <c r="K511">
        <v>13</v>
      </c>
    </row>
    <row r="512" spans="1:12" x14ac:dyDescent="0.3">
      <c r="A512" s="4" t="s">
        <v>761</v>
      </c>
      <c r="B512" s="1">
        <f t="shared" si="9"/>
        <v>145</v>
      </c>
      <c r="C512">
        <v>156</v>
      </c>
      <c r="D512">
        <v>424</v>
      </c>
      <c r="E512">
        <v>0</v>
      </c>
      <c r="F512">
        <v>0</v>
      </c>
    </row>
    <row r="513" spans="1:12" x14ac:dyDescent="0.3">
      <c r="A513" t="s">
        <v>762</v>
      </c>
      <c r="B513" s="1">
        <f t="shared" si="9"/>
        <v>203.5</v>
      </c>
      <c r="C513">
        <v>593</v>
      </c>
      <c r="D513">
        <v>0</v>
      </c>
      <c r="E513">
        <v>219</v>
      </c>
      <c r="F513">
        <v>2</v>
      </c>
    </row>
    <row r="514" spans="1:12" x14ac:dyDescent="0.3">
      <c r="A514" t="s">
        <v>763</v>
      </c>
      <c r="B514" s="1">
        <f t="shared" si="9"/>
        <v>243.7</v>
      </c>
      <c r="C514">
        <v>140</v>
      </c>
      <c r="D514">
        <v>241</v>
      </c>
      <c r="E514">
        <v>81</v>
      </c>
      <c r="F514">
        <v>107</v>
      </c>
      <c r="G514">
        <v>26</v>
      </c>
      <c r="H514">
        <v>401</v>
      </c>
      <c r="I514">
        <v>294</v>
      </c>
      <c r="J514">
        <v>538</v>
      </c>
      <c r="K514">
        <v>604</v>
      </c>
      <c r="L514">
        <v>5</v>
      </c>
    </row>
    <row r="515" spans="1:12" x14ac:dyDescent="0.3">
      <c r="A515" t="s">
        <v>764</v>
      </c>
      <c r="B515" s="1">
        <f t="shared" si="9"/>
        <v>2</v>
      </c>
      <c r="C515">
        <v>2</v>
      </c>
    </row>
    <row r="516" spans="1:12" x14ac:dyDescent="0.3">
      <c r="A516" t="s">
        <v>765</v>
      </c>
      <c r="B516" s="1">
        <f t="shared" si="9"/>
        <v>67.75</v>
      </c>
      <c r="C516">
        <v>6</v>
      </c>
      <c r="D516">
        <v>115</v>
      </c>
      <c r="E516">
        <v>138</v>
      </c>
      <c r="F516">
        <v>12</v>
      </c>
    </row>
    <row r="517" spans="1:12" x14ac:dyDescent="0.3">
      <c r="A517" t="s">
        <v>766</v>
      </c>
      <c r="B517" s="1">
        <f t="shared" si="9"/>
        <v>27</v>
      </c>
      <c r="C517">
        <v>27</v>
      </c>
    </row>
    <row r="518" spans="1:12" x14ac:dyDescent="0.3">
      <c r="A518" t="s">
        <v>767</v>
      </c>
      <c r="B518" s="1">
        <f t="shared" si="9"/>
        <v>213.5</v>
      </c>
      <c r="C518">
        <v>346</v>
      </c>
      <c r="D518">
        <v>81</v>
      </c>
    </row>
    <row r="519" spans="1:12" x14ac:dyDescent="0.3">
      <c r="A519" t="s">
        <v>768</v>
      </c>
      <c r="B519" s="1">
        <f t="shared" si="9"/>
        <v>457.33333333333331</v>
      </c>
      <c r="C519">
        <v>258</v>
      </c>
      <c r="D519">
        <v>562</v>
      </c>
      <c r="E519">
        <v>552</v>
      </c>
    </row>
    <row r="520" spans="1:12" x14ac:dyDescent="0.3">
      <c r="A520" t="s">
        <v>769</v>
      </c>
      <c r="B520" s="1">
        <f t="shared" si="9"/>
        <v>327.83333333333331</v>
      </c>
      <c r="C520">
        <v>120</v>
      </c>
      <c r="D520">
        <v>675</v>
      </c>
      <c r="E520">
        <v>5</v>
      </c>
      <c r="F520">
        <v>613</v>
      </c>
      <c r="G520">
        <v>554</v>
      </c>
      <c r="H520">
        <v>0</v>
      </c>
    </row>
    <row r="521" spans="1:12" x14ac:dyDescent="0.3">
      <c r="A521" t="s">
        <v>770</v>
      </c>
      <c r="B521" s="1">
        <f t="shared" si="9"/>
        <v>302.83333333333331</v>
      </c>
      <c r="C521">
        <v>212</v>
      </c>
      <c r="D521">
        <v>265</v>
      </c>
      <c r="E521">
        <v>2</v>
      </c>
      <c r="F521">
        <v>672</v>
      </c>
      <c r="G521">
        <v>566</v>
      </c>
      <c r="H521">
        <v>100</v>
      </c>
    </row>
    <row r="522" spans="1:12" x14ac:dyDescent="0.3">
      <c r="A522" t="s">
        <v>771</v>
      </c>
      <c r="B522" s="1">
        <f t="shared" si="9"/>
        <v>149.375</v>
      </c>
      <c r="C522">
        <v>11</v>
      </c>
      <c r="D522">
        <v>10</v>
      </c>
      <c r="E522">
        <v>155</v>
      </c>
      <c r="F522">
        <v>73</v>
      </c>
      <c r="G522">
        <v>173</v>
      </c>
      <c r="H522">
        <v>135</v>
      </c>
      <c r="I522">
        <v>263</v>
      </c>
      <c r="J522">
        <v>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522"/>
  <sheetViews>
    <sheetView topLeftCell="A507" workbookViewId="0">
      <selection activeCell="F517" sqref="F51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0.27032520325203252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0.57153614457831325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0.375254730713246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0.13295711060948082</v>
      </c>
    </row>
    <row r="16" spans="1:2" x14ac:dyDescent="0.3">
      <c r="A16" t="s">
        <v>15</v>
      </c>
      <c r="B16">
        <f>Control!B16/'Fight Time'!B16</f>
        <v>0.19770408163265307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0.289544235924933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0.36986089644513137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9.6874999999999989E-2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1.0230179028132994E-3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6.6283524904214561E-2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5.5555555555555559E-2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0.16631944444444444</v>
      </c>
    </row>
    <row r="60" spans="1:2" x14ac:dyDescent="0.3">
      <c r="A60" t="s">
        <v>59</v>
      </c>
      <c r="B60">
        <f>Control!B60/'Fight Time'!B60</f>
        <v>4.5248868778280542E-2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0.27174887892376681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0.20046082949308755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1.5860215053763442E-2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3.7670384138785623E-2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4.3260473588342438E-2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0.1983525535420099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0.26817576564580559</v>
      </c>
    </row>
    <row r="93" spans="1:2" x14ac:dyDescent="0.3">
      <c r="A93" t="s">
        <v>91</v>
      </c>
      <c r="B93">
        <f>Control!B93/'Fight Time'!B93</f>
        <v>1.8828451882845189E-2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0.23357664233576642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5.0293685756240818E-2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0.27046818727490995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0.10960219478737998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0.14655737704918034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9.544364508393284E-2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0.23066666666666666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0.13496240601503759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0.2960750853242321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4.4731182795698925E-2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5.823554976097349E-2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0.23593964334705075</v>
      </c>
    </row>
    <row r="153" spans="1:2" x14ac:dyDescent="0.3">
      <c r="A153" t="s">
        <v>152</v>
      </c>
      <c r="B153">
        <f>Control!B153/'Fight Time'!B153</f>
        <v>0.16622436670687576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6.358668653750621E-2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0.21184419713831479</v>
      </c>
    </row>
    <row r="163" spans="1:2" x14ac:dyDescent="0.3">
      <c r="A163" t="s">
        <v>161</v>
      </c>
      <c r="B163">
        <f>Control!B163/'Fight Time'!B163</f>
        <v>3.5653650254668934E-2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0.11285714285714286</v>
      </c>
    </row>
    <row r="167" spans="1:2" x14ac:dyDescent="0.3">
      <c r="A167" t="s">
        <v>165</v>
      </c>
      <c r="B167">
        <f>Control!B167/'Fight Time'!B167</f>
        <v>0.14121951219512194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0.46799999999999997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0.16573853089366217</v>
      </c>
    </row>
    <row r="178" spans="1:2" x14ac:dyDescent="0.3">
      <c r="A178" t="s">
        <v>177</v>
      </c>
      <c r="B178">
        <f>Control!B178/'Fight Time'!B178</f>
        <v>3.0864197530864196E-2</v>
      </c>
    </row>
    <row r="179" spans="1:2" x14ac:dyDescent="0.3">
      <c r="A179" t="s">
        <v>178</v>
      </c>
      <c r="B179">
        <f>Control!B179/'Fight Time'!B179</f>
        <v>0.15297805642633228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0.1111111111111111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0.36914378029079159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7.123786407766991E-2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0.15968586387434555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0.29417293233082709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0.44834254143646413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7.9295154185022032E-2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1.693227091633466E-2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0.11497201492537314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0.4113496932515337</v>
      </c>
    </row>
    <row r="223" spans="1:2" x14ac:dyDescent="0.3">
      <c r="A223" t="s">
        <v>232</v>
      </c>
      <c r="B223">
        <f>Control!B223/'Fight Time'!B223</f>
        <v>0.2988505747126437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0.41298076923076921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0.33996328029375766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0.23333333333333334</v>
      </c>
    </row>
    <row r="242" spans="1:2" x14ac:dyDescent="0.3">
      <c r="A242" t="s">
        <v>253</v>
      </c>
      <c r="B242">
        <f>Control!B242/'Fight Time'!B242</f>
        <v>0.12985274431057564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>
        <f>Control!B244/'Fight Time'!B244</f>
        <v>0.31837837837837835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0.4419916605347069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8.6238532110091748E-2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0.69285714285714284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0.31056218057921636</v>
      </c>
    </row>
    <row r="263" spans="1:2" x14ac:dyDescent="0.3">
      <c r="A263" t="s">
        <v>493</v>
      </c>
      <c r="B263">
        <f>Control!B263/'Fight Time'!B263</f>
        <v>0.31556039173014144</v>
      </c>
    </row>
    <row r="264" spans="1:2" x14ac:dyDescent="0.3">
      <c r="A264" t="s">
        <v>494</v>
      </c>
      <c r="B264">
        <f>Control!B264/'Fight Time'!B264</f>
        <v>0.3784584980237154</v>
      </c>
    </row>
    <row r="265" spans="1:2" x14ac:dyDescent="0.3">
      <c r="A265" t="s">
        <v>495</v>
      </c>
      <c r="B265">
        <f>Control!B265/'Fight Time'!B265</f>
        <v>0.28143100511073255</v>
      </c>
    </row>
    <row r="266" spans="1:2" x14ac:dyDescent="0.3">
      <c r="A266" t="s">
        <v>496</v>
      </c>
      <c r="B266">
        <f>Control!B266/'Fight Time'!B266</f>
        <v>0.24901824901824901</v>
      </c>
    </row>
    <row r="267" spans="1:2" x14ac:dyDescent="0.3">
      <c r="A267" t="s">
        <v>497</v>
      </c>
      <c r="B267">
        <f>Control!B267/'Fight Time'!B267</f>
        <v>0.19908675799086759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0.37527733755942949</v>
      </c>
    </row>
    <row r="271" spans="1:2" x14ac:dyDescent="0.3">
      <c r="A271" t="s">
        <v>501</v>
      </c>
      <c r="B271">
        <f>Control!B271/'Fight Time'!B271</f>
        <v>0.5759308510638298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0.50385038503850377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0.11132561132561132</v>
      </c>
    </row>
    <row r="282" spans="1:2" x14ac:dyDescent="0.3">
      <c r="A282" t="s">
        <v>517</v>
      </c>
      <c r="B282">
        <f>Control!B282/'Fight Time'!B282</f>
        <v>0.17693661971830985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0.25660377358490566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0.33704819277108433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0.1616490891658677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0.40228070175438596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0.10448979591836735</v>
      </c>
    </row>
    <row r="303" spans="1:2" x14ac:dyDescent="0.3">
      <c r="A303" t="s">
        <v>540</v>
      </c>
      <c r="B303">
        <f>Control!B303/'Fight Time'!B303</f>
        <v>0.31899109792284869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7.9192546583850928E-2</v>
      </c>
    </row>
    <row r="312" spans="1:2" x14ac:dyDescent="0.3">
      <c r="A312" t="s">
        <v>549</v>
      </c>
      <c r="B312">
        <f>Control!B312/'Fight Time'!B312</f>
        <v>0.27505896226415094</v>
      </c>
    </row>
    <row r="313" spans="1:2" x14ac:dyDescent="0.3">
      <c r="A313" t="s">
        <v>550</v>
      </c>
      <c r="B313">
        <f>Control!B313/'Fight Time'!B313</f>
        <v>0.18858560794044665</v>
      </c>
    </row>
    <row r="314" spans="1:2" x14ac:dyDescent="0.3">
      <c r="A314" t="s">
        <v>551</v>
      </c>
      <c r="B314">
        <f>Control!B314/'Fight Time'!B314</f>
        <v>0.16851851851851851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0.39737569060773481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8.4074074074074079E-2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3.0944055944055943E-2</v>
      </c>
    </row>
    <row r="328" spans="1:2" x14ac:dyDescent="0.3">
      <c r="A328" t="s">
        <v>566</v>
      </c>
      <c r="B328">
        <f>Control!B328/'Fight Time'!B328</f>
        <v>0.54500000000000004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2.3140495867768594E-2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0.51777777777777778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0.18266666666666667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1.2443438914027148E-2</v>
      </c>
    </row>
    <row r="359" spans="1:2" x14ac:dyDescent="0.3">
      <c r="A359" t="s">
        <v>603</v>
      </c>
      <c r="B359">
        <f>Control!B359/'Fight Time'!B359</f>
        <v>0.38678328474246837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0.18968692449355434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0.17387140902872777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0.39599236641221375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0.11773858921161826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6.6420664206642069E-2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0.15558698727015557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0.25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  <row r="445" spans="1:2" x14ac:dyDescent="0.3">
      <c r="A445" s="4" t="s">
        <v>694</v>
      </c>
      <c r="B445">
        <f>Control!B445/'Fight Time'!B445</f>
        <v>0.54611330698287219</v>
      </c>
    </row>
    <row r="446" spans="1:2" x14ac:dyDescent="0.3">
      <c r="A446" t="s">
        <v>695</v>
      </c>
      <c r="B446">
        <f>Control!B446/'Fight Time'!B446</f>
        <v>2.8562259306803596E-2</v>
      </c>
    </row>
    <row r="447" spans="1:2" x14ac:dyDescent="0.3">
      <c r="A447" t="s">
        <v>696</v>
      </c>
      <c r="B447">
        <f>Control!B447/'Fight Time'!B447</f>
        <v>3.3333333333333333E-2</v>
      </c>
    </row>
    <row r="448" spans="1:2" x14ac:dyDescent="0.3">
      <c r="A448" t="s">
        <v>697</v>
      </c>
      <c r="B448">
        <f>Control!B448/'Fight Time'!B448</f>
        <v>1.3157894736842105E-2</v>
      </c>
    </row>
    <row r="449" spans="1:2" x14ac:dyDescent="0.3">
      <c r="A449" t="s">
        <v>698</v>
      </c>
      <c r="B449">
        <f>Control!B449/'Fight Time'!B449</f>
        <v>0.33333333333333331</v>
      </c>
    </row>
    <row r="450" spans="1:2" x14ac:dyDescent="0.3">
      <c r="A450" t="s">
        <v>699</v>
      </c>
      <c r="B450">
        <f>Control!B450/'Fight Time'!B450</f>
        <v>6.5040650406504072E-2</v>
      </c>
    </row>
    <row r="451" spans="1:2" x14ac:dyDescent="0.3">
      <c r="A451" t="s">
        <v>700</v>
      </c>
      <c r="B451">
        <f>Control!B451/'Fight Time'!B451</f>
        <v>0.18888888888888888</v>
      </c>
    </row>
    <row r="452" spans="1:2" x14ac:dyDescent="0.3">
      <c r="A452" t="s">
        <v>701</v>
      </c>
      <c r="B452">
        <f>Control!B452/'Fight Time'!B452</f>
        <v>0.30833333333333335</v>
      </c>
    </row>
    <row r="453" spans="1:2" x14ac:dyDescent="0.3">
      <c r="A453" t="s">
        <v>702</v>
      </c>
      <c r="B453">
        <f>Control!B453/'Fight Time'!B453</f>
        <v>0.32240948813982523</v>
      </c>
    </row>
    <row r="454" spans="1:2" x14ac:dyDescent="0.3">
      <c r="A454" t="s">
        <v>703</v>
      </c>
      <c r="B454">
        <f>Control!B454/'Fight Time'!B454</f>
        <v>0.32540272614622062</v>
      </c>
    </row>
    <row r="455" spans="1:2" x14ac:dyDescent="0.3">
      <c r="A455" t="s">
        <v>704</v>
      </c>
      <c r="B455">
        <f>Control!B455/'Fight Time'!B455</f>
        <v>0.28966709900562043</v>
      </c>
    </row>
    <row r="456" spans="1:2" x14ac:dyDescent="0.3">
      <c r="A456" t="s">
        <v>705</v>
      </c>
      <c r="B456">
        <f>Control!B456/'Fight Time'!B456</f>
        <v>0.16407879490150637</v>
      </c>
    </row>
    <row r="457" spans="1:2" x14ac:dyDescent="0.3">
      <c r="A457" s="4" t="s">
        <v>706</v>
      </c>
      <c r="B457">
        <f>Control!B457/'Fight Time'!B457</f>
        <v>0.34166666666666667</v>
      </c>
    </row>
    <row r="458" spans="1:2" x14ac:dyDescent="0.3">
      <c r="A458" t="s">
        <v>707</v>
      </c>
      <c r="B458">
        <f>Control!B458/'Fight Time'!B458</f>
        <v>0.5</v>
      </c>
    </row>
    <row r="459" spans="1:2" x14ac:dyDescent="0.3">
      <c r="A459" t="s">
        <v>708</v>
      </c>
      <c r="B459">
        <f>Control!B459/'Fight Time'!B459</f>
        <v>0.22666666666666666</v>
      </c>
    </row>
    <row r="460" spans="1:2" x14ac:dyDescent="0.3">
      <c r="A460" t="s">
        <v>709</v>
      </c>
      <c r="B460">
        <f>Control!B460/'Fight Time'!B460</f>
        <v>5.5623100303951373E-2</v>
      </c>
    </row>
    <row r="461" spans="1:2" x14ac:dyDescent="0.3">
      <c r="A461" t="s">
        <v>710</v>
      </c>
      <c r="B461">
        <f>Control!B461/'Fight Time'!B461</f>
        <v>0.62557943531394866</v>
      </c>
    </row>
    <row r="462" spans="1:2" x14ac:dyDescent="0.3">
      <c r="A462" t="s">
        <v>711</v>
      </c>
      <c r="B462">
        <f>Control!B462/'Fight Time'!B462</f>
        <v>5.8188520273828336E-2</v>
      </c>
    </row>
    <row r="463" spans="1:2" x14ac:dyDescent="0.3">
      <c r="A463" t="s">
        <v>712</v>
      </c>
      <c r="B463">
        <f>Control!B463/'Fight Time'!B463</f>
        <v>0.68669634025717108</v>
      </c>
    </row>
    <row r="464" spans="1:2" x14ac:dyDescent="0.3">
      <c r="A464" t="s">
        <v>713</v>
      </c>
      <c r="B464">
        <f>Control!B464/'Fight Time'!B464</f>
        <v>0.41666666666666669</v>
      </c>
    </row>
    <row r="465" spans="1:2" x14ac:dyDescent="0.3">
      <c r="A465" t="s">
        <v>714</v>
      </c>
      <c r="B465">
        <f>Control!B465/'Fight Time'!B465</f>
        <v>0.31103146156909595</v>
      </c>
    </row>
    <row r="466" spans="1:2" x14ac:dyDescent="0.3">
      <c r="A466" s="4" t="s">
        <v>715</v>
      </c>
      <c r="B466">
        <f>Control!B466/'Fight Time'!B466</f>
        <v>9.0574712643678154E-2</v>
      </c>
    </row>
    <row r="467" spans="1:2" x14ac:dyDescent="0.3">
      <c r="A467" t="s">
        <v>716</v>
      </c>
      <c r="B467">
        <f>Control!B467/'Fight Time'!B467</f>
        <v>0.28337428337428339</v>
      </c>
    </row>
    <row r="468" spans="1:2" x14ac:dyDescent="0.3">
      <c r="A468" t="s">
        <v>717</v>
      </c>
      <c r="B468">
        <f>Control!B468/'Fight Time'!B468</f>
        <v>5.3803339517625233E-2</v>
      </c>
    </row>
    <row r="469" spans="1:2" x14ac:dyDescent="0.3">
      <c r="A469" t="s">
        <v>718</v>
      </c>
      <c r="B469">
        <f>Control!B469/'Fight Time'!B469</f>
        <v>0.53333333333333333</v>
      </c>
    </row>
    <row r="470" spans="1:2" x14ac:dyDescent="0.3">
      <c r="A470" t="s">
        <v>719</v>
      </c>
      <c r="B470">
        <f>Control!B470/'Fight Time'!B470</f>
        <v>4.1111111111111112E-2</v>
      </c>
    </row>
    <row r="471" spans="1:2" x14ac:dyDescent="0.3">
      <c r="A471" t="s">
        <v>720</v>
      </c>
      <c r="B471">
        <f>Control!B471/'Fight Time'!B471</f>
        <v>0.17844522968197879</v>
      </c>
    </row>
    <row r="472" spans="1:2" x14ac:dyDescent="0.3">
      <c r="A472" t="s">
        <v>721</v>
      </c>
      <c r="B472">
        <f>Control!B472/'Fight Time'!B472</f>
        <v>0</v>
      </c>
    </row>
    <row r="473" spans="1:2" x14ac:dyDescent="0.3">
      <c r="A473" t="s">
        <v>722</v>
      </c>
      <c r="B473">
        <f>Control!B473/'Fight Time'!B473</f>
        <v>7.6709796672828096E-2</v>
      </c>
    </row>
    <row r="474" spans="1:2" x14ac:dyDescent="0.3">
      <c r="A474" t="s">
        <v>723</v>
      </c>
      <c r="B474">
        <f>Control!B474/'Fight Time'!B474</f>
        <v>0.2</v>
      </c>
    </row>
    <row r="475" spans="1:2" x14ac:dyDescent="0.3">
      <c r="A475" t="s">
        <v>724</v>
      </c>
      <c r="B475">
        <f>Control!B475/'Fight Time'!B475</f>
        <v>7.492354740061162E-2</v>
      </c>
    </row>
    <row r="476" spans="1:2" x14ac:dyDescent="0.3">
      <c r="A476" t="s">
        <v>725</v>
      </c>
      <c r="B476">
        <f>Control!B476/'Fight Time'!B476</f>
        <v>4.048582995951417E-3</v>
      </c>
    </row>
    <row r="477" spans="1:2" x14ac:dyDescent="0.3">
      <c r="A477" t="s">
        <v>726</v>
      </c>
      <c r="B477">
        <f>Control!B477/'Fight Time'!B477</f>
        <v>0.29832672831351831</v>
      </c>
    </row>
    <row r="478" spans="1:2" x14ac:dyDescent="0.3">
      <c r="A478" s="4" t="s">
        <v>727</v>
      </c>
      <c r="B478">
        <f>Control!B478/'Fight Time'!B478</f>
        <v>0.15033377837116155</v>
      </c>
    </row>
    <row r="479" spans="1:2" x14ac:dyDescent="0.3">
      <c r="A479" t="s">
        <v>728</v>
      </c>
      <c r="B479">
        <f>Control!B479/'Fight Time'!B479</f>
        <v>8.0552359033371698E-2</v>
      </c>
    </row>
    <row r="480" spans="1:2" x14ac:dyDescent="0.3">
      <c r="A480" t="s">
        <v>729</v>
      </c>
      <c r="B480">
        <f>Control!B480/'Fight Time'!B480</f>
        <v>0.1466414380321665</v>
      </c>
    </row>
    <row r="481" spans="1:2" x14ac:dyDescent="0.3">
      <c r="A481" t="s">
        <v>730</v>
      </c>
      <c r="B481">
        <f>Control!B481/'Fight Time'!B481</f>
        <v>0.86811023622047245</v>
      </c>
    </row>
    <row r="482" spans="1:2" x14ac:dyDescent="0.3">
      <c r="A482" t="s">
        <v>731</v>
      </c>
      <c r="B482">
        <f>Control!B482/'Fight Time'!B482</f>
        <v>0.18852459016393441</v>
      </c>
    </row>
    <row r="483" spans="1:2" x14ac:dyDescent="0.3">
      <c r="A483" t="s">
        <v>732</v>
      </c>
      <c r="B483">
        <f>Control!B483/'Fight Time'!B483</f>
        <v>0.23333333333333334</v>
      </c>
    </row>
    <row r="484" spans="1:2" x14ac:dyDescent="0.3">
      <c r="A484" t="s">
        <v>733</v>
      </c>
      <c r="B484">
        <f>Control!B484/'Fight Time'!B484</f>
        <v>0.28987150415721846</v>
      </c>
    </row>
    <row r="485" spans="1:2" x14ac:dyDescent="0.3">
      <c r="A485" t="s">
        <v>734</v>
      </c>
      <c r="B485">
        <f>Control!B485/'Fight Time'!B485</f>
        <v>0.38845654993514916</v>
      </c>
    </row>
    <row r="486" spans="1:2" x14ac:dyDescent="0.3">
      <c r="A486" t="s">
        <v>735</v>
      </c>
      <c r="B486">
        <f>Control!B486/'Fight Time'!B486</f>
        <v>0.27732240437158467</v>
      </c>
    </row>
    <row r="487" spans="1:2" x14ac:dyDescent="0.3">
      <c r="A487" t="s">
        <v>736</v>
      </c>
      <c r="B487">
        <f>Control!B487/'Fight Time'!B487</f>
        <v>0.24987727049582717</v>
      </c>
    </row>
    <row r="488" spans="1:2" x14ac:dyDescent="0.3">
      <c r="A488" t="s">
        <v>737</v>
      </c>
      <c r="B488">
        <f>Control!B488/'Fight Time'!B488</f>
        <v>0.14616913225877676</v>
      </c>
    </row>
    <row r="489" spans="1:2" x14ac:dyDescent="0.3">
      <c r="A489" t="s">
        <v>738</v>
      </c>
      <c r="B489">
        <f>Control!B489/'Fight Time'!B489</f>
        <v>0.25866983372921615</v>
      </c>
    </row>
    <row r="490" spans="1:2" x14ac:dyDescent="0.3">
      <c r="A490" s="4" t="s">
        <v>739</v>
      </c>
      <c r="B490">
        <f>Control!B490/'Fight Time'!B490</f>
        <v>8.3682008368200833E-2</v>
      </c>
    </row>
    <row r="491" spans="1:2" x14ac:dyDescent="0.3">
      <c r="A491" t="s">
        <v>740</v>
      </c>
      <c r="B491">
        <f>Control!B491/'Fight Time'!B491</f>
        <v>0.13726415094339622</v>
      </c>
    </row>
    <row r="492" spans="1:2" x14ac:dyDescent="0.3">
      <c r="A492" t="s">
        <v>741</v>
      </c>
      <c r="B492">
        <f>Control!B492/'Fight Time'!B492</f>
        <v>0.77987421383647804</v>
      </c>
    </row>
    <row r="493" spans="1:2" x14ac:dyDescent="0.3">
      <c r="A493" t="s">
        <v>742</v>
      </c>
      <c r="B493">
        <f>Control!B493/'Fight Time'!B493</f>
        <v>2.4E-2</v>
      </c>
    </row>
    <row r="494" spans="1:2" x14ac:dyDescent="0.3">
      <c r="A494" t="s">
        <v>743</v>
      </c>
      <c r="B494">
        <f>Control!B494/'Fight Time'!B494</f>
        <v>0.46666666666666667</v>
      </c>
    </row>
    <row r="495" spans="1:2" x14ac:dyDescent="0.3">
      <c r="A495" t="s">
        <v>744</v>
      </c>
      <c r="B495">
        <f>Control!B495/'Fight Time'!B495</f>
        <v>0.33292079207920794</v>
      </c>
    </row>
    <row r="496" spans="1:2" x14ac:dyDescent="0.3">
      <c r="A496" t="s">
        <v>745</v>
      </c>
      <c r="B496">
        <f>Control!B496/'Fight Time'!B496</f>
        <v>1.7777777777777778E-2</v>
      </c>
    </row>
    <row r="497" spans="1:2" x14ac:dyDescent="0.3">
      <c r="A497" t="s">
        <v>746</v>
      </c>
      <c r="B497">
        <f>Control!B497/'Fight Time'!B497</f>
        <v>0.23875968992248062</v>
      </c>
    </row>
    <row r="498" spans="1:2" x14ac:dyDescent="0.3">
      <c r="A498" t="s">
        <v>747</v>
      </c>
      <c r="B498">
        <f>Control!B498/'Fight Time'!B498</f>
        <v>4.818059299191374E-2</v>
      </c>
    </row>
    <row r="499" spans="1:2" x14ac:dyDescent="0.3">
      <c r="A499" t="s">
        <v>748</v>
      </c>
      <c r="B499">
        <f>Control!B499/'Fight Time'!B499</f>
        <v>0.21820580474934037</v>
      </c>
    </row>
    <row r="500" spans="1:2" x14ac:dyDescent="0.3">
      <c r="A500" s="4" t="s">
        <v>749</v>
      </c>
      <c r="B500">
        <f>Control!B500/'Fight Time'!B500</f>
        <v>0.28888888888888886</v>
      </c>
    </row>
    <row r="501" spans="1:2" x14ac:dyDescent="0.3">
      <c r="A501" t="s">
        <v>750</v>
      </c>
      <c r="B501">
        <f>Control!B501/'Fight Time'!B501</f>
        <v>0.52813141683778231</v>
      </c>
    </row>
    <row r="502" spans="1:2" x14ac:dyDescent="0.3">
      <c r="A502" t="s">
        <v>751</v>
      </c>
      <c r="B502">
        <f>Control!B502/'Fight Time'!B502</f>
        <v>4.2982456140350879E-2</v>
      </c>
    </row>
    <row r="503" spans="1:2" x14ac:dyDescent="0.3">
      <c r="A503" t="s">
        <v>752</v>
      </c>
      <c r="B503">
        <f>Control!B503/'Fight Time'!B503</f>
        <v>0.28680688336520077</v>
      </c>
    </row>
    <row r="504" spans="1:2" x14ac:dyDescent="0.3">
      <c r="A504" t="s">
        <v>753</v>
      </c>
      <c r="B504">
        <f>Control!B504/'Fight Time'!B504</f>
        <v>0.1832258064516129</v>
      </c>
    </row>
    <row r="505" spans="1:2" x14ac:dyDescent="0.3">
      <c r="A505" t="s">
        <v>754</v>
      </c>
      <c r="B505">
        <f>Control!B505/'Fight Time'!B505</f>
        <v>0.32069970845481049</v>
      </c>
    </row>
    <row r="506" spans="1:2" x14ac:dyDescent="0.3">
      <c r="A506" t="s">
        <v>755</v>
      </c>
      <c r="B506">
        <f>Control!B506/'Fight Time'!B506</f>
        <v>8.0566280566280568E-2</v>
      </c>
    </row>
    <row r="507" spans="1:2" x14ac:dyDescent="0.3">
      <c r="A507" t="s">
        <v>756</v>
      </c>
      <c r="B507">
        <f>Control!B507/'Fight Time'!B507</f>
        <v>0.84336043360433599</v>
      </c>
    </row>
    <row r="508" spans="1:2" x14ac:dyDescent="0.3">
      <c r="A508" t="s">
        <v>757</v>
      </c>
      <c r="B508">
        <f>Control!B508/'Fight Time'!B508</f>
        <v>0.34661835748792269</v>
      </c>
    </row>
    <row r="509" spans="1:2" x14ac:dyDescent="0.3">
      <c r="A509" t="s">
        <v>758</v>
      </c>
      <c r="B509">
        <f>Control!B509/'Fight Time'!B509</f>
        <v>0.41164807930607183</v>
      </c>
    </row>
    <row r="510" spans="1:2" x14ac:dyDescent="0.3">
      <c r="A510" t="s">
        <v>759</v>
      </c>
      <c r="B510">
        <f>Control!B510/'Fight Time'!B510</f>
        <v>9.2982456140350875E-2</v>
      </c>
    </row>
    <row r="511" spans="1:2" x14ac:dyDescent="0.3">
      <c r="A511" t="s">
        <v>760</v>
      </c>
      <c r="B511">
        <f>Control!B511/'Fight Time'!B511</f>
        <v>0.27868852459016391</v>
      </c>
    </row>
    <row r="512" spans="1:2" x14ac:dyDescent="0.3">
      <c r="A512" s="4" t="s">
        <v>761</v>
      </c>
      <c r="B512">
        <f>Control!B512/'Fight Time'!B512</f>
        <v>0.22137404580152673</v>
      </c>
    </row>
    <row r="513" spans="1:2" x14ac:dyDescent="0.3">
      <c r="A513" t="s">
        <v>762</v>
      </c>
      <c r="B513">
        <f>Control!B513/'Fight Time'!B513</f>
        <v>0.37135036496350365</v>
      </c>
    </row>
    <row r="514" spans="1:2" x14ac:dyDescent="0.3">
      <c r="A514" t="s">
        <v>763</v>
      </c>
      <c r="B514">
        <f>Control!B514/'Fight Time'!B514</f>
        <v>0.27351290684624019</v>
      </c>
    </row>
    <row r="515" spans="1:2" x14ac:dyDescent="0.3">
      <c r="A515" t="s">
        <v>764</v>
      </c>
      <c r="B515">
        <f>Control!B515/'Fight Time'!B515</f>
        <v>3.125E-2</v>
      </c>
    </row>
    <row r="516" spans="1:2" x14ac:dyDescent="0.3">
      <c r="A516" t="s">
        <v>765</v>
      </c>
      <c r="B516">
        <f>Control!B516/'Fight Time'!B516</f>
        <v>8.3745364647713233E-2</v>
      </c>
    </row>
    <row r="517" spans="1:2" x14ac:dyDescent="0.3">
      <c r="A517" t="s">
        <v>766</v>
      </c>
      <c r="B517">
        <f>Control!B517/'Fight Time'!B517</f>
        <v>4.8473967684021541E-2</v>
      </c>
    </row>
    <row r="518" spans="1:2" x14ac:dyDescent="0.3">
      <c r="A518" t="s">
        <v>767</v>
      </c>
      <c r="B518">
        <f>Control!B518/'Fight Time'!B518</f>
        <v>0.39757914338919925</v>
      </c>
    </row>
    <row r="519" spans="1:2" x14ac:dyDescent="0.3">
      <c r="A519" t="s">
        <v>768</v>
      </c>
      <c r="B519">
        <f>Control!B519/'Fight Time'!B519</f>
        <v>0.78579610538373423</v>
      </c>
    </row>
    <row r="520" spans="1:2" x14ac:dyDescent="0.3">
      <c r="A520" t="s">
        <v>769</v>
      </c>
      <c r="B520">
        <f>Control!B520/'Fight Time'!B520</f>
        <v>0.61855345911949677</v>
      </c>
    </row>
    <row r="521" spans="1:2" x14ac:dyDescent="0.3">
      <c r="A521" t="s">
        <v>770</v>
      </c>
      <c r="B521">
        <f>Control!B521/'Fight Time'!B521</f>
        <v>0.56604361370716505</v>
      </c>
    </row>
    <row r="522" spans="1:2" x14ac:dyDescent="0.3">
      <c r="A522" t="s">
        <v>771</v>
      </c>
      <c r="B522">
        <f>Control!B522/'Fight Time'!B522</f>
        <v>0.20575068870523416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522"/>
  <sheetViews>
    <sheetView topLeftCell="A429" zoomScaleNormal="100" workbookViewId="0">
      <selection activeCell="H442" sqref="H442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11.5</v>
      </c>
      <c r="C7">
        <v>43</v>
      </c>
      <c r="D7">
        <v>0</v>
      </c>
      <c r="E7">
        <v>0</v>
      </c>
      <c r="F7">
        <v>3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>AVERAGE(C12:BA12)</f>
        <v>40.1</v>
      </c>
      <c r="C12">
        <v>13</v>
      </c>
      <c r="D12">
        <v>0</v>
      </c>
      <c r="E12">
        <v>100</v>
      </c>
      <c r="F12">
        <v>114</v>
      </c>
      <c r="G12">
        <v>4</v>
      </c>
      <c r="H12">
        <v>32</v>
      </c>
      <c r="I12">
        <v>13</v>
      </c>
      <c r="J12">
        <v>0</v>
      </c>
      <c r="K12">
        <v>110</v>
      </c>
      <c r="L12">
        <v>15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>AVERAGE(C15:BA15)</f>
        <v>141.80000000000001</v>
      </c>
      <c r="C15" s="14">
        <v>0</v>
      </c>
      <c r="D15" s="14">
        <v>186</v>
      </c>
      <c r="E15" s="14">
        <f>7*60+11</f>
        <v>431</v>
      </c>
      <c r="F15" s="14">
        <f>180+56</f>
        <v>236</v>
      </c>
      <c r="G15" s="14">
        <v>15</v>
      </c>
      <c r="H15" s="14">
        <f>420+11</f>
        <v>431</v>
      </c>
      <c r="I15" s="14">
        <v>75</v>
      </c>
      <c r="J15" s="14">
        <v>21</v>
      </c>
      <c r="K15" s="14">
        <v>0</v>
      </c>
      <c r="L15" s="14">
        <v>23</v>
      </c>
    </row>
    <row r="16" spans="1:29" x14ac:dyDescent="0.3">
      <c r="A16" t="s">
        <v>15</v>
      </c>
      <c r="B16" s="1">
        <f t="shared" si="0"/>
        <v>27</v>
      </c>
      <c r="C16">
        <v>14</v>
      </c>
      <c r="D16">
        <v>47</v>
      </c>
      <c r="E16">
        <v>47</v>
      </c>
      <c r="F16">
        <v>0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>AVERAGE(C21:BA21)</f>
        <v>154.30000000000001</v>
      </c>
      <c r="C21" s="14">
        <v>334</v>
      </c>
      <c r="D21" s="14">
        <v>94</v>
      </c>
      <c r="E21" s="14">
        <v>482</v>
      </c>
      <c r="F21" s="14">
        <v>209</v>
      </c>
      <c r="G21" s="14">
        <v>63</v>
      </c>
      <c r="H21" s="14">
        <f>180+51</f>
        <v>231</v>
      </c>
      <c r="I21" s="14">
        <v>21</v>
      </c>
      <c r="J21" s="14">
        <v>0</v>
      </c>
      <c r="K21" s="14">
        <v>109</v>
      </c>
      <c r="L21" s="14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>AVERAGE(C24:BA24)</f>
        <v>89.2</v>
      </c>
      <c r="C24" s="14">
        <v>5</v>
      </c>
      <c r="D24" s="14">
        <v>43</v>
      </c>
      <c r="E24" s="14">
        <v>10</v>
      </c>
      <c r="F24" s="14">
        <v>247</v>
      </c>
      <c r="G24" s="14">
        <v>431</v>
      </c>
      <c r="H24" s="14">
        <v>54</v>
      </c>
      <c r="I24" s="14">
        <v>35</v>
      </c>
      <c r="J24" s="14">
        <v>64</v>
      </c>
      <c r="K24" s="14">
        <v>3</v>
      </c>
      <c r="L24" s="14">
        <v>0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70.900000000000006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  <c r="L26">
        <v>141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0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0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0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0" x14ac:dyDescent="0.3">
      <c r="A36" t="s">
        <v>35</v>
      </c>
      <c r="B36" s="1">
        <f t="shared" si="0"/>
        <v>43</v>
      </c>
      <c r="C36">
        <v>43</v>
      </c>
    </row>
    <row r="37" spans="1:20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0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0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0" x14ac:dyDescent="0.3">
      <c r="A40" t="s">
        <v>38</v>
      </c>
      <c r="B40" s="1">
        <f t="shared" si="0"/>
        <v>16.8</v>
      </c>
      <c r="C40">
        <v>0</v>
      </c>
      <c r="D40">
        <v>18</v>
      </c>
      <c r="E40">
        <v>0</v>
      </c>
      <c r="F40">
        <v>66</v>
      </c>
      <c r="G40">
        <v>0</v>
      </c>
    </row>
    <row r="41" spans="1:20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0" x14ac:dyDescent="0.3">
      <c r="A42" t="s">
        <v>40</v>
      </c>
      <c r="B42" s="1">
        <f>AVERAGE(C42:BA42)</f>
        <v>327.9</v>
      </c>
      <c r="C42" s="14">
        <v>198</v>
      </c>
      <c r="D42" s="14">
        <v>151</v>
      </c>
      <c r="E42" s="14">
        <v>182</v>
      </c>
      <c r="F42" s="14">
        <f>9*60+6</f>
        <v>546</v>
      </c>
      <c r="G42" s="14">
        <v>125</v>
      </c>
      <c r="H42" s="14">
        <v>0</v>
      </c>
      <c r="I42" s="14">
        <f>19*60+38</f>
        <v>1178</v>
      </c>
      <c r="J42" s="14">
        <v>242</v>
      </c>
      <c r="K42" s="14">
        <v>282</v>
      </c>
      <c r="L42" s="14">
        <v>375</v>
      </c>
    </row>
    <row r="43" spans="1:20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0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0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0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0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0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>AVERAGE(C59:BA59)</f>
        <v>43.6</v>
      </c>
      <c r="C59" s="14">
        <v>10</v>
      </c>
      <c r="D59" s="14">
        <v>3</v>
      </c>
      <c r="E59" s="14">
        <v>82</v>
      </c>
      <c r="F59" s="14">
        <v>41</v>
      </c>
      <c r="G59" s="14">
        <v>55</v>
      </c>
      <c r="H59" s="14">
        <v>0</v>
      </c>
      <c r="I59" s="14">
        <v>0</v>
      </c>
      <c r="J59" s="14">
        <v>0</v>
      </c>
      <c r="K59" s="14">
        <v>90</v>
      </c>
      <c r="L59" s="14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>AVERAGE(C67:BA67)</f>
        <v>71.5</v>
      </c>
      <c r="C67" s="14">
        <v>6</v>
      </c>
      <c r="D67" s="14">
        <v>54</v>
      </c>
      <c r="E67" s="14">
        <v>21</v>
      </c>
      <c r="F67" s="14">
        <v>424</v>
      </c>
      <c r="G67" s="14">
        <v>0</v>
      </c>
      <c r="H67" s="14">
        <v>0</v>
      </c>
      <c r="I67" s="14">
        <v>41</v>
      </c>
      <c r="J67" s="14">
        <v>0</v>
      </c>
      <c r="K67" s="14">
        <v>169</v>
      </c>
      <c r="L67" s="14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>AVERAGE(C74:BA74)</f>
        <v>200.2</v>
      </c>
      <c r="C74" s="14">
        <v>369</v>
      </c>
      <c r="D74" s="14">
        <v>9</v>
      </c>
      <c r="E74" s="14">
        <v>239</v>
      </c>
      <c r="F74" s="14">
        <v>24</v>
      </c>
      <c r="G74" s="14">
        <v>0</v>
      </c>
      <c r="H74" s="14">
        <v>114</v>
      </c>
      <c r="I74" s="14">
        <v>51</v>
      </c>
      <c r="J74" s="14">
        <v>661</v>
      </c>
      <c r="K74" s="14">
        <v>245</v>
      </c>
      <c r="L74" s="14">
        <v>290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>AVERAGE(C87:BA87)</f>
        <v>196.9</v>
      </c>
      <c r="C87" s="14">
        <v>0</v>
      </c>
      <c r="D87" s="14">
        <v>0</v>
      </c>
      <c r="E87" s="14">
        <v>244</v>
      </c>
      <c r="F87" s="14">
        <v>38</v>
      </c>
      <c r="G87" s="14">
        <v>68</v>
      </c>
      <c r="H87" s="14">
        <v>15</v>
      </c>
      <c r="I87" s="14">
        <f>16*60+7</f>
        <v>967</v>
      </c>
      <c r="J87" s="14">
        <v>6</v>
      </c>
      <c r="K87" s="14">
        <v>387</v>
      </c>
      <c r="L87" s="14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>AVERAGE(C92:BA92)</f>
        <v>23.2</v>
      </c>
      <c r="C92" s="14">
        <v>0</v>
      </c>
      <c r="D92" s="14">
        <v>104</v>
      </c>
      <c r="E92" s="14">
        <v>0</v>
      </c>
      <c r="F92" s="14">
        <v>17</v>
      </c>
      <c r="G92" s="14">
        <v>51</v>
      </c>
      <c r="H92" s="14">
        <v>0</v>
      </c>
      <c r="I92" s="14">
        <v>0</v>
      </c>
      <c r="J92" s="14">
        <v>0</v>
      </c>
      <c r="K92" s="14">
        <v>60</v>
      </c>
      <c r="L92" s="14">
        <v>0</v>
      </c>
    </row>
    <row r="93" spans="1:21" x14ac:dyDescent="0.3">
      <c r="A93" t="s">
        <v>91</v>
      </c>
      <c r="B93" s="1">
        <f>AVERAGE(C93:BA93)</f>
        <v>162.1</v>
      </c>
      <c r="C93" s="14">
        <v>195</v>
      </c>
      <c r="D93" s="14">
        <v>0</v>
      </c>
      <c r="E93" s="14">
        <v>394</v>
      </c>
      <c r="F93" s="14">
        <v>3</v>
      </c>
      <c r="G93" s="14">
        <f>420+32</f>
        <v>452</v>
      </c>
      <c r="H93" s="14">
        <v>164</v>
      </c>
      <c r="I93" s="14">
        <v>0</v>
      </c>
      <c r="J93" s="14">
        <v>71</v>
      </c>
      <c r="K93" s="14">
        <v>0</v>
      </c>
      <c r="L93" s="14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122.5</v>
      </c>
      <c r="C102">
        <v>231</v>
      </c>
      <c r="D102">
        <v>14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115.66666666666667</v>
      </c>
      <c r="C104">
        <v>15</v>
      </c>
      <c r="D104">
        <v>2</v>
      </c>
      <c r="E104">
        <v>599</v>
      </c>
      <c r="F104">
        <v>2</v>
      </c>
      <c r="G104">
        <v>49</v>
      </c>
      <c r="H104">
        <v>27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92.3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  <c r="L106">
        <v>75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58.5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  <c r="L109">
        <v>8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65</v>
      </c>
      <c r="C115" s="14">
        <v>0</v>
      </c>
      <c r="D115" s="14">
        <v>0</v>
      </c>
      <c r="E115" s="14">
        <v>103</v>
      </c>
      <c r="F115" s="14">
        <v>80</v>
      </c>
      <c r="G115" s="14">
        <v>40</v>
      </c>
      <c r="H115" s="14">
        <v>7</v>
      </c>
      <c r="I115" s="14">
        <v>378</v>
      </c>
      <c r="J115" s="14">
        <v>5</v>
      </c>
      <c r="K115" s="14">
        <v>32</v>
      </c>
      <c r="L115" s="14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>AVERAGE(C129:BA129)</f>
        <v>72.8</v>
      </c>
      <c r="C129" s="14">
        <v>2</v>
      </c>
      <c r="D129" s="14">
        <v>6</v>
      </c>
      <c r="E129" s="14">
        <v>120</v>
      </c>
      <c r="F129" s="14">
        <v>302</v>
      </c>
      <c r="G129" s="14">
        <v>0</v>
      </c>
      <c r="H129" s="14">
        <v>5</v>
      </c>
      <c r="I129" s="14">
        <v>0</v>
      </c>
      <c r="J129" s="14">
        <v>34</v>
      </c>
      <c r="K129" s="14">
        <v>36</v>
      </c>
      <c r="L129" s="14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>AVERAGE(C135:BA135)</f>
        <v>161.1</v>
      </c>
      <c r="C135">
        <v>119</v>
      </c>
      <c r="D135">
        <v>11</v>
      </c>
      <c r="E135">
        <v>90</v>
      </c>
      <c r="F135">
        <v>52</v>
      </c>
      <c r="G135">
        <v>24</v>
      </c>
      <c r="H135">
        <v>175</v>
      </c>
      <c r="I135">
        <v>402</v>
      </c>
      <c r="J135" s="14">
        <v>332</v>
      </c>
      <c r="K135" s="14">
        <v>202</v>
      </c>
      <c r="L135">
        <v>204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54.888888888888886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  <c r="K152">
        <v>1</v>
      </c>
    </row>
    <row r="153" spans="1:21" x14ac:dyDescent="0.3">
      <c r="A153" t="s">
        <v>152</v>
      </c>
      <c r="B153" s="1">
        <f t="shared" si="2"/>
        <v>260.8</v>
      </c>
      <c r="C153">
        <v>491</v>
      </c>
      <c r="D153">
        <v>0</v>
      </c>
      <c r="E153">
        <v>43</v>
      </c>
      <c r="F153">
        <v>320</v>
      </c>
      <c r="G153">
        <v>450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239.66666666666666</v>
      </c>
      <c r="C157">
        <v>362</v>
      </c>
      <c r="D157">
        <v>357</v>
      </c>
      <c r="E157">
        <v>0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218</v>
      </c>
      <c r="C162">
        <v>82</v>
      </c>
      <c r="D162">
        <v>688</v>
      </c>
      <c r="E162">
        <v>60</v>
      </c>
      <c r="F162">
        <v>42</v>
      </c>
    </row>
    <row r="163" spans="1:26" x14ac:dyDescent="0.3">
      <c r="A163" t="s">
        <v>161</v>
      </c>
      <c r="B163" s="1">
        <f t="shared" si="2"/>
        <v>12.5</v>
      </c>
      <c r="C163">
        <v>25</v>
      </c>
      <c r="D163">
        <v>0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>AVERAGE(C167:BA167)</f>
        <v>120.7</v>
      </c>
      <c r="C167" s="14">
        <v>208</v>
      </c>
      <c r="D167" s="14">
        <v>42</v>
      </c>
      <c r="E167" s="14">
        <v>48</v>
      </c>
      <c r="F167" s="14">
        <v>0</v>
      </c>
      <c r="G167" s="14">
        <v>71</v>
      </c>
      <c r="H167" s="14">
        <v>259</v>
      </c>
      <c r="I167" s="14">
        <v>2</v>
      </c>
      <c r="J167" s="14">
        <v>546</v>
      </c>
      <c r="K167" s="14">
        <v>0</v>
      </c>
      <c r="L167" s="14">
        <v>31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>AVERAGE(C195:BA195)</f>
        <v>25.1</v>
      </c>
      <c r="C195" s="14">
        <v>9</v>
      </c>
      <c r="D195" s="14">
        <v>0</v>
      </c>
      <c r="E195" s="14">
        <v>0</v>
      </c>
      <c r="F195" s="14">
        <v>0</v>
      </c>
      <c r="G195" s="14">
        <v>21</v>
      </c>
      <c r="H195" s="14">
        <v>0</v>
      </c>
      <c r="I195" s="14">
        <v>0</v>
      </c>
      <c r="J195" s="14">
        <v>215</v>
      </c>
      <c r="K195" s="14">
        <v>0</v>
      </c>
      <c r="L195" s="14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31.666666666666668</v>
      </c>
      <c r="C200">
        <v>86</v>
      </c>
      <c r="D200">
        <v>9</v>
      </c>
      <c r="E200">
        <v>0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>AVERAGE(C206:BA206)</f>
        <v>70.400000000000006</v>
      </c>
      <c r="C206">
        <v>30</v>
      </c>
      <c r="D206">
        <v>0</v>
      </c>
      <c r="E206">
        <v>154</v>
      </c>
      <c r="F206">
        <v>154</v>
      </c>
      <c r="G206">
        <v>43</v>
      </c>
      <c r="H206">
        <v>128</v>
      </c>
      <c r="I206">
        <v>5</v>
      </c>
      <c r="J206">
        <v>112</v>
      </c>
      <c r="K206">
        <v>51</v>
      </c>
      <c r="L206">
        <v>27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>AVERAGE(C210:BA210)</f>
        <v>36.6</v>
      </c>
      <c r="C210">
        <v>0</v>
      </c>
      <c r="D210">
        <v>93</v>
      </c>
      <c r="E210">
        <v>70</v>
      </c>
      <c r="F210">
        <v>101</v>
      </c>
      <c r="G210">
        <v>3</v>
      </c>
      <c r="H210">
        <v>95</v>
      </c>
      <c r="I210">
        <v>3</v>
      </c>
      <c r="J210">
        <v>0</v>
      </c>
      <c r="K210">
        <v>1</v>
      </c>
      <c r="L210">
        <v>0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37.5</v>
      </c>
      <c r="C213">
        <v>11</v>
      </c>
      <c r="D213">
        <v>4</v>
      </c>
      <c r="E213">
        <v>77</v>
      </c>
      <c r="F213">
        <v>30</v>
      </c>
      <c r="G213">
        <v>0</v>
      </c>
      <c r="H213">
        <v>103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149.875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  <c r="J217">
        <v>78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2.4</v>
      </c>
      <c r="C222">
        <v>8</v>
      </c>
      <c r="D222">
        <v>4</v>
      </c>
      <c r="E222">
        <v>0</v>
      </c>
      <c r="F222">
        <v>0</v>
      </c>
      <c r="G222">
        <v>0</v>
      </c>
    </row>
    <row r="223" spans="1:21" x14ac:dyDescent="0.3">
      <c r="A223" t="s">
        <v>232</v>
      </c>
      <c r="B223" s="1">
        <f t="shared" si="3"/>
        <v>12.666666666666666</v>
      </c>
      <c r="C223">
        <v>12</v>
      </c>
      <c r="D223">
        <v>26</v>
      </c>
      <c r="E223">
        <v>0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139.6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  <c r="L232">
        <v>345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55.25</v>
      </c>
      <c r="C238">
        <v>18</v>
      </c>
      <c r="D238">
        <v>124</v>
      </c>
      <c r="E238">
        <v>79</v>
      </c>
      <c r="F238">
        <v>0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150</v>
      </c>
      <c r="C241">
        <v>119</v>
      </c>
      <c r="D241">
        <v>181</v>
      </c>
    </row>
    <row r="242" spans="1:12" x14ac:dyDescent="0.3">
      <c r="A242" t="s">
        <v>253</v>
      </c>
      <c r="B242" s="1">
        <f t="shared" si="3"/>
        <v>105.66666666666667</v>
      </c>
      <c r="C242">
        <v>0</v>
      </c>
      <c r="D242">
        <v>216</v>
      </c>
      <c r="E242">
        <v>101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44.666666666666664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  <c r="K247">
        <v>7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3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3" x14ac:dyDescent="0.3">
      <c r="A258" t="s">
        <v>488</v>
      </c>
      <c r="B258" s="1">
        <f t="shared" si="4"/>
        <v>28.75</v>
      </c>
      <c r="C258">
        <v>0</v>
      </c>
      <c r="D258">
        <v>115</v>
      </c>
      <c r="E258">
        <v>0</v>
      </c>
      <c r="F258">
        <v>0</v>
      </c>
    </row>
    <row r="259" spans="1:13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3" x14ac:dyDescent="0.3">
      <c r="A260" t="s">
        <v>490</v>
      </c>
      <c r="B260" s="1">
        <f t="shared" si="4"/>
        <v>70</v>
      </c>
      <c r="C260">
        <v>3</v>
      </c>
      <c r="D260">
        <v>137</v>
      </c>
    </row>
    <row r="261" spans="1:13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3" x14ac:dyDescent="0.3">
      <c r="A262" t="s">
        <v>492</v>
      </c>
      <c r="B262" s="1">
        <f>AVERAGE(C262:BA262)</f>
        <v>223.1</v>
      </c>
      <c r="C262" s="14">
        <v>226</v>
      </c>
      <c r="D262" s="14">
        <v>465</v>
      </c>
      <c r="E262" s="14">
        <v>513</v>
      </c>
      <c r="F262" s="14">
        <v>135</v>
      </c>
      <c r="G262" s="14">
        <v>69</v>
      </c>
      <c r="H262" s="14">
        <v>26</v>
      </c>
      <c r="I262" s="14">
        <v>60</v>
      </c>
      <c r="J262" s="14">
        <v>52</v>
      </c>
      <c r="K262" s="14">
        <v>79</v>
      </c>
      <c r="L262" s="14">
        <v>606</v>
      </c>
    </row>
    <row r="263" spans="1:13" x14ac:dyDescent="0.3">
      <c r="A263" t="s">
        <v>493</v>
      </c>
      <c r="B263" s="1">
        <f>AVERAGE(C263:BA263)</f>
        <v>185.5</v>
      </c>
      <c r="C263" s="14">
        <v>14</v>
      </c>
      <c r="D263" s="14">
        <v>2</v>
      </c>
      <c r="E263" s="14">
        <v>39</v>
      </c>
      <c r="F263" s="14">
        <v>309</v>
      </c>
      <c r="G263" s="14">
        <v>172</v>
      </c>
      <c r="H263" s="14">
        <v>603</v>
      </c>
      <c r="I263" s="14">
        <v>78</v>
      </c>
      <c r="J263" s="14">
        <v>131</v>
      </c>
      <c r="K263" s="14">
        <v>474</v>
      </c>
      <c r="L263" s="14">
        <v>33</v>
      </c>
    </row>
    <row r="264" spans="1:13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3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3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3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3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3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3" x14ac:dyDescent="0.3">
      <c r="A270" t="s">
        <v>500</v>
      </c>
      <c r="B270" s="1">
        <f>AVERAGE(C270:BA270)</f>
        <v>122.1</v>
      </c>
      <c r="C270" s="14">
        <v>0</v>
      </c>
      <c r="D270" s="14">
        <v>226</v>
      </c>
      <c r="E270" s="14">
        <v>14</v>
      </c>
      <c r="F270" s="14">
        <v>137</v>
      </c>
      <c r="G270" s="14">
        <v>174</v>
      </c>
      <c r="H270" s="14">
        <v>7</v>
      </c>
      <c r="I270" s="14">
        <v>26</v>
      </c>
      <c r="J270" s="14">
        <v>69</v>
      </c>
      <c r="K270" s="14">
        <v>43</v>
      </c>
      <c r="L270" s="14">
        <v>525</v>
      </c>
    </row>
    <row r="271" spans="1:13" x14ac:dyDescent="0.3">
      <c r="A271" t="s">
        <v>501</v>
      </c>
      <c r="B271" s="1">
        <f>AVERAGE(C271:BA271)</f>
        <v>29</v>
      </c>
      <c r="C271" s="14">
        <v>0</v>
      </c>
      <c r="D271" s="14">
        <v>3</v>
      </c>
      <c r="E271" s="14">
        <v>0</v>
      </c>
      <c r="F271" s="14">
        <v>99</v>
      </c>
      <c r="G271" s="14">
        <v>34</v>
      </c>
      <c r="H271" s="14">
        <v>32</v>
      </c>
      <c r="I271" s="14">
        <v>0</v>
      </c>
      <c r="J271" s="14">
        <v>11</v>
      </c>
      <c r="K271" s="14">
        <v>88</v>
      </c>
      <c r="L271" s="14">
        <v>23</v>
      </c>
    </row>
    <row r="272" spans="1:13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77.333333333333329</v>
      </c>
      <c r="C276">
        <v>104</v>
      </c>
      <c r="D276">
        <v>0</v>
      </c>
      <c r="E276">
        <v>128</v>
      </c>
    </row>
    <row r="277" spans="1:12" x14ac:dyDescent="0.3">
      <c r="A277" t="s">
        <v>511</v>
      </c>
      <c r="B277" s="1">
        <f t="shared" si="4"/>
        <v>0</v>
      </c>
      <c r="C277" s="14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46.166666666666664</v>
      </c>
      <c r="C281">
        <v>0</v>
      </c>
      <c r="D281">
        <v>14</v>
      </c>
      <c r="E281">
        <v>26</v>
      </c>
      <c r="F281">
        <v>186</v>
      </c>
      <c r="G281">
        <v>51</v>
      </c>
      <c r="H281">
        <v>0</v>
      </c>
    </row>
    <row r="282" spans="1:12" x14ac:dyDescent="0.3">
      <c r="A282" t="s">
        <v>517</v>
      </c>
      <c r="B282" s="1">
        <f t="shared" si="4"/>
        <v>103.6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  <c r="L282">
        <v>13</v>
      </c>
    </row>
    <row r="283" spans="1:12" x14ac:dyDescent="0.3">
      <c r="A283" t="s">
        <v>518</v>
      </c>
      <c r="B283" s="1">
        <f t="shared" si="4"/>
        <v>0</v>
      </c>
      <c r="C283" s="14">
        <v>0</v>
      </c>
    </row>
    <row r="284" spans="1:12" x14ac:dyDescent="0.3">
      <c r="A284" t="s">
        <v>519</v>
      </c>
      <c r="B284" s="1">
        <f>AVERAGE(C284:BA284)</f>
        <v>56.7</v>
      </c>
      <c r="C284">
        <v>0</v>
      </c>
      <c r="D284">
        <v>86</v>
      </c>
      <c r="E284">
        <v>105</v>
      </c>
      <c r="F284">
        <v>0</v>
      </c>
      <c r="G284">
        <v>0</v>
      </c>
      <c r="H284">
        <v>16</v>
      </c>
      <c r="I284">
        <v>180</v>
      </c>
      <c r="J284">
        <v>180</v>
      </c>
      <c r="K284">
        <v>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>AVERAGE(C288:BA288)</f>
        <v>54.5</v>
      </c>
      <c r="C288">
        <v>2</v>
      </c>
      <c r="D288">
        <v>4</v>
      </c>
      <c r="E288">
        <v>177</v>
      </c>
      <c r="F288">
        <v>30</v>
      </c>
      <c r="G288">
        <v>0</v>
      </c>
      <c r="H288">
        <v>125</v>
      </c>
      <c r="I288">
        <v>0</v>
      </c>
      <c r="J288">
        <v>97</v>
      </c>
      <c r="K288">
        <v>110</v>
      </c>
      <c r="L288">
        <v>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259.28571428571428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  <c r="I293">
        <v>373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>AVERAGE(C296:BA296)</f>
        <v>57.3</v>
      </c>
      <c r="C296">
        <v>11</v>
      </c>
      <c r="D296">
        <v>0</v>
      </c>
      <c r="E296">
        <v>11</v>
      </c>
      <c r="F296">
        <v>8</v>
      </c>
      <c r="G296">
        <v>124</v>
      </c>
      <c r="H296">
        <v>363</v>
      </c>
      <c r="I296">
        <v>23</v>
      </c>
      <c r="J296">
        <v>0</v>
      </c>
      <c r="K296">
        <v>20</v>
      </c>
      <c r="L296">
        <v>13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>AVERAGE(C302:BA302)</f>
        <v>129.80000000000001</v>
      </c>
      <c r="C302">
        <v>104</v>
      </c>
      <c r="D302">
        <v>53</v>
      </c>
      <c r="E302">
        <v>169</v>
      </c>
      <c r="F302">
        <v>309</v>
      </c>
      <c r="G302">
        <v>4</v>
      </c>
      <c r="H302">
        <v>107</v>
      </c>
      <c r="I302">
        <v>478</v>
      </c>
      <c r="J302">
        <v>19</v>
      </c>
      <c r="K302">
        <v>0</v>
      </c>
      <c r="L302">
        <v>55</v>
      </c>
    </row>
    <row r="303" spans="1:12" x14ac:dyDescent="0.3">
      <c r="A303" t="s">
        <v>540</v>
      </c>
      <c r="B303" s="1">
        <f t="shared" si="4"/>
        <v>3</v>
      </c>
      <c r="C303">
        <v>0</v>
      </c>
      <c r="D303">
        <v>9</v>
      </c>
      <c r="E303">
        <v>0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210</v>
      </c>
      <c r="C311">
        <v>0</v>
      </c>
      <c r="D311">
        <v>495</v>
      </c>
      <c r="E311">
        <v>135</v>
      </c>
    </row>
    <row r="312" spans="1:12" x14ac:dyDescent="0.3">
      <c r="A312" t="s">
        <v>549</v>
      </c>
      <c r="B312" s="1">
        <f t="shared" si="4"/>
        <v>243.75</v>
      </c>
      <c r="C312">
        <v>176</v>
      </c>
      <c r="D312">
        <v>178</v>
      </c>
      <c r="E312">
        <v>6</v>
      </c>
      <c r="F312">
        <v>615</v>
      </c>
    </row>
    <row r="313" spans="1:12" x14ac:dyDescent="0.3">
      <c r="A313" t="s">
        <v>550</v>
      </c>
      <c r="B313" s="1">
        <f t="shared" si="4"/>
        <v>19.333333333333332</v>
      </c>
      <c r="C313">
        <v>0</v>
      </c>
      <c r="D313">
        <v>0</v>
      </c>
      <c r="E313">
        <v>53</v>
      </c>
      <c r="F313">
        <v>0</v>
      </c>
      <c r="G313">
        <v>61</v>
      </c>
      <c r="H313">
        <v>2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  <c r="E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>AVERAGE(C317:BA317)</f>
        <v>106.9</v>
      </c>
      <c r="C317">
        <v>0</v>
      </c>
      <c r="D317">
        <v>34</v>
      </c>
      <c r="E317">
        <v>200</v>
      </c>
      <c r="F317">
        <v>31</v>
      </c>
      <c r="G317">
        <v>39</v>
      </c>
      <c r="H317">
        <v>0</v>
      </c>
      <c r="I317">
        <v>64</v>
      </c>
      <c r="J317">
        <f>9*60+34</f>
        <v>574</v>
      </c>
      <c r="K317">
        <v>42</v>
      </c>
      <c r="L317">
        <v>85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99.666666666666671</v>
      </c>
      <c r="C319">
        <v>30</v>
      </c>
      <c r="D319">
        <v>47</v>
      </c>
      <c r="E319">
        <v>222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>AVERAGE(C327:BA327)</f>
        <v>12.9</v>
      </c>
      <c r="C327">
        <v>27</v>
      </c>
      <c r="D327">
        <v>80</v>
      </c>
      <c r="E327">
        <v>5</v>
      </c>
      <c r="F327">
        <v>0</v>
      </c>
      <c r="G327">
        <v>0</v>
      </c>
      <c r="H327">
        <v>0</v>
      </c>
      <c r="I327">
        <v>4</v>
      </c>
      <c r="J327">
        <v>11</v>
      </c>
      <c r="K327">
        <v>2</v>
      </c>
      <c r="L327">
        <v>0</v>
      </c>
    </row>
    <row r="328" spans="1:12" x14ac:dyDescent="0.3">
      <c r="A328" t="s">
        <v>566</v>
      </c>
      <c r="B328" s="1">
        <f t="shared" si="5"/>
        <v>79</v>
      </c>
      <c r="C328">
        <v>54</v>
      </c>
      <c r="D328">
        <v>104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173.8</v>
      </c>
      <c r="C331">
        <v>2</v>
      </c>
      <c r="D331">
        <v>269</v>
      </c>
      <c r="E331">
        <v>159</v>
      </c>
      <c r="F331">
        <v>434</v>
      </c>
      <c r="G331">
        <v>5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>AVERAGE(C346:BA346)</f>
        <v>176</v>
      </c>
      <c r="C346">
        <v>390</v>
      </c>
      <c r="D346">
        <v>5</v>
      </c>
      <c r="E346">
        <v>147</v>
      </c>
      <c r="F346">
        <v>35</v>
      </c>
      <c r="G346">
        <v>13</v>
      </c>
      <c r="H346">
        <v>305</v>
      </c>
      <c r="I346">
        <v>164</v>
      </c>
      <c r="J346">
        <v>521</v>
      </c>
      <c r="K346">
        <v>119</v>
      </c>
      <c r="L346">
        <v>61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129.33333333333334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  <c r="K354">
        <v>0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282.83333333333331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  <c r="H358">
        <v>471</v>
      </c>
    </row>
    <row r="359" spans="1:12" x14ac:dyDescent="0.3">
      <c r="A359" t="s">
        <v>603</v>
      </c>
      <c r="B359" s="1">
        <f t="shared" si="5"/>
        <v>46.857142857142854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  <c r="I359">
        <v>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166.66666666666666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  <c r="K361">
        <v>21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>AVERAGE(C365:BA365)</f>
        <v>203.3</v>
      </c>
      <c r="C365">
        <v>39</v>
      </c>
      <c r="D365">
        <f>9*60+6</f>
        <v>546</v>
      </c>
      <c r="E365">
        <v>76</v>
      </c>
      <c r="F365">
        <v>155</v>
      </c>
      <c r="G365">
        <v>278</v>
      </c>
      <c r="H365">
        <v>152</v>
      </c>
      <c r="I365">
        <v>362</v>
      </c>
      <c r="J365">
        <v>76</v>
      </c>
      <c r="K365">
        <v>69</v>
      </c>
      <c r="L365">
        <v>280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43.375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  <c r="J369">
        <v>8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55.5</v>
      </c>
      <c r="C377">
        <v>103</v>
      </c>
      <c r="D377">
        <v>8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308.66666666666669</v>
      </c>
      <c r="C382">
        <v>76</v>
      </c>
      <c r="D382">
        <v>441</v>
      </c>
      <c r="E382">
        <v>409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42</v>
      </c>
      <c r="C387">
        <v>84</v>
      </c>
      <c r="D387">
        <v>0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55.666666666666664</v>
      </c>
      <c r="C402">
        <v>34</v>
      </c>
      <c r="D402">
        <v>3</v>
      </c>
      <c r="E402">
        <v>13</v>
      </c>
      <c r="F402">
        <v>132</v>
      </c>
      <c r="G402">
        <v>125</v>
      </c>
      <c r="H402">
        <v>27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505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  <row r="445" spans="1:12" x14ac:dyDescent="0.3">
      <c r="A445" s="4" t="s">
        <v>694</v>
      </c>
      <c r="B445" s="1">
        <f t="shared" si="7"/>
        <v>62.166666666666664</v>
      </c>
      <c r="C445">
        <v>39</v>
      </c>
      <c r="D445">
        <v>0</v>
      </c>
      <c r="E445">
        <v>0</v>
      </c>
      <c r="F445">
        <v>84</v>
      </c>
      <c r="G445">
        <v>237</v>
      </c>
      <c r="H445">
        <v>13</v>
      </c>
    </row>
    <row r="446" spans="1:12" x14ac:dyDescent="0.3">
      <c r="A446" t="s">
        <v>695</v>
      </c>
      <c r="B446" s="1">
        <f t="shared" si="7"/>
        <v>190.625</v>
      </c>
      <c r="C446">
        <v>388</v>
      </c>
      <c r="D446">
        <v>102</v>
      </c>
      <c r="E446">
        <v>78</v>
      </c>
      <c r="F446">
        <v>2</v>
      </c>
      <c r="G446">
        <v>81</v>
      </c>
      <c r="H446">
        <v>198</v>
      </c>
      <c r="I446">
        <v>392</v>
      </c>
      <c r="J446">
        <v>284</v>
      </c>
    </row>
    <row r="447" spans="1:12" x14ac:dyDescent="0.3">
      <c r="A447" t="s">
        <v>696</v>
      </c>
      <c r="B447" s="1">
        <f t="shared" si="7"/>
        <v>157</v>
      </c>
      <c r="C447">
        <v>157</v>
      </c>
    </row>
    <row r="448" spans="1:12" x14ac:dyDescent="0.3">
      <c r="A448" t="s">
        <v>697</v>
      </c>
      <c r="B448" s="1">
        <f t="shared" si="7"/>
        <v>105.33333333333333</v>
      </c>
      <c r="C448">
        <v>16</v>
      </c>
      <c r="D448">
        <v>54</v>
      </c>
      <c r="E448">
        <v>246</v>
      </c>
    </row>
    <row r="449" spans="1:12" x14ac:dyDescent="0.3">
      <c r="A449" t="s">
        <v>698</v>
      </c>
      <c r="B449" s="1">
        <f t="shared" si="7"/>
        <v>90</v>
      </c>
      <c r="C449" s="8">
        <v>90</v>
      </c>
    </row>
    <row r="450" spans="1:12" x14ac:dyDescent="0.3">
      <c r="A450" t="s">
        <v>699</v>
      </c>
      <c r="B450" s="1">
        <f t="shared" si="7"/>
        <v>78</v>
      </c>
      <c r="C450" s="14">
        <v>78</v>
      </c>
    </row>
    <row r="451" spans="1:12" x14ac:dyDescent="0.3">
      <c r="A451" t="s">
        <v>700</v>
      </c>
      <c r="B451" s="1">
        <f t="shared" si="7"/>
        <v>100</v>
      </c>
      <c r="C451" s="8">
        <v>100</v>
      </c>
    </row>
    <row r="452" spans="1:12" x14ac:dyDescent="0.3">
      <c r="A452" t="s">
        <v>701</v>
      </c>
      <c r="B452" s="1">
        <f t="shared" si="7"/>
        <v>90</v>
      </c>
      <c r="C452" s="8">
        <v>90</v>
      </c>
    </row>
    <row r="453" spans="1:12" x14ac:dyDescent="0.3">
      <c r="A453" t="s">
        <v>702</v>
      </c>
      <c r="B453" s="1">
        <f t="shared" si="7"/>
        <v>176.125</v>
      </c>
      <c r="C453">
        <v>72</v>
      </c>
      <c r="D453">
        <v>189</v>
      </c>
      <c r="E453">
        <v>123</v>
      </c>
      <c r="F453">
        <v>95</v>
      </c>
      <c r="G453">
        <v>90</v>
      </c>
      <c r="H453">
        <v>434</v>
      </c>
      <c r="I453">
        <v>167</v>
      </c>
      <c r="J453">
        <v>239</v>
      </c>
    </row>
    <row r="454" spans="1:12" x14ac:dyDescent="0.3">
      <c r="A454" t="s">
        <v>703</v>
      </c>
      <c r="B454" s="1">
        <f t="shared" si="7"/>
        <v>95</v>
      </c>
      <c r="C454">
        <v>50</v>
      </c>
      <c r="D454">
        <v>2</v>
      </c>
      <c r="E454">
        <v>11</v>
      </c>
      <c r="F454">
        <v>401</v>
      </c>
      <c r="G454">
        <v>11</v>
      </c>
    </row>
    <row r="455" spans="1:12" x14ac:dyDescent="0.3">
      <c r="A455" t="s">
        <v>704</v>
      </c>
      <c r="B455" s="1">
        <f t="shared" si="7"/>
        <v>102.22222222222223</v>
      </c>
      <c r="C455">
        <v>373</v>
      </c>
      <c r="D455">
        <v>0</v>
      </c>
      <c r="E455">
        <v>22</v>
      </c>
      <c r="F455">
        <v>79</v>
      </c>
      <c r="G455">
        <v>284</v>
      </c>
      <c r="H455">
        <v>13</v>
      </c>
      <c r="I455">
        <v>0</v>
      </c>
      <c r="J455">
        <v>30</v>
      </c>
      <c r="K455">
        <v>119</v>
      </c>
    </row>
    <row r="456" spans="1:12" x14ac:dyDescent="0.3">
      <c r="A456" t="s">
        <v>705</v>
      </c>
      <c r="B456" s="1">
        <f t="shared" si="7"/>
        <v>249</v>
      </c>
      <c r="C456">
        <v>666</v>
      </c>
      <c r="D456">
        <v>63</v>
      </c>
      <c r="E456">
        <v>144</v>
      </c>
      <c r="F456">
        <v>29</v>
      </c>
      <c r="G456">
        <v>252</v>
      </c>
      <c r="H456">
        <v>0</v>
      </c>
      <c r="I456">
        <v>611</v>
      </c>
      <c r="J456">
        <v>378</v>
      </c>
      <c r="K456">
        <v>347</v>
      </c>
      <c r="L456">
        <v>0</v>
      </c>
    </row>
    <row r="457" spans="1:12" x14ac:dyDescent="0.3">
      <c r="A457" s="4" t="s">
        <v>706</v>
      </c>
      <c r="B457" s="1">
        <f t="shared" si="7"/>
        <v>27.5</v>
      </c>
      <c r="C457">
        <v>54</v>
      </c>
      <c r="D457">
        <v>1</v>
      </c>
    </row>
    <row r="458" spans="1:12" x14ac:dyDescent="0.3">
      <c r="A458" t="s">
        <v>707</v>
      </c>
      <c r="B458" s="1">
        <f t="shared" si="7"/>
        <v>90</v>
      </c>
      <c r="C458" s="8">
        <v>90</v>
      </c>
    </row>
    <row r="459" spans="1:12" x14ac:dyDescent="0.3">
      <c r="A459" t="s">
        <v>708</v>
      </c>
      <c r="B459" s="1">
        <f t="shared" si="7"/>
        <v>120</v>
      </c>
      <c r="C459" s="8">
        <v>120</v>
      </c>
    </row>
    <row r="460" spans="1:12" x14ac:dyDescent="0.3">
      <c r="A460" t="s">
        <v>709</v>
      </c>
      <c r="B460" s="1">
        <f t="shared" si="7"/>
        <v>158.80000000000001</v>
      </c>
      <c r="C460">
        <v>37</v>
      </c>
      <c r="D460">
        <v>354</v>
      </c>
      <c r="E460">
        <v>14</v>
      </c>
      <c r="F460">
        <v>389</v>
      </c>
      <c r="G460">
        <v>0</v>
      </c>
    </row>
    <row r="461" spans="1:12" x14ac:dyDescent="0.3">
      <c r="A461" t="s">
        <v>710</v>
      </c>
      <c r="B461" s="1">
        <f t="shared" si="7"/>
        <v>102.57142857142857</v>
      </c>
      <c r="C461">
        <v>6</v>
      </c>
      <c r="D461">
        <v>0</v>
      </c>
      <c r="E461">
        <v>4</v>
      </c>
      <c r="F461">
        <v>0</v>
      </c>
      <c r="G461">
        <v>37</v>
      </c>
      <c r="H461">
        <v>17</v>
      </c>
      <c r="I461">
        <v>654</v>
      </c>
    </row>
    <row r="462" spans="1:12" x14ac:dyDescent="0.3">
      <c r="A462" t="s">
        <v>711</v>
      </c>
      <c r="B462" s="1">
        <f t="shared" si="7"/>
        <v>191.33333333333334</v>
      </c>
      <c r="C462">
        <v>3</v>
      </c>
      <c r="D462">
        <v>8</v>
      </c>
      <c r="E462">
        <v>0</v>
      </c>
      <c r="F462">
        <v>541</v>
      </c>
      <c r="G462">
        <v>263</v>
      </c>
      <c r="H462">
        <v>333</v>
      </c>
    </row>
    <row r="463" spans="1:12" x14ac:dyDescent="0.3">
      <c r="A463" t="s">
        <v>712</v>
      </c>
      <c r="B463" s="1">
        <f t="shared" si="7"/>
        <v>135.16666666666666</v>
      </c>
      <c r="C463">
        <v>48</v>
      </c>
      <c r="D463">
        <v>126</v>
      </c>
      <c r="E463">
        <v>169</v>
      </c>
      <c r="F463">
        <v>70</v>
      </c>
      <c r="G463">
        <v>128</v>
      </c>
      <c r="H463">
        <v>270</v>
      </c>
    </row>
    <row r="464" spans="1:12" x14ac:dyDescent="0.3">
      <c r="A464" t="s">
        <v>713</v>
      </c>
      <c r="B464" s="1">
        <f t="shared" si="7"/>
        <v>70</v>
      </c>
      <c r="C464" s="8">
        <v>70</v>
      </c>
    </row>
    <row r="465" spans="1:12" x14ac:dyDescent="0.3">
      <c r="A465" t="s">
        <v>714</v>
      </c>
      <c r="B465" s="1">
        <f t="shared" si="7"/>
        <v>150.88888888888889</v>
      </c>
      <c r="C465">
        <v>820</v>
      </c>
      <c r="D465">
        <v>130</v>
      </c>
      <c r="E465">
        <v>194</v>
      </c>
      <c r="F465">
        <v>0</v>
      </c>
      <c r="G465">
        <v>2</v>
      </c>
      <c r="H465">
        <v>0</v>
      </c>
      <c r="I465">
        <v>10</v>
      </c>
      <c r="J465">
        <v>1</v>
      </c>
      <c r="K465">
        <v>201</v>
      </c>
    </row>
    <row r="466" spans="1:12" x14ac:dyDescent="0.3">
      <c r="A466" s="4" t="s">
        <v>715</v>
      </c>
      <c r="B466" s="1">
        <f t="shared" si="7"/>
        <v>100.8</v>
      </c>
      <c r="C466">
        <v>0</v>
      </c>
      <c r="D466">
        <v>9</v>
      </c>
      <c r="E466">
        <v>48</v>
      </c>
      <c r="F466">
        <v>256</v>
      </c>
      <c r="G466">
        <v>191</v>
      </c>
    </row>
    <row r="467" spans="1:12" x14ac:dyDescent="0.3">
      <c r="A467" t="s">
        <v>716</v>
      </c>
      <c r="B467" s="1">
        <f t="shared" si="7"/>
        <v>66</v>
      </c>
      <c r="C467">
        <v>2</v>
      </c>
      <c r="D467">
        <v>1</v>
      </c>
      <c r="E467">
        <v>195</v>
      </c>
    </row>
    <row r="468" spans="1:12" x14ac:dyDescent="0.3">
      <c r="A468" t="s">
        <v>717</v>
      </c>
      <c r="B468" s="1">
        <f t="shared" si="7"/>
        <v>350.5</v>
      </c>
      <c r="C468">
        <v>701</v>
      </c>
      <c r="D468">
        <v>0</v>
      </c>
    </row>
    <row r="469" spans="1:12" x14ac:dyDescent="0.3">
      <c r="A469" t="s">
        <v>718</v>
      </c>
      <c r="B469" s="1">
        <f t="shared" si="7"/>
        <v>25</v>
      </c>
      <c r="C469" s="8">
        <v>25</v>
      </c>
    </row>
    <row r="470" spans="1:12" x14ac:dyDescent="0.3">
      <c r="A470" t="s">
        <v>719</v>
      </c>
      <c r="B470" s="1">
        <f t="shared" si="7"/>
        <v>48.666666666666664</v>
      </c>
      <c r="C470">
        <v>73</v>
      </c>
      <c r="D470">
        <v>40</v>
      </c>
      <c r="E470">
        <v>33</v>
      </c>
    </row>
    <row r="471" spans="1:12" x14ac:dyDescent="0.3">
      <c r="A471" t="s">
        <v>720</v>
      </c>
      <c r="B471" s="1">
        <f t="shared" si="7"/>
        <v>13.1</v>
      </c>
      <c r="C471">
        <v>72</v>
      </c>
      <c r="D471">
        <v>0</v>
      </c>
      <c r="E471">
        <v>0</v>
      </c>
      <c r="F471">
        <v>2</v>
      </c>
      <c r="G471">
        <v>37</v>
      </c>
      <c r="H471">
        <v>10</v>
      </c>
      <c r="I471">
        <v>1</v>
      </c>
      <c r="J471">
        <v>0</v>
      </c>
      <c r="K471">
        <v>5</v>
      </c>
      <c r="L471">
        <v>4</v>
      </c>
    </row>
    <row r="472" spans="1:12" x14ac:dyDescent="0.3">
      <c r="A472" t="s">
        <v>721</v>
      </c>
      <c r="B472" s="1">
        <f t="shared" si="7"/>
        <v>302</v>
      </c>
      <c r="C472">
        <v>302</v>
      </c>
    </row>
    <row r="473" spans="1:12" x14ac:dyDescent="0.3">
      <c r="A473" t="s">
        <v>722</v>
      </c>
      <c r="B473" s="1">
        <f t="shared" si="7"/>
        <v>39.5</v>
      </c>
      <c r="C473">
        <v>79</v>
      </c>
      <c r="D473">
        <v>0</v>
      </c>
    </row>
    <row r="474" spans="1:12" x14ac:dyDescent="0.3">
      <c r="A474" t="s">
        <v>723</v>
      </c>
      <c r="B474" s="1">
        <f t="shared" si="7"/>
        <v>25</v>
      </c>
      <c r="C474">
        <v>25</v>
      </c>
    </row>
    <row r="475" spans="1:12" x14ac:dyDescent="0.3">
      <c r="A475" t="s">
        <v>724</v>
      </c>
      <c r="B475" s="1">
        <f t="shared" si="7"/>
        <v>88.375</v>
      </c>
      <c r="C475">
        <v>0</v>
      </c>
      <c r="D475">
        <v>41</v>
      </c>
      <c r="E475">
        <v>24</v>
      </c>
      <c r="F475">
        <v>0</v>
      </c>
      <c r="G475">
        <v>0</v>
      </c>
      <c r="H475">
        <v>0</v>
      </c>
      <c r="I475">
        <v>631</v>
      </c>
      <c r="J475">
        <v>11</v>
      </c>
    </row>
    <row r="476" spans="1:12" x14ac:dyDescent="0.3">
      <c r="A476" t="s">
        <v>725</v>
      </c>
      <c r="B476" s="1">
        <f t="shared" si="7"/>
        <v>6.5</v>
      </c>
      <c r="C476">
        <v>2</v>
      </c>
      <c r="D476">
        <v>0</v>
      </c>
      <c r="E476">
        <v>24</v>
      </c>
      <c r="F476">
        <v>0</v>
      </c>
    </row>
    <row r="477" spans="1:12" x14ac:dyDescent="0.3">
      <c r="A477" t="s">
        <v>726</v>
      </c>
      <c r="B477" s="1">
        <f t="shared" si="7"/>
        <v>181.66666666666666</v>
      </c>
      <c r="C477">
        <v>38</v>
      </c>
      <c r="D477">
        <v>136</v>
      </c>
      <c r="E477">
        <v>257</v>
      </c>
      <c r="F477">
        <v>166</v>
      </c>
      <c r="G477">
        <v>114</v>
      </c>
      <c r="H477">
        <v>379</v>
      </c>
    </row>
    <row r="478" spans="1:12" x14ac:dyDescent="0.3">
      <c r="A478" s="4" t="s">
        <v>727</v>
      </c>
      <c r="B478" s="1">
        <f t="shared" si="7"/>
        <v>216.6</v>
      </c>
      <c r="C478">
        <v>203</v>
      </c>
      <c r="D478">
        <v>79</v>
      </c>
      <c r="E478">
        <v>239</v>
      </c>
      <c r="F478">
        <v>309</v>
      </c>
      <c r="G478">
        <v>253</v>
      </c>
    </row>
    <row r="479" spans="1:12" x14ac:dyDescent="0.3">
      <c r="A479" t="s">
        <v>728</v>
      </c>
      <c r="B479" s="1">
        <f t="shared" si="7"/>
        <v>313</v>
      </c>
      <c r="C479">
        <v>580</v>
      </c>
      <c r="D479">
        <v>46</v>
      </c>
    </row>
    <row r="480" spans="1:12" x14ac:dyDescent="0.3">
      <c r="A480" t="s">
        <v>729</v>
      </c>
      <c r="B480" s="1">
        <f t="shared" si="7"/>
        <v>213.28571428571428</v>
      </c>
      <c r="C480">
        <v>32</v>
      </c>
      <c r="D480">
        <v>132</v>
      </c>
      <c r="E480">
        <v>657</v>
      </c>
      <c r="F480">
        <v>0</v>
      </c>
      <c r="G480">
        <v>613</v>
      </c>
      <c r="H480">
        <v>0</v>
      </c>
      <c r="I480">
        <v>59</v>
      </c>
    </row>
    <row r="481" spans="1:12" x14ac:dyDescent="0.3">
      <c r="A481" t="s">
        <v>730</v>
      </c>
      <c r="B481" s="1">
        <f t="shared" si="7"/>
        <v>0</v>
      </c>
      <c r="C481">
        <v>0</v>
      </c>
    </row>
    <row r="482" spans="1:12" x14ac:dyDescent="0.3">
      <c r="A482" t="s">
        <v>731</v>
      </c>
      <c r="B482" s="1">
        <f t="shared" si="7"/>
        <v>102.125</v>
      </c>
      <c r="C482">
        <v>4</v>
      </c>
      <c r="D482">
        <v>0</v>
      </c>
      <c r="E482">
        <v>525</v>
      </c>
      <c r="F482">
        <v>99</v>
      </c>
      <c r="G482">
        <v>10</v>
      </c>
      <c r="H482">
        <v>132</v>
      </c>
      <c r="I482">
        <v>47</v>
      </c>
      <c r="J482">
        <v>0</v>
      </c>
    </row>
    <row r="483" spans="1:12" x14ac:dyDescent="0.3">
      <c r="A483" t="s">
        <v>732</v>
      </c>
      <c r="B483" s="1">
        <f t="shared" si="7"/>
        <v>180</v>
      </c>
      <c r="C483" s="8">
        <v>180</v>
      </c>
    </row>
    <row r="484" spans="1:12" x14ac:dyDescent="0.3">
      <c r="A484" t="s">
        <v>733</v>
      </c>
      <c r="B484" s="1">
        <f t="shared" si="7"/>
        <v>245.57142857142858</v>
      </c>
      <c r="C484">
        <v>21</v>
      </c>
      <c r="D484">
        <v>518</v>
      </c>
      <c r="E484">
        <v>84</v>
      </c>
      <c r="F484">
        <v>589</v>
      </c>
      <c r="G484">
        <v>41</v>
      </c>
      <c r="H484">
        <v>161</v>
      </c>
      <c r="I484">
        <v>305</v>
      </c>
    </row>
    <row r="485" spans="1:12" x14ac:dyDescent="0.3">
      <c r="A485" t="s">
        <v>734</v>
      </c>
      <c r="B485" s="1">
        <f t="shared" si="7"/>
        <v>52</v>
      </c>
      <c r="C485">
        <v>158</v>
      </c>
      <c r="D485">
        <v>30</v>
      </c>
      <c r="E485">
        <v>2</v>
      </c>
      <c r="F485">
        <v>18</v>
      </c>
    </row>
    <row r="486" spans="1:12" x14ac:dyDescent="0.3">
      <c r="A486" t="s">
        <v>735</v>
      </c>
      <c r="B486" s="1">
        <f t="shared" si="7"/>
        <v>106.625</v>
      </c>
      <c r="C486">
        <v>146</v>
      </c>
      <c r="D486">
        <v>53</v>
      </c>
      <c r="E486">
        <v>0</v>
      </c>
      <c r="F486">
        <v>18</v>
      </c>
      <c r="G486">
        <v>250</v>
      </c>
      <c r="H486">
        <v>176</v>
      </c>
      <c r="I486">
        <v>178</v>
      </c>
      <c r="J486">
        <v>32</v>
      </c>
    </row>
    <row r="487" spans="1:12" x14ac:dyDescent="0.3">
      <c r="A487" t="s">
        <v>736</v>
      </c>
      <c r="B487" s="1">
        <f t="shared" si="7"/>
        <v>36.833333333333336</v>
      </c>
      <c r="C487">
        <v>0</v>
      </c>
      <c r="D487">
        <v>10</v>
      </c>
      <c r="E487">
        <v>137</v>
      </c>
      <c r="F487">
        <v>37</v>
      </c>
      <c r="G487">
        <v>13</v>
      </c>
      <c r="H487">
        <v>24</v>
      </c>
    </row>
    <row r="488" spans="1:12" x14ac:dyDescent="0.3">
      <c r="A488" t="s">
        <v>737</v>
      </c>
      <c r="B488" s="1">
        <f t="shared" si="7"/>
        <v>90.857142857142861</v>
      </c>
      <c r="C488">
        <v>17</v>
      </c>
      <c r="D488">
        <v>29</v>
      </c>
      <c r="E488">
        <v>587</v>
      </c>
      <c r="F488">
        <v>0</v>
      </c>
      <c r="G488">
        <v>0</v>
      </c>
      <c r="H488">
        <v>3</v>
      </c>
      <c r="I488">
        <v>0</v>
      </c>
    </row>
    <row r="489" spans="1:12" x14ac:dyDescent="0.3">
      <c r="A489" t="s">
        <v>738</v>
      </c>
      <c r="B489" s="1">
        <f t="shared" si="7"/>
        <v>117.1</v>
      </c>
      <c r="C489">
        <v>73</v>
      </c>
      <c r="D489">
        <v>9</v>
      </c>
      <c r="E489">
        <v>0</v>
      </c>
      <c r="F489">
        <v>502</v>
      </c>
      <c r="G489">
        <v>69</v>
      </c>
      <c r="H489">
        <v>99</v>
      </c>
      <c r="I489">
        <v>9</v>
      </c>
      <c r="J489">
        <v>68</v>
      </c>
      <c r="K489">
        <v>311</v>
      </c>
      <c r="L489">
        <v>31</v>
      </c>
    </row>
    <row r="490" spans="1:12" x14ac:dyDescent="0.3">
      <c r="A490" s="4" t="s">
        <v>739</v>
      </c>
      <c r="B490" s="1">
        <f t="shared" si="7"/>
        <v>67</v>
      </c>
      <c r="C490">
        <v>0</v>
      </c>
      <c r="D490">
        <v>134</v>
      </c>
    </row>
    <row r="491" spans="1:12" x14ac:dyDescent="0.3">
      <c r="A491" t="s">
        <v>740</v>
      </c>
      <c r="B491" s="1">
        <f t="shared" si="7"/>
        <v>158.25</v>
      </c>
      <c r="C491">
        <v>306</v>
      </c>
      <c r="D491">
        <v>193</v>
      </c>
      <c r="E491">
        <v>1</v>
      </c>
      <c r="F491">
        <v>10</v>
      </c>
      <c r="G491">
        <v>0</v>
      </c>
      <c r="H491">
        <v>53</v>
      </c>
      <c r="I491">
        <v>356</v>
      </c>
      <c r="J491">
        <v>347</v>
      </c>
    </row>
    <row r="492" spans="1:12" x14ac:dyDescent="0.3">
      <c r="A492" t="s">
        <v>741</v>
      </c>
      <c r="B492" s="1">
        <f t="shared" si="7"/>
        <v>16</v>
      </c>
      <c r="C492">
        <v>16</v>
      </c>
    </row>
    <row r="493" spans="1:12" x14ac:dyDescent="0.3">
      <c r="A493" t="s">
        <v>742</v>
      </c>
      <c r="B493" s="1">
        <f t="shared" si="7"/>
        <v>259.5</v>
      </c>
      <c r="C493">
        <v>241</v>
      </c>
      <c r="D493">
        <v>278</v>
      </c>
    </row>
    <row r="494" spans="1:12" x14ac:dyDescent="0.3">
      <c r="A494" t="s">
        <v>743</v>
      </c>
      <c r="B494" s="1">
        <f t="shared" si="7"/>
        <v>15</v>
      </c>
      <c r="C494" s="8">
        <v>15</v>
      </c>
    </row>
    <row r="495" spans="1:12" x14ac:dyDescent="0.3">
      <c r="A495" t="s">
        <v>744</v>
      </c>
      <c r="B495" s="1">
        <f t="shared" si="7"/>
        <v>125.25</v>
      </c>
      <c r="C495">
        <v>10</v>
      </c>
      <c r="D495">
        <v>82</v>
      </c>
      <c r="E495">
        <v>0</v>
      </c>
      <c r="F495">
        <v>409</v>
      </c>
    </row>
    <row r="496" spans="1:12" x14ac:dyDescent="0.3">
      <c r="A496" t="s">
        <v>745</v>
      </c>
      <c r="B496" s="1">
        <f t="shared" si="7"/>
        <v>46</v>
      </c>
      <c r="C496">
        <v>92</v>
      </c>
      <c r="D496">
        <v>0</v>
      </c>
    </row>
    <row r="497" spans="1:12" x14ac:dyDescent="0.3">
      <c r="A497" t="s">
        <v>746</v>
      </c>
      <c r="B497" s="1">
        <f t="shared" si="7"/>
        <v>169</v>
      </c>
      <c r="C497">
        <v>2</v>
      </c>
      <c r="D497">
        <v>336</v>
      </c>
    </row>
    <row r="498" spans="1:12" x14ac:dyDescent="0.3">
      <c r="A498" t="s">
        <v>747</v>
      </c>
      <c r="B498" s="1">
        <f t="shared" si="7"/>
        <v>110.42857142857143</v>
      </c>
      <c r="C498">
        <v>9</v>
      </c>
      <c r="D498">
        <v>117</v>
      </c>
      <c r="E498">
        <v>0</v>
      </c>
      <c r="F498">
        <v>368</v>
      </c>
      <c r="G498">
        <v>189</v>
      </c>
      <c r="H498">
        <v>22</v>
      </c>
      <c r="I498">
        <v>68</v>
      </c>
    </row>
    <row r="499" spans="1:12" x14ac:dyDescent="0.3">
      <c r="A499" t="s">
        <v>748</v>
      </c>
      <c r="B499" s="1">
        <f t="shared" si="7"/>
        <v>108</v>
      </c>
      <c r="C499">
        <v>22</v>
      </c>
      <c r="D499">
        <v>2</v>
      </c>
      <c r="E499">
        <v>8</v>
      </c>
      <c r="F499">
        <v>201</v>
      </c>
      <c r="G499">
        <v>307</v>
      </c>
    </row>
    <row r="500" spans="1:12" x14ac:dyDescent="0.3">
      <c r="A500" s="4" t="s">
        <v>749</v>
      </c>
      <c r="B500" s="1">
        <f t="shared" si="7"/>
        <v>114</v>
      </c>
      <c r="C500">
        <v>29</v>
      </c>
      <c r="D500">
        <v>142</v>
      </c>
      <c r="E500">
        <v>171</v>
      </c>
    </row>
    <row r="501" spans="1:12" x14ac:dyDescent="0.3">
      <c r="A501" t="s">
        <v>750</v>
      </c>
      <c r="B501" s="1">
        <f t="shared" si="7"/>
        <v>139.4</v>
      </c>
      <c r="C501">
        <v>422</v>
      </c>
      <c r="D501">
        <v>219</v>
      </c>
      <c r="E501">
        <v>56</v>
      </c>
      <c r="F501">
        <v>0</v>
      </c>
      <c r="G501">
        <v>0</v>
      </c>
    </row>
    <row r="502" spans="1:12" x14ac:dyDescent="0.3">
      <c r="A502" t="s">
        <v>751</v>
      </c>
      <c r="B502" s="1">
        <f t="shared" si="7"/>
        <v>136.19999999999999</v>
      </c>
      <c r="C502">
        <v>123</v>
      </c>
      <c r="D502">
        <v>8</v>
      </c>
      <c r="E502">
        <v>464</v>
      </c>
      <c r="F502">
        <v>86</v>
      </c>
      <c r="G502">
        <v>0</v>
      </c>
    </row>
    <row r="503" spans="1:12" x14ac:dyDescent="0.3">
      <c r="A503" t="s">
        <v>752</v>
      </c>
      <c r="B503" s="1">
        <f t="shared" si="7"/>
        <v>132</v>
      </c>
      <c r="C503">
        <v>132</v>
      </c>
    </row>
    <row r="504" spans="1:12" x14ac:dyDescent="0.3">
      <c r="A504" t="s">
        <v>753</v>
      </c>
      <c r="B504" s="1">
        <f t="shared" si="7"/>
        <v>43.5</v>
      </c>
      <c r="C504">
        <v>0</v>
      </c>
      <c r="D504">
        <v>87</v>
      </c>
    </row>
    <row r="505" spans="1:12" x14ac:dyDescent="0.3">
      <c r="A505" t="s">
        <v>754</v>
      </c>
      <c r="B505" s="1">
        <f t="shared" si="7"/>
        <v>34.299999999999997</v>
      </c>
      <c r="C505">
        <v>96</v>
      </c>
      <c r="D505">
        <v>0</v>
      </c>
      <c r="E505">
        <v>49</v>
      </c>
      <c r="F505">
        <v>0</v>
      </c>
      <c r="G505">
        <v>32</v>
      </c>
      <c r="H505">
        <v>36</v>
      </c>
      <c r="I505">
        <v>0</v>
      </c>
      <c r="J505">
        <v>1</v>
      </c>
      <c r="K505">
        <v>38</v>
      </c>
      <c r="L505">
        <v>91</v>
      </c>
    </row>
    <row r="506" spans="1:12" x14ac:dyDescent="0.3">
      <c r="A506" t="s">
        <v>755</v>
      </c>
      <c r="B506" s="1">
        <f t="shared" ref="B506:B522" si="8">AVERAGE(C506:BA506)</f>
        <v>54.2</v>
      </c>
      <c r="C506">
        <v>0</v>
      </c>
      <c r="D506">
        <v>15</v>
      </c>
      <c r="E506">
        <v>19</v>
      </c>
      <c r="F506">
        <v>121</v>
      </c>
      <c r="G506">
        <v>114</v>
      </c>
      <c r="H506">
        <v>0</v>
      </c>
      <c r="I506">
        <v>38</v>
      </c>
      <c r="J506">
        <v>0</v>
      </c>
      <c r="K506">
        <v>15</v>
      </c>
      <c r="L506">
        <v>220</v>
      </c>
    </row>
    <row r="507" spans="1:12" x14ac:dyDescent="0.3">
      <c r="A507" t="s">
        <v>756</v>
      </c>
      <c r="B507" s="1">
        <f t="shared" si="8"/>
        <v>21.555555555555557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57</v>
      </c>
      <c r="I507">
        <v>9</v>
      </c>
      <c r="J507">
        <v>0</v>
      </c>
      <c r="K507">
        <v>128</v>
      </c>
    </row>
    <row r="508" spans="1:12" x14ac:dyDescent="0.3">
      <c r="A508" t="s">
        <v>757</v>
      </c>
      <c r="B508" s="1">
        <f t="shared" si="8"/>
        <v>28.857142857142858</v>
      </c>
      <c r="C508">
        <v>8</v>
      </c>
      <c r="D508">
        <v>6</v>
      </c>
      <c r="E508">
        <v>0</v>
      </c>
      <c r="F508">
        <v>0</v>
      </c>
      <c r="G508">
        <v>34</v>
      </c>
      <c r="H508">
        <v>12</v>
      </c>
      <c r="I508">
        <v>142</v>
      </c>
    </row>
    <row r="509" spans="1:12" x14ac:dyDescent="0.3">
      <c r="A509" t="s">
        <v>758</v>
      </c>
      <c r="B509" s="1">
        <f t="shared" si="8"/>
        <v>172</v>
      </c>
      <c r="C509">
        <v>164</v>
      </c>
      <c r="D509">
        <v>0</v>
      </c>
      <c r="E509">
        <v>10</v>
      </c>
      <c r="F509">
        <v>174</v>
      </c>
      <c r="G509">
        <v>251</v>
      </c>
      <c r="H509">
        <v>431</v>
      </c>
      <c r="I509">
        <v>0</v>
      </c>
      <c r="J509">
        <v>242</v>
      </c>
      <c r="K509">
        <v>101</v>
      </c>
      <c r="L509">
        <v>347</v>
      </c>
    </row>
    <row r="510" spans="1:12" x14ac:dyDescent="0.3">
      <c r="A510" t="s">
        <v>759</v>
      </c>
      <c r="B510" s="1">
        <f t="shared" si="8"/>
        <v>85.2</v>
      </c>
      <c r="C510">
        <v>0</v>
      </c>
      <c r="D510">
        <v>0</v>
      </c>
      <c r="E510">
        <v>0</v>
      </c>
      <c r="F510">
        <v>0</v>
      </c>
      <c r="G510">
        <v>8</v>
      </c>
      <c r="H510">
        <v>509</v>
      </c>
      <c r="I510">
        <v>4</v>
      </c>
      <c r="J510">
        <v>57</v>
      </c>
      <c r="K510">
        <v>2</v>
      </c>
      <c r="L510">
        <v>272</v>
      </c>
    </row>
    <row r="511" spans="1:12" x14ac:dyDescent="0.3">
      <c r="A511" t="s">
        <v>760</v>
      </c>
      <c r="B511" s="1">
        <f t="shared" si="8"/>
        <v>0.1111111111111111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</row>
    <row r="512" spans="1:12" x14ac:dyDescent="0.3">
      <c r="A512" s="4" t="s">
        <v>761</v>
      </c>
      <c r="B512" s="1">
        <f t="shared" si="8"/>
        <v>301.75</v>
      </c>
      <c r="C512">
        <v>168</v>
      </c>
      <c r="D512">
        <v>0</v>
      </c>
      <c r="E512">
        <f>13*60+26</f>
        <v>806</v>
      </c>
      <c r="F512">
        <v>233</v>
      </c>
    </row>
    <row r="513" spans="1:12" x14ac:dyDescent="0.3">
      <c r="A513" t="s">
        <v>762</v>
      </c>
      <c r="B513" s="1">
        <f t="shared" si="8"/>
        <v>227.5</v>
      </c>
      <c r="C513">
        <v>64</v>
      </c>
      <c r="D513">
        <v>4</v>
      </c>
      <c r="E513">
        <v>485</v>
      </c>
      <c r="F513">
        <v>357</v>
      </c>
    </row>
    <row r="514" spans="1:12" x14ac:dyDescent="0.3">
      <c r="A514" t="s">
        <v>763</v>
      </c>
      <c r="B514" s="1">
        <f t="shared" si="8"/>
        <v>159.19999999999999</v>
      </c>
      <c r="C514">
        <v>14</v>
      </c>
      <c r="D514">
        <v>10</v>
      </c>
      <c r="E514">
        <v>178</v>
      </c>
      <c r="F514">
        <v>452</v>
      </c>
      <c r="G514">
        <v>454</v>
      </c>
      <c r="H514">
        <v>0</v>
      </c>
      <c r="I514">
        <v>193</v>
      </c>
      <c r="J514">
        <v>150</v>
      </c>
      <c r="K514">
        <v>141</v>
      </c>
      <c r="L514">
        <v>0</v>
      </c>
    </row>
    <row r="515" spans="1:12" x14ac:dyDescent="0.3">
      <c r="A515" t="s">
        <v>764</v>
      </c>
      <c r="B515" s="1">
        <f t="shared" si="8"/>
        <v>0</v>
      </c>
      <c r="C515">
        <v>0</v>
      </c>
    </row>
    <row r="516" spans="1:12" x14ac:dyDescent="0.3">
      <c r="A516" t="s">
        <v>765</v>
      </c>
      <c r="B516" s="1">
        <f t="shared" si="8"/>
        <v>134.75</v>
      </c>
      <c r="C516">
        <v>244</v>
      </c>
      <c r="D516">
        <v>109</v>
      </c>
      <c r="E516">
        <v>47</v>
      </c>
      <c r="F516">
        <v>139</v>
      </c>
    </row>
    <row r="517" spans="1:12" x14ac:dyDescent="0.3">
      <c r="A517" t="s">
        <v>766</v>
      </c>
      <c r="B517" s="1">
        <f t="shared" si="8"/>
        <v>282</v>
      </c>
      <c r="C517">
        <v>282</v>
      </c>
    </row>
    <row r="518" spans="1:12" x14ac:dyDescent="0.3">
      <c r="A518" t="s">
        <v>767</v>
      </c>
      <c r="B518" s="1">
        <f t="shared" si="8"/>
        <v>46</v>
      </c>
      <c r="C518">
        <v>92</v>
      </c>
      <c r="D518">
        <v>0</v>
      </c>
    </row>
    <row r="519" spans="1:12" x14ac:dyDescent="0.3">
      <c r="A519" t="s">
        <v>768</v>
      </c>
      <c r="B519" s="1">
        <f t="shared" si="8"/>
        <v>66.333333333333329</v>
      </c>
      <c r="C519">
        <v>0</v>
      </c>
      <c r="D519">
        <v>199</v>
      </c>
      <c r="E519">
        <v>0</v>
      </c>
    </row>
    <row r="520" spans="1:12" x14ac:dyDescent="0.3">
      <c r="A520" t="s">
        <v>769</v>
      </c>
      <c r="B520" s="1">
        <f t="shared" si="8"/>
        <v>106.66666666666667</v>
      </c>
      <c r="C520">
        <v>201</v>
      </c>
      <c r="D520">
        <v>141</v>
      </c>
      <c r="E520">
        <v>0</v>
      </c>
      <c r="F520">
        <v>224</v>
      </c>
      <c r="G520">
        <v>60</v>
      </c>
      <c r="H520">
        <v>14</v>
      </c>
    </row>
    <row r="521" spans="1:12" x14ac:dyDescent="0.3">
      <c r="A521" t="s">
        <v>770</v>
      </c>
      <c r="B521" s="1">
        <f t="shared" si="8"/>
        <v>37.833333333333336</v>
      </c>
      <c r="C521">
        <v>22</v>
      </c>
      <c r="D521">
        <v>3</v>
      </c>
      <c r="E521">
        <v>0</v>
      </c>
      <c r="F521">
        <v>89</v>
      </c>
      <c r="G521">
        <v>13</v>
      </c>
      <c r="H521">
        <v>100</v>
      </c>
    </row>
    <row r="522" spans="1:12" x14ac:dyDescent="0.3">
      <c r="A522" t="s">
        <v>771</v>
      </c>
      <c r="B522" s="1">
        <f t="shared" si="8"/>
        <v>176.5</v>
      </c>
      <c r="C522">
        <v>541</v>
      </c>
      <c r="D522">
        <v>0</v>
      </c>
      <c r="E522">
        <v>112</v>
      </c>
      <c r="F522">
        <v>305</v>
      </c>
      <c r="G522">
        <v>91</v>
      </c>
      <c r="H522">
        <v>289</v>
      </c>
      <c r="I522">
        <v>74</v>
      </c>
      <c r="J5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522"/>
  <sheetViews>
    <sheetView topLeftCell="A507" workbookViewId="0">
      <selection activeCell="B511" sqref="B511:B522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0.55013550135501355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3.463855421686747E-2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5.8369723435225618E-2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0.32009029345372464</v>
      </c>
    </row>
    <row r="16" spans="1:2" x14ac:dyDescent="0.3">
      <c r="A16" t="s">
        <v>15</v>
      </c>
      <c r="B16">
        <f>Controlled!B16/'Fight Time'!B16</f>
        <v>0.13775510204081631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0.20683646112600537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0.13786707882534777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0.12309027777777778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4.2966751918158567E-2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0.41877394636015325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0.23202614379084968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7.5694444444444453E-2</v>
      </c>
    </row>
    <row r="60" spans="1:2" x14ac:dyDescent="0.3">
      <c r="A60" t="s">
        <v>59</v>
      </c>
      <c r="B60">
        <f>Controlled!B60/'Fight Time'!B60</f>
        <v>0.11990950226244344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0.11838565022421524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0.23064516129032256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9.6102150537634407E-2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0.24807930607187112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4.7358834244080147E-2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0.3243822075782537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3.0892143808255657E-2</v>
      </c>
    </row>
    <row r="93" spans="1:2" x14ac:dyDescent="0.3">
      <c r="A93" t="s">
        <v>91</v>
      </c>
      <c r="B93">
        <f>Controlled!B93/'Fight Time'!B93</f>
        <v>0.22608089260808925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0.22354014598540145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0.2547723935389134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0.11080432172869148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8.0246913580246909E-2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0.10655737704918032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0.24796163069544366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0.10785185185185185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0.2018796992481203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1.4505119453924915E-2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9.6774193548387101E-3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0.27031725336810086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6.7764060356652944E-2</v>
      </c>
    </row>
    <row r="153" spans="1:2" x14ac:dyDescent="0.3">
      <c r="A153" t="s">
        <v>152</v>
      </c>
      <c r="B153">
        <f>Controlled!B153/'Fight Time'!B153</f>
        <v>0.31459589867310012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0.35717834078489813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0.34658187599364071</v>
      </c>
    </row>
    <row r="163" spans="1:2" x14ac:dyDescent="0.3">
      <c r="A163" t="s">
        <v>161</v>
      </c>
      <c r="B163">
        <f>Controlled!B163/'Fight Time'!B163</f>
        <v>2.1222410865874362E-2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6.7428571428571435E-2</v>
      </c>
    </row>
    <row r="167" spans="1:2" x14ac:dyDescent="0.3">
      <c r="A167" t="s">
        <v>165</v>
      </c>
      <c r="B167">
        <f>Controlled!B167/'Fight Time'!B167</f>
        <v>0.1471951219512195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0.27950145849907188</v>
      </c>
    </row>
    <row r="178" spans="1:2" x14ac:dyDescent="0.3">
      <c r="A178" t="s">
        <v>177</v>
      </c>
      <c r="B178">
        <f>Controlled!B178/'Fight Time'!B178</f>
        <v>0.35185185185185186</v>
      </c>
    </row>
    <row r="179" spans="1:2" x14ac:dyDescent="0.3">
      <c r="A179" t="s">
        <v>178</v>
      </c>
      <c r="B179">
        <f>Controlled!B179/'Fight Time'!B179</f>
        <v>0.23605015673981192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0.25875190258751901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0.38691437802907919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3.0461165048543692E-2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4.1448516579406632E-2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0.18703007518796994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9.7237569060773493E-2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8.0616740088105723E-2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7.4701195219123509E-2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0.27961753731343286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3.6809815950920245E-3</v>
      </c>
    </row>
    <row r="223" spans="1:2" x14ac:dyDescent="0.3">
      <c r="A223" t="s">
        <v>232</v>
      </c>
      <c r="B223">
        <f>Controlled!B223/'Fight Time'!B223</f>
        <v>1.8990504747626185E-2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0.2237179487179487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6.7625458996328033E-2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0.16666666666666666</v>
      </c>
    </row>
    <row r="242" spans="1:2" x14ac:dyDescent="0.3">
      <c r="A242" t="s">
        <v>253</v>
      </c>
      <c r="B242">
        <f>Controlled!B242/'Fight Time'!B242</f>
        <v>0.14145470771976798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>
        <f>Controlled!B244/'Fight Time'!B244</f>
        <v>1.7567567567567569E-2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9.860191317144959E-2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5.2752293577981654E-2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0.1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0.38006814310051107</v>
      </c>
    </row>
    <row r="263" spans="1:2" x14ac:dyDescent="0.3">
      <c r="A263" t="s">
        <v>493</v>
      </c>
      <c r="B263">
        <f>Controlled!B263/'Fight Time'!B263</f>
        <v>0.20184983677910773</v>
      </c>
    </row>
    <row r="264" spans="1:2" x14ac:dyDescent="0.3">
      <c r="A264" t="s">
        <v>494</v>
      </c>
      <c r="B264">
        <f>Controlled!B264/'Fight Time'!B264</f>
        <v>0.43939393939393939</v>
      </c>
    </row>
    <row r="265" spans="1:2" x14ac:dyDescent="0.3">
      <c r="A265" t="s">
        <v>495</v>
      </c>
      <c r="B265">
        <f>Controlled!B265/'Fight Time'!B265</f>
        <v>0.36899488926746166</v>
      </c>
    </row>
    <row r="266" spans="1:2" x14ac:dyDescent="0.3">
      <c r="A266" t="s">
        <v>496</v>
      </c>
      <c r="B266">
        <f>Controlled!B266/'Fight Time'!B266</f>
        <v>9.8868098868098872E-2</v>
      </c>
    </row>
    <row r="267" spans="1:2" x14ac:dyDescent="0.3">
      <c r="A267" t="s">
        <v>497</v>
      </c>
      <c r="B267">
        <f>Controlled!B267/'Fight Time'!B267</f>
        <v>0.29452054794520549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0.19350237717908081</v>
      </c>
    </row>
    <row r="271" spans="1:2" x14ac:dyDescent="0.3">
      <c r="A271" t="s">
        <v>501</v>
      </c>
      <c r="B271">
        <f>Controlled!B271/'Fight Time'!B271</f>
        <v>3.8563829787234043E-2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0.12761276127612761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8.9124839124839123E-2</v>
      </c>
    </row>
    <row r="282" spans="1:2" x14ac:dyDescent="0.3">
      <c r="A282" t="s">
        <v>517</v>
      </c>
      <c r="B282">
        <f>Controlled!B282/'Fight Time'!B282</f>
        <v>0.18239436619718308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9.7255574614065185E-2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5.4718875502008033E-2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0.3480345158197507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0.10052631578947369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0.26489795918367348</v>
      </c>
    </row>
    <row r="303" spans="1:2" x14ac:dyDescent="0.3">
      <c r="A303" t="s">
        <v>540</v>
      </c>
      <c r="B303">
        <f>Controlled!B303/'Fight Time'!B303</f>
        <v>4.4510385756676559E-3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0.32608695652173914</v>
      </c>
    </row>
    <row r="312" spans="1:2" x14ac:dyDescent="0.3">
      <c r="A312" t="s">
        <v>549</v>
      </c>
      <c r="B312">
        <f>Controlled!B312/'Fight Time'!B312</f>
        <v>0.28744103773584906</v>
      </c>
    </row>
    <row r="313" spans="1:2" x14ac:dyDescent="0.3">
      <c r="A313" t="s">
        <v>550</v>
      </c>
      <c r="B313">
        <f>Controlled!B313/'Fight Time'!B313</f>
        <v>2.3986765922249791E-2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0.14765193370165747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0.11074074074074075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2.2552447552447553E-2</v>
      </c>
    </row>
    <row r="328" spans="1:2" x14ac:dyDescent="0.3">
      <c r="A328" t="s">
        <v>566</v>
      </c>
      <c r="B328">
        <f>Controlled!B328/'Fight Time'!B328</f>
        <v>8.7777777777777774E-2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0.28727272727272729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0.39111111111111113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0.19160493827160496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0.63989441930618396</v>
      </c>
    </row>
    <row r="359" spans="1:2" x14ac:dyDescent="0.3">
      <c r="A359" t="s">
        <v>603</v>
      </c>
      <c r="B359">
        <f>Controlled!B359/'Fight Time'!B359</f>
        <v>7.9689018464528666E-2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0.46040515653775321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0.27811217510259917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0.11036895674300254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5.7572614107883814E-2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0.3796637966379664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5.9405940594059403E-2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7.3828470380194522E-2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  <row r="445" spans="1:2" x14ac:dyDescent="0.3">
      <c r="A445" s="4" t="s">
        <v>694</v>
      </c>
      <c r="B445">
        <f>Controlled!B445/'Fight Time'!B445</f>
        <v>8.1906016688625377E-2</v>
      </c>
    </row>
    <row r="446" spans="1:2" x14ac:dyDescent="0.3">
      <c r="A446" t="s">
        <v>695</v>
      </c>
      <c r="B446">
        <f>Controlled!B446/'Fight Time'!B446</f>
        <v>0.24470474967907574</v>
      </c>
    </row>
    <row r="447" spans="1:2" x14ac:dyDescent="0.3">
      <c r="A447" t="s">
        <v>696</v>
      </c>
      <c r="B447">
        <f>Controlled!B447/'Fight Time'!B447</f>
        <v>0.17444444444444446</v>
      </c>
    </row>
    <row r="448" spans="1:2" x14ac:dyDescent="0.3">
      <c r="A448" t="s">
        <v>697</v>
      </c>
      <c r="B448">
        <f>Controlled!B448/'Fight Time'!B448</f>
        <v>0.15399610136452241</v>
      </c>
    </row>
    <row r="449" spans="1:2" x14ac:dyDescent="0.3">
      <c r="A449" t="s">
        <v>698</v>
      </c>
      <c r="B449">
        <f>Controlled!B449/'Fight Time'!B449</f>
        <v>0.15</v>
      </c>
    </row>
    <row r="450" spans="1:2" x14ac:dyDescent="0.3">
      <c r="A450" t="s">
        <v>699</v>
      </c>
      <c r="B450">
        <f>Controlled!B450/'Fight Time'!B450</f>
        <v>0.63414634146341464</v>
      </c>
    </row>
    <row r="451" spans="1:2" x14ac:dyDescent="0.3">
      <c r="A451" t="s">
        <v>700</v>
      </c>
      <c r="B451">
        <f>Controlled!B451/'Fight Time'!B451</f>
        <v>0.22222222222222221</v>
      </c>
    </row>
    <row r="452" spans="1:2" x14ac:dyDescent="0.3">
      <c r="A452" t="s">
        <v>701</v>
      </c>
      <c r="B452">
        <f>Controlled!B452/'Fight Time'!B452</f>
        <v>0.15</v>
      </c>
    </row>
    <row r="453" spans="1:2" x14ac:dyDescent="0.3">
      <c r="A453" t="s">
        <v>702</v>
      </c>
      <c r="B453">
        <f>Controlled!B453/'Fight Time'!B453</f>
        <v>0.21988139825218478</v>
      </c>
    </row>
    <row r="454" spans="1:2" x14ac:dyDescent="0.3">
      <c r="A454" t="s">
        <v>703</v>
      </c>
      <c r="B454">
        <f>Controlled!B454/'Fight Time'!B454</f>
        <v>0.11771995043370508</v>
      </c>
    </row>
    <row r="455" spans="1:2" x14ac:dyDescent="0.3">
      <c r="A455" t="s">
        <v>704</v>
      </c>
      <c r="B455">
        <f>Controlled!B455/'Fight Time'!B455</f>
        <v>0.13258394581351782</v>
      </c>
    </row>
    <row r="456" spans="1:2" x14ac:dyDescent="0.3">
      <c r="A456" t="s">
        <v>705</v>
      </c>
      <c r="B456">
        <f>Controlled!B456/'Fight Time'!B456</f>
        <v>0.2885283893395133</v>
      </c>
    </row>
    <row r="457" spans="1:2" x14ac:dyDescent="0.3">
      <c r="A457" s="4" t="s">
        <v>706</v>
      </c>
      <c r="B457">
        <f>Controlled!B457/'Fight Time'!B457</f>
        <v>3.0555555555555555E-2</v>
      </c>
    </row>
    <row r="458" spans="1:2" x14ac:dyDescent="0.3">
      <c r="A458" t="s">
        <v>707</v>
      </c>
      <c r="B458">
        <f>Controlled!B458/'Fight Time'!B458</f>
        <v>0.18</v>
      </c>
    </row>
    <row r="459" spans="1:2" x14ac:dyDescent="0.3">
      <c r="A459" t="s">
        <v>708</v>
      </c>
      <c r="B459">
        <f>Controlled!B459/'Fight Time'!B459</f>
        <v>0.16</v>
      </c>
    </row>
    <row r="460" spans="1:2" x14ac:dyDescent="0.3">
      <c r="A460" t="s">
        <v>709</v>
      </c>
      <c r="B460">
        <f>Controlled!B460/'Fight Time'!B460</f>
        <v>0.24133738601823709</v>
      </c>
    </row>
    <row r="461" spans="1:2" x14ac:dyDescent="0.3">
      <c r="A461" t="s">
        <v>710</v>
      </c>
      <c r="B461">
        <f>Controlled!B461/'Fight Time'!B461</f>
        <v>0.15128529287821324</v>
      </c>
    </row>
    <row r="462" spans="1:2" x14ac:dyDescent="0.3">
      <c r="A462" t="s">
        <v>711</v>
      </c>
      <c r="B462">
        <f>Controlled!B462/'Fight Time'!B462</f>
        <v>0.30226434965771459</v>
      </c>
    </row>
    <row r="463" spans="1:2" x14ac:dyDescent="0.3">
      <c r="A463" t="s">
        <v>712</v>
      </c>
      <c r="B463">
        <f>Controlled!B463/'Fight Time'!B463</f>
        <v>0.20054401582591491</v>
      </c>
    </row>
    <row r="464" spans="1:2" x14ac:dyDescent="0.3">
      <c r="A464" t="s">
        <v>713</v>
      </c>
      <c r="B464">
        <f>Controlled!B464/'Fight Time'!B464</f>
        <v>0.11666666666666667</v>
      </c>
    </row>
    <row r="465" spans="1:2" x14ac:dyDescent="0.3">
      <c r="A465" t="s">
        <v>714</v>
      </c>
      <c r="B465">
        <f>Controlled!B465/'Fight Time'!B465</f>
        <v>0.27041019514137793</v>
      </c>
    </row>
    <row r="466" spans="1:2" x14ac:dyDescent="0.3">
      <c r="A466" s="4" t="s">
        <v>715</v>
      </c>
      <c r="B466">
        <f>Controlled!B466/'Fight Time'!B466</f>
        <v>0.23172413793103447</v>
      </c>
    </row>
    <row r="467" spans="1:2" x14ac:dyDescent="0.3">
      <c r="A467" t="s">
        <v>716</v>
      </c>
      <c r="B467">
        <f>Controlled!B467/'Fight Time'!B467</f>
        <v>0.16216216216216217</v>
      </c>
    </row>
    <row r="468" spans="1:2" x14ac:dyDescent="0.3">
      <c r="A468" t="s">
        <v>717</v>
      </c>
      <c r="B468">
        <f>Controlled!B468/'Fight Time'!B468</f>
        <v>0.65027829313543595</v>
      </c>
    </row>
    <row r="469" spans="1:2" x14ac:dyDescent="0.3">
      <c r="A469" t="s">
        <v>718</v>
      </c>
      <c r="B469">
        <f>Controlled!B469/'Fight Time'!B469</f>
        <v>5.5555555555555552E-2</v>
      </c>
    </row>
    <row r="470" spans="1:2" x14ac:dyDescent="0.3">
      <c r="A470" t="s">
        <v>719</v>
      </c>
      <c r="B470">
        <f>Controlled!B470/'Fight Time'!B470</f>
        <v>5.4074074074074073E-2</v>
      </c>
    </row>
    <row r="471" spans="1:2" x14ac:dyDescent="0.3">
      <c r="A471" t="s">
        <v>720</v>
      </c>
      <c r="B471">
        <f>Controlled!B471/'Fight Time'!B471</f>
        <v>2.314487632508834E-2</v>
      </c>
    </row>
    <row r="472" spans="1:2" x14ac:dyDescent="0.3">
      <c r="A472" t="s">
        <v>721</v>
      </c>
      <c r="B472">
        <f>Controlled!B472/'Fight Time'!B472</f>
        <v>0.33555555555555555</v>
      </c>
    </row>
    <row r="473" spans="1:2" x14ac:dyDescent="0.3">
      <c r="A473" t="s">
        <v>722</v>
      </c>
      <c r="B473">
        <f>Controlled!B473/'Fight Time'!B473</f>
        <v>7.3012939001848423E-2</v>
      </c>
    </row>
    <row r="474" spans="1:2" x14ac:dyDescent="0.3">
      <c r="A474" t="s">
        <v>723</v>
      </c>
      <c r="B474">
        <f>Controlled!B474/'Fight Time'!B474</f>
        <v>8.3333333333333329E-2</v>
      </c>
    </row>
    <row r="475" spans="1:2" x14ac:dyDescent="0.3">
      <c r="A475" t="s">
        <v>724</v>
      </c>
      <c r="B475">
        <f>Controlled!B475/'Fight Time'!B475</f>
        <v>0.27025993883792049</v>
      </c>
    </row>
    <row r="476" spans="1:2" x14ac:dyDescent="0.3">
      <c r="A476" t="s">
        <v>725</v>
      </c>
      <c r="B476">
        <f>Controlled!B476/'Fight Time'!B476</f>
        <v>1.3157894736842105E-2</v>
      </c>
    </row>
    <row r="477" spans="1:2" x14ac:dyDescent="0.3">
      <c r="A477" t="s">
        <v>726</v>
      </c>
      <c r="B477">
        <f>Controlled!B477/'Fight Time'!B477</f>
        <v>0.23998238661382651</v>
      </c>
    </row>
    <row r="478" spans="1:2" x14ac:dyDescent="0.3">
      <c r="A478" s="4" t="s">
        <v>727</v>
      </c>
      <c r="B478">
        <f>Controlled!B478/'Fight Time'!B478</f>
        <v>0.28918558077436579</v>
      </c>
    </row>
    <row r="479" spans="1:2" x14ac:dyDescent="0.3">
      <c r="A479" t="s">
        <v>728</v>
      </c>
      <c r="B479">
        <f>Controlled!B479/'Fight Time'!B479</f>
        <v>0.36018411967779057</v>
      </c>
    </row>
    <row r="480" spans="1:2" x14ac:dyDescent="0.3">
      <c r="A480" t="s">
        <v>729</v>
      </c>
      <c r="B480">
        <f>Controlled!B480/'Fight Time'!B480</f>
        <v>0.47082939135919266</v>
      </c>
    </row>
    <row r="481" spans="1:2" x14ac:dyDescent="0.3">
      <c r="A481" t="s">
        <v>730</v>
      </c>
      <c r="B481">
        <f>Controlled!B481/'Fight Time'!B481</f>
        <v>0</v>
      </c>
    </row>
    <row r="482" spans="1:2" x14ac:dyDescent="0.3">
      <c r="A482" t="s">
        <v>731</v>
      </c>
      <c r="B482">
        <f>Controlled!B482/'Fight Time'!B482</f>
        <v>0.1860200364298725</v>
      </c>
    </row>
    <row r="483" spans="1:2" x14ac:dyDescent="0.3">
      <c r="A483" t="s">
        <v>732</v>
      </c>
      <c r="B483">
        <f>Controlled!B483/'Fight Time'!B483</f>
        <v>0.3</v>
      </c>
    </row>
    <row r="484" spans="1:2" x14ac:dyDescent="0.3">
      <c r="A484" t="s">
        <v>733</v>
      </c>
      <c r="B484">
        <f>Controlled!B484/'Fight Time'!B484</f>
        <v>0.32482993197278914</v>
      </c>
    </row>
    <row r="485" spans="1:2" x14ac:dyDescent="0.3">
      <c r="A485" t="s">
        <v>734</v>
      </c>
      <c r="B485">
        <f>Controlled!B485/'Fight Time'!B485</f>
        <v>6.744487678339818E-2</v>
      </c>
    </row>
    <row r="486" spans="1:2" x14ac:dyDescent="0.3">
      <c r="A486" t="s">
        <v>735</v>
      </c>
      <c r="B486">
        <f>Controlled!B486/'Fight Time'!B486</f>
        <v>0.19421675774134792</v>
      </c>
    </row>
    <row r="487" spans="1:2" x14ac:dyDescent="0.3">
      <c r="A487" t="s">
        <v>736</v>
      </c>
      <c r="B487">
        <f>Controlled!B487/'Fight Time'!B487</f>
        <v>5.424644084437899E-2</v>
      </c>
    </row>
    <row r="488" spans="1:2" x14ac:dyDescent="0.3">
      <c r="A488" t="s">
        <v>737</v>
      </c>
      <c r="B488">
        <f>Controlled!B488/'Fight Time'!B488</f>
        <v>0.140428350629278</v>
      </c>
    </row>
    <row r="489" spans="1:2" x14ac:dyDescent="0.3">
      <c r="A489" t="s">
        <v>738</v>
      </c>
      <c r="B489">
        <f>Controlled!B489/'Fight Time'!B489</f>
        <v>0.13907363420427551</v>
      </c>
    </row>
    <row r="490" spans="1:2" x14ac:dyDescent="0.3">
      <c r="A490" s="4" t="s">
        <v>739</v>
      </c>
      <c r="B490">
        <f>Controlled!B490/'Fight Time'!B490</f>
        <v>9.3444909344490928E-2</v>
      </c>
    </row>
    <row r="491" spans="1:2" x14ac:dyDescent="0.3">
      <c r="A491" t="s">
        <v>740</v>
      </c>
      <c r="B491">
        <f>Controlled!B491/'Fight Time'!B491</f>
        <v>0.19905660377358492</v>
      </c>
    </row>
    <row r="492" spans="1:2" x14ac:dyDescent="0.3">
      <c r="A492" t="s">
        <v>741</v>
      </c>
      <c r="B492">
        <f>Controlled!B492/'Fight Time'!B492</f>
        <v>0.10062893081761007</v>
      </c>
    </row>
    <row r="493" spans="1:2" x14ac:dyDescent="0.3">
      <c r="A493" t="s">
        <v>742</v>
      </c>
      <c r="B493">
        <f>Controlled!B493/'Fight Time'!B493</f>
        <v>0.69199999999999995</v>
      </c>
    </row>
    <row r="494" spans="1:2" x14ac:dyDescent="0.3">
      <c r="A494" t="s">
        <v>743</v>
      </c>
      <c r="B494">
        <f>Controlled!B494/'Fight Time'!B494</f>
        <v>0.05</v>
      </c>
    </row>
    <row r="495" spans="1:2" x14ac:dyDescent="0.3">
      <c r="A495" t="s">
        <v>744</v>
      </c>
      <c r="B495">
        <f>Controlled!B495/'Fight Time'!B495</f>
        <v>0.20668316831683167</v>
      </c>
    </row>
    <row r="496" spans="1:2" x14ac:dyDescent="0.3">
      <c r="A496" t="s">
        <v>745</v>
      </c>
      <c r="B496">
        <f>Controlled!B496/'Fight Time'!B496</f>
        <v>5.1111111111111114E-2</v>
      </c>
    </row>
    <row r="497" spans="1:2" x14ac:dyDescent="0.3">
      <c r="A497" t="s">
        <v>746</v>
      </c>
      <c r="B497">
        <f>Controlled!B497/'Fight Time'!B497</f>
        <v>0.262015503875969</v>
      </c>
    </row>
    <row r="498" spans="1:2" x14ac:dyDescent="0.3">
      <c r="A498" t="s">
        <v>747</v>
      </c>
      <c r="B498">
        <f>Controlled!B498/'Fight Time'!B498</f>
        <v>0.26044474393530997</v>
      </c>
    </row>
    <row r="499" spans="1:2" x14ac:dyDescent="0.3">
      <c r="A499" t="s">
        <v>748</v>
      </c>
      <c r="B499">
        <f>Controlled!B499/'Fight Time'!B499</f>
        <v>0.14248021108179421</v>
      </c>
    </row>
    <row r="500" spans="1:2" x14ac:dyDescent="0.3">
      <c r="A500" s="4" t="s">
        <v>749</v>
      </c>
      <c r="B500">
        <f>Controlled!B500/'Fight Time'!B500</f>
        <v>0.12666666666666668</v>
      </c>
    </row>
    <row r="501" spans="1:2" x14ac:dyDescent="0.3">
      <c r="A501" t="s">
        <v>750</v>
      </c>
      <c r="B501">
        <f>Controlled!B501/'Fight Time'!B501</f>
        <v>0.2862422997946612</v>
      </c>
    </row>
    <row r="502" spans="1:2" x14ac:dyDescent="0.3">
      <c r="A502" t="s">
        <v>751</v>
      </c>
      <c r="B502">
        <f>Controlled!B502/'Fight Time'!B502</f>
        <v>0.29868421052631577</v>
      </c>
    </row>
    <row r="503" spans="1:2" x14ac:dyDescent="0.3">
      <c r="A503" t="s">
        <v>752</v>
      </c>
      <c r="B503">
        <f>Controlled!B503/'Fight Time'!B503</f>
        <v>0.25239005736137665</v>
      </c>
    </row>
    <row r="504" spans="1:2" x14ac:dyDescent="0.3">
      <c r="A504" t="s">
        <v>753</v>
      </c>
      <c r="B504">
        <f>Controlled!B504/'Fight Time'!B504</f>
        <v>5.6129032258064517E-2</v>
      </c>
    </row>
    <row r="505" spans="1:2" x14ac:dyDescent="0.3">
      <c r="A505" t="s">
        <v>754</v>
      </c>
      <c r="B505">
        <f>Controlled!B505/'Fight Time'!B505</f>
        <v>4.9999999999999996E-2</v>
      </c>
    </row>
    <row r="506" spans="1:2" x14ac:dyDescent="0.3">
      <c r="A506" t="s">
        <v>755</v>
      </c>
      <c r="B506">
        <f>Controlled!B506/'Fight Time'!B506</f>
        <v>6.9755469755469757E-2</v>
      </c>
    </row>
    <row r="507" spans="1:2" x14ac:dyDescent="0.3">
      <c r="A507" t="s">
        <v>756</v>
      </c>
      <c r="B507">
        <f>Controlled!B507/'Fight Time'!B507</f>
        <v>5.2574525745257457E-2</v>
      </c>
    </row>
    <row r="508" spans="1:2" x14ac:dyDescent="0.3">
      <c r="A508" t="s">
        <v>757</v>
      </c>
      <c r="B508">
        <f>Controlled!B508/'Fight Time'!B508</f>
        <v>3.4851621808143544E-2</v>
      </c>
    </row>
    <row r="509" spans="1:2" x14ac:dyDescent="0.3">
      <c r="A509" t="s">
        <v>758</v>
      </c>
      <c r="B509">
        <f>Controlled!B509/'Fight Time'!B509</f>
        <v>0.21313506815365552</v>
      </c>
    </row>
    <row r="510" spans="1:2" x14ac:dyDescent="0.3">
      <c r="A510" t="s">
        <v>759</v>
      </c>
      <c r="B510">
        <f>Controlled!B510/'Fight Time'!B510</f>
        <v>9.9649122807017543E-2</v>
      </c>
    </row>
    <row r="511" spans="1:2" x14ac:dyDescent="0.3">
      <c r="A511" t="s">
        <v>760</v>
      </c>
      <c r="B511">
        <f>Controlled!B511/'Fight Time'!B511</f>
        <v>9.1074681238615665E-4</v>
      </c>
    </row>
    <row r="512" spans="1:2" x14ac:dyDescent="0.3">
      <c r="A512" s="4" t="s">
        <v>761</v>
      </c>
      <c r="B512">
        <f>Controlled!B512/'Fight Time'!B512</f>
        <v>0.46068702290076335</v>
      </c>
    </row>
    <row r="513" spans="1:2" x14ac:dyDescent="0.3">
      <c r="A513" t="s">
        <v>762</v>
      </c>
      <c r="B513">
        <f>Controlled!B513/'Fight Time'!B513</f>
        <v>0.41514598540145986</v>
      </c>
    </row>
    <row r="514" spans="1:2" x14ac:dyDescent="0.3">
      <c r="A514" t="s">
        <v>763</v>
      </c>
      <c r="B514">
        <f>Controlled!B514/'Fight Time'!B514</f>
        <v>0.17867564534231201</v>
      </c>
    </row>
    <row r="515" spans="1:2" x14ac:dyDescent="0.3">
      <c r="A515" t="s">
        <v>764</v>
      </c>
      <c r="B515">
        <f>Controlled!B515/'Fight Time'!B515</f>
        <v>0</v>
      </c>
    </row>
    <row r="516" spans="1:2" x14ac:dyDescent="0.3">
      <c r="A516" t="s">
        <v>765</v>
      </c>
      <c r="B516">
        <f>Controlled!B516/'Fight Time'!B516</f>
        <v>0.1665636588380717</v>
      </c>
    </row>
    <row r="517" spans="1:2" x14ac:dyDescent="0.3">
      <c r="A517" t="s">
        <v>766</v>
      </c>
      <c r="B517">
        <f>Controlled!B517/'Fight Time'!B517</f>
        <v>0.50628366247755829</v>
      </c>
    </row>
    <row r="518" spans="1:2" x14ac:dyDescent="0.3">
      <c r="A518" t="s">
        <v>767</v>
      </c>
      <c r="B518">
        <f>Controlled!B518/'Fight Time'!B518</f>
        <v>8.5661080074487903E-2</v>
      </c>
    </row>
    <row r="519" spans="1:2" x14ac:dyDescent="0.3">
      <c r="A519" t="s">
        <v>768</v>
      </c>
      <c r="B519">
        <f>Controlled!B519/'Fight Time'!B519</f>
        <v>0.11397479954180985</v>
      </c>
    </row>
    <row r="520" spans="1:2" x14ac:dyDescent="0.3">
      <c r="A520" t="s">
        <v>769</v>
      </c>
      <c r="B520">
        <f>Controlled!B520/'Fight Time'!B520</f>
        <v>0.20125786163522014</v>
      </c>
    </row>
    <row r="521" spans="1:2" x14ac:dyDescent="0.3">
      <c r="A521" t="s">
        <v>770</v>
      </c>
      <c r="B521">
        <f>Controlled!B521/'Fight Time'!B521</f>
        <v>7.0716510903426802E-2</v>
      </c>
    </row>
    <row r="522" spans="1:2" x14ac:dyDescent="0.3">
      <c r="A522" t="s">
        <v>771</v>
      </c>
      <c r="B522">
        <f>Controlled!B522/'Fight Time'!B522</f>
        <v>0.24311294765840222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522"/>
  <sheetViews>
    <sheetView topLeftCell="A433" workbookViewId="0">
      <selection activeCell="B451" sqref="B451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v>492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332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687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443</v>
      </c>
    </row>
    <row r="16" spans="1:3" x14ac:dyDescent="0.3">
      <c r="A16" t="s">
        <v>15</v>
      </c>
      <c r="B16">
        <v>196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12*60+26</f>
        <v>746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v>647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9*60+36</f>
        <v>576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391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13*60+3</f>
        <v>783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663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v>576</v>
      </c>
    </row>
    <row r="60" spans="1:2" x14ac:dyDescent="0.3">
      <c r="A60" t="s">
        <v>59</v>
      </c>
      <c r="B60">
        <v>221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v>223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14*60+28</f>
        <v>868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12*60+24</f>
        <v>744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13*60+27</f>
        <v>807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f>9*60+9</f>
        <v>549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607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12*60+31</f>
        <v>751</v>
      </c>
    </row>
    <row r="93" spans="1:2" x14ac:dyDescent="0.3">
      <c r="A93" t="s">
        <v>91</v>
      </c>
      <c r="B93">
        <f>11*60+57</f>
        <v>717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548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v>454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13*60+53</f>
        <v>833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729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610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695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675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13*60+18</f>
        <v>798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586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v>465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f>12*60+47</f>
        <v>767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f>13*60+30</f>
        <v>810</v>
      </c>
    </row>
    <row r="153" spans="1:2" x14ac:dyDescent="0.3">
      <c r="A153" t="s">
        <v>152</v>
      </c>
      <c r="B153">
        <f>13*60+49</f>
        <v>829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671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v>629</v>
      </c>
    </row>
    <row r="163" spans="1:2" x14ac:dyDescent="0.3">
      <c r="A163" t="s">
        <v>161</v>
      </c>
      <c r="B163">
        <f>9*60+49</f>
        <v>589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8*60+20</f>
        <v>500</v>
      </c>
    </row>
    <row r="167" spans="1:2" x14ac:dyDescent="0.3">
      <c r="A167" t="s">
        <v>165</v>
      </c>
      <c r="B167">
        <v>820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13*60+58</f>
        <v>838</v>
      </c>
    </row>
    <row r="178" spans="1:2" x14ac:dyDescent="0.3">
      <c r="A178" t="s">
        <v>177</v>
      </c>
      <c r="B178">
        <v>405</v>
      </c>
    </row>
    <row r="179" spans="1:2" x14ac:dyDescent="0.3">
      <c r="A179" t="s">
        <v>178</v>
      </c>
      <c r="B179">
        <v>638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657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619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13*60+44</f>
        <v>824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f>12*60+44</f>
        <v>764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v>456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f>12*60+4</f>
        <v>724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454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502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536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652</v>
      </c>
    </row>
    <row r="223" spans="1:2" x14ac:dyDescent="0.3">
      <c r="A223" t="s">
        <v>232</v>
      </c>
      <c r="B223">
        <v>667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624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  <c r="B244">
        <v>370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545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700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919</v>
      </c>
    </row>
    <row r="264" spans="1:2" x14ac:dyDescent="0.3">
      <c r="A264" t="s">
        <v>494</v>
      </c>
      <c r="B264">
        <v>759</v>
      </c>
    </row>
    <row r="265" spans="1:2" x14ac:dyDescent="0.3">
      <c r="A265" t="s">
        <v>495</v>
      </c>
      <c r="B265">
        <v>587</v>
      </c>
    </row>
    <row r="266" spans="1:2" x14ac:dyDescent="0.3">
      <c r="A266" t="s">
        <v>496</v>
      </c>
      <c r="B266">
        <v>481</v>
      </c>
    </row>
    <row r="267" spans="1:2" x14ac:dyDescent="0.3">
      <c r="A267" t="s">
        <v>497</v>
      </c>
      <c r="B267">
        <v>365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v>631</v>
      </c>
    </row>
    <row r="271" spans="1:2" x14ac:dyDescent="0.3">
      <c r="A271" t="s">
        <v>501</v>
      </c>
      <c r="B271">
        <f>12*60+32</f>
        <v>752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606</v>
      </c>
    </row>
    <row r="277" spans="1:3" x14ac:dyDescent="0.3">
      <c r="A277" t="s">
        <v>511</v>
      </c>
      <c r="B277">
        <v>28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518</v>
      </c>
    </row>
    <row r="282" spans="1:3" x14ac:dyDescent="0.3">
      <c r="A282" t="s">
        <v>517</v>
      </c>
      <c r="B282">
        <v>568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583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16*60+36</f>
        <v>996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v>745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v>570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490</v>
      </c>
    </row>
    <row r="303" spans="1:2" x14ac:dyDescent="0.3">
      <c r="A303" t="s">
        <v>540</v>
      </c>
      <c r="B303">
        <v>674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644</v>
      </c>
    </row>
    <row r="312" spans="1:2" x14ac:dyDescent="0.3">
      <c r="A312" t="s">
        <v>549</v>
      </c>
      <c r="B312">
        <f>14*60+8</f>
        <v>848</v>
      </c>
    </row>
    <row r="313" spans="1:2" x14ac:dyDescent="0.3">
      <c r="A313" t="s">
        <v>550</v>
      </c>
      <c r="B313">
        <f>13*60+26</f>
        <v>806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v>724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f>9*60+32</f>
        <v>572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v>605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v>450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v>675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v>442</v>
      </c>
    </row>
    <row r="359" spans="1:2" x14ac:dyDescent="0.3">
      <c r="A359" t="s">
        <v>603</v>
      </c>
      <c r="B359">
        <v>588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362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12*60+11</f>
        <v>731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393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16*60+4</f>
        <v>964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13*60+33</f>
        <v>813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v>707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12*60+34</f>
        <v>754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  <row r="445" spans="1:2" x14ac:dyDescent="0.3">
      <c r="A445" s="4" t="s">
        <v>694</v>
      </c>
      <c r="B445">
        <f>12*60+39</f>
        <v>759</v>
      </c>
    </row>
    <row r="446" spans="1:2" x14ac:dyDescent="0.3">
      <c r="A446" t="s">
        <v>695</v>
      </c>
      <c r="B446">
        <v>779</v>
      </c>
    </row>
    <row r="447" spans="1:2" x14ac:dyDescent="0.3">
      <c r="A447" t="s">
        <v>696</v>
      </c>
      <c r="B447">
        <v>900</v>
      </c>
    </row>
    <row r="448" spans="1:2" x14ac:dyDescent="0.3">
      <c r="A448" t="s">
        <v>697</v>
      </c>
      <c r="B448">
        <f>11*60+24</f>
        <v>684</v>
      </c>
    </row>
    <row r="449" spans="1:2" x14ac:dyDescent="0.3">
      <c r="A449" t="s">
        <v>698</v>
      </c>
      <c r="B449">
        <v>600</v>
      </c>
    </row>
    <row r="450" spans="1:2" x14ac:dyDescent="0.3">
      <c r="A450" t="s">
        <v>699</v>
      </c>
      <c r="B450">
        <v>123</v>
      </c>
    </row>
    <row r="451" spans="1:2" x14ac:dyDescent="0.3">
      <c r="A451" t="s">
        <v>700</v>
      </c>
      <c r="B451">
        <v>450</v>
      </c>
    </row>
    <row r="452" spans="1:2" x14ac:dyDescent="0.3">
      <c r="A452" t="s">
        <v>701</v>
      </c>
      <c r="B452">
        <v>600</v>
      </c>
    </row>
    <row r="453" spans="1:2" x14ac:dyDescent="0.3">
      <c r="A453" t="s">
        <v>702</v>
      </c>
      <c r="B453">
        <f>13*60+21</f>
        <v>801</v>
      </c>
    </row>
    <row r="454" spans="1:2" x14ac:dyDescent="0.3">
      <c r="A454" t="s">
        <v>703</v>
      </c>
      <c r="B454">
        <v>807</v>
      </c>
    </row>
    <row r="455" spans="1:2" x14ac:dyDescent="0.3">
      <c r="A455" t="s">
        <v>704</v>
      </c>
      <c r="B455">
        <f>12*60+51</f>
        <v>771</v>
      </c>
    </row>
    <row r="456" spans="1:2" x14ac:dyDescent="0.3">
      <c r="A456" t="s">
        <v>705</v>
      </c>
      <c r="B456">
        <f>14*60+23</f>
        <v>863</v>
      </c>
    </row>
    <row r="457" spans="1:2" x14ac:dyDescent="0.3">
      <c r="A457" s="4" t="s">
        <v>706</v>
      </c>
      <c r="B457">
        <v>900</v>
      </c>
    </row>
    <row r="458" spans="1:2" x14ac:dyDescent="0.3">
      <c r="A458" t="s">
        <v>707</v>
      </c>
      <c r="B458">
        <v>500</v>
      </c>
    </row>
    <row r="459" spans="1:2" x14ac:dyDescent="0.3">
      <c r="A459" t="s">
        <v>708</v>
      </c>
      <c r="B459">
        <v>750</v>
      </c>
    </row>
    <row r="460" spans="1:2" x14ac:dyDescent="0.3">
      <c r="A460" t="s">
        <v>709</v>
      </c>
      <c r="B460">
        <v>658</v>
      </c>
    </row>
    <row r="461" spans="1:2" x14ac:dyDescent="0.3">
      <c r="A461" t="s">
        <v>710</v>
      </c>
      <c r="B461">
        <v>678</v>
      </c>
    </row>
    <row r="462" spans="1:2" x14ac:dyDescent="0.3">
      <c r="A462" t="s">
        <v>711</v>
      </c>
      <c r="B462">
        <v>633</v>
      </c>
    </row>
    <row r="463" spans="1:2" x14ac:dyDescent="0.3">
      <c r="A463" t="s">
        <v>712</v>
      </c>
      <c r="B463">
        <v>674</v>
      </c>
    </row>
    <row r="464" spans="1:2" x14ac:dyDescent="0.3">
      <c r="A464" t="s">
        <v>713</v>
      </c>
      <c r="B464">
        <v>600</v>
      </c>
    </row>
    <row r="465" spans="1:2" x14ac:dyDescent="0.3">
      <c r="A465" t="s">
        <v>714</v>
      </c>
      <c r="B465">
        <v>558</v>
      </c>
    </row>
    <row r="466" spans="1:2" x14ac:dyDescent="0.3">
      <c r="A466" s="4" t="s">
        <v>715</v>
      </c>
      <c r="B466">
        <v>435</v>
      </c>
    </row>
    <row r="467" spans="1:2" x14ac:dyDescent="0.3">
      <c r="A467" t="s">
        <v>716</v>
      </c>
      <c r="B467">
        <v>407</v>
      </c>
    </row>
    <row r="468" spans="1:2" x14ac:dyDescent="0.3">
      <c r="A468" t="s">
        <v>717</v>
      </c>
      <c r="B468">
        <v>539</v>
      </c>
    </row>
    <row r="469" spans="1:2" x14ac:dyDescent="0.3">
      <c r="A469" t="s">
        <v>718</v>
      </c>
      <c r="B469">
        <v>450</v>
      </c>
    </row>
    <row r="470" spans="1:2" x14ac:dyDescent="0.3">
      <c r="A470" t="s">
        <v>719</v>
      </c>
      <c r="B470">
        <v>900</v>
      </c>
    </row>
    <row r="471" spans="1:2" x14ac:dyDescent="0.3">
      <c r="A471" t="s">
        <v>720</v>
      </c>
      <c r="B471">
        <v>566</v>
      </c>
    </row>
    <row r="472" spans="1:2" x14ac:dyDescent="0.3">
      <c r="A472" t="s">
        <v>721</v>
      </c>
      <c r="B472">
        <v>900</v>
      </c>
    </row>
    <row r="473" spans="1:2" x14ac:dyDescent="0.3">
      <c r="A473" t="s">
        <v>722</v>
      </c>
      <c r="B473">
        <v>541</v>
      </c>
    </row>
    <row r="474" spans="1:2" x14ac:dyDescent="0.3">
      <c r="A474" t="s">
        <v>723</v>
      </c>
      <c r="B474">
        <v>300</v>
      </c>
    </row>
    <row r="475" spans="1:2" x14ac:dyDescent="0.3">
      <c r="A475" t="s">
        <v>724</v>
      </c>
      <c r="B475">
        <v>327</v>
      </c>
    </row>
    <row r="476" spans="1:2" x14ac:dyDescent="0.3">
      <c r="A476" t="s">
        <v>725</v>
      </c>
      <c r="B476">
        <v>494</v>
      </c>
    </row>
    <row r="477" spans="1:2" x14ac:dyDescent="0.3">
      <c r="A477" t="s">
        <v>726</v>
      </c>
      <c r="B477">
        <f>12*60+37</f>
        <v>757</v>
      </c>
    </row>
    <row r="478" spans="1:2" x14ac:dyDescent="0.3">
      <c r="A478" s="4" t="s">
        <v>727</v>
      </c>
      <c r="B478">
        <f>12*60+29</f>
        <v>749</v>
      </c>
    </row>
    <row r="479" spans="1:2" x14ac:dyDescent="0.3">
      <c r="A479" t="s">
        <v>728</v>
      </c>
      <c r="B479">
        <f>14*60+29</f>
        <v>869</v>
      </c>
    </row>
    <row r="480" spans="1:2" x14ac:dyDescent="0.3">
      <c r="A480" t="s">
        <v>729</v>
      </c>
      <c r="B480">
        <v>453</v>
      </c>
    </row>
    <row r="481" spans="1:2" x14ac:dyDescent="0.3">
      <c r="A481" t="s">
        <v>730</v>
      </c>
      <c r="B481">
        <v>508</v>
      </c>
    </row>
    <row r="482" spans="1:2" x14ac:dyDescent="0.3">
      <c r="A482" t="s">
        <v>731</v>
      </c>
      <c r="B482">
        <v>549</v>
      </c>
    </row>
    <row r="483" spans="1:2" x14ac:dyDescent="0.3">
      <c r="A483" t="s">
        <v>732</v>
      </c>
      <c r="B483">
        <v>600</v>
      </c>
    </row>
    <row r="484" spans="1:2" x14ac:dyDescent="0.3">
      <c r="A484" t="s">
        <v>733</v>
      </c>
      <c r="B484">
        <f>12*60+36</f>
        <v>756</v>
      </c>
    </row>
    <row r="485" spans="1:2" x14ac:dyDescent="0.3">
      <c r="A485" t="s">
        <v>734</v>
      </c>
      <c r="B485">
        <f>12*60+51</f>
        <v>771</v>
      </c>
    </row>
    <row r="486" spans="1:2" x14ac:dyDescent="0.3">
      <c r="A486" t="s">
        <v>735</v>
      </c>
      <c r="B486">
        <v>549</v>
      </c>
    </row>
    <row r="487" spans="1:2" x14ac:dyDescent="0.3">
      <c r="A487" t="s">
        <v>736</v>
      </c>
      <c r="B487">
        <v>679</v>
      </c>
    </row>
    <row r="488" spans="1:2" x14ac:dyDescent="0.3">
      <c r="A488" t="s">
        <v>737</v>
      </c>
      <c r="B488">
        <v>647</v>
      </c>
    </row>
    <row r="489" spans="1:2" x14ac:dyDescent="0.3">
      <c r="A489" t="s">
        <v>738</v>
      </c>
      <c r="B489">
        <f>14*60+2</f>
        <v>842</v>
      </c>
    </row>
    <row r="490" spans="1:2" x14ac:dyDescent="0.3">
      <c r="A490" s="4" t="s">
        <v>739</v>
      </c>
      <c r="B490">
        <f>11*60+57</f>
        <v>717</v>
      </c>
    </row>
    <row r="491" spans="1:2" x14ac:dyDescent="0.3">
      <c r="A491" t="s">
        <v>740</v>
      </c>
      <c r="B491">
        <f>13*60+15</f>
        <v>795</v>
      </c>
    </row>
    <row r="492" spans="1:2" x14ac:dyDescent="0.3">
      <c r="A492" t="s">
        <v>741</v>
      </c>
      <c r="B492">
        <v>159</v>
      </c>
    </row>
    <row r="493" spans="1:2" x14ac:dyDescent="0.3">
      <c r="A493" t="s">
        <v>742</v>
      </c>
      <c r="B493">
        <v>375</v>
      </c>
    </row>
    <row r="494" spans="1:2" x14ac:dyDescent="0.3">
      <c r="A494" t="s">
        <v>743</v>
      </c>
      <c r="B494">
        <v>300</v>
      </c>
    </row>
    <row r="495" spans="1:2" x14ac:dyDescent="0.3">
      <c r="A495" t="s">
        <v>744</v>
      </c>
      <c r="B495">
        <v>606</v>
      </c>
    </row>
    <row r="496" spans="1:2" x14ac:dyDescent="0.3">
      <c r="A496" t="s">
        <v>745</v>
      </c>
      <c r="B496">
        <v>900</v>
      </c>
    </row>
    <row r="497" spans="1:2" x14ac:dyDescent="0.3">
      <c r="A497" t="s">
        <v>746</v>
      </c>
      <c r="B497">
        <v>645</v>
      </c>
    </row>
    <row r="498" spans="1:2" x14ac:dyDescent="0.3">
      <c r="A498" t="s">
        <v>747</v>
      </c>
      <c r="B498">
        <v>424</v>
      </c>
    </row>
    <row r="499" spans="1:2" x14ac:dyDescent="0.3">
      <c r="A499" t="s">
        <v>748</v>
      </c>
      <c r="B499">
        <f>12*60+38</f>
        <v>758</v>
      </c>
    </row>
    <row r="500" spans="1:2" x14ac:dyDescent="0.3">
      <c r="A500" s="4" t="s">
        <v>749</v>
      </c>
      <c r="B500">
        <v>900</v>
      </c>
    </row>
    <row r="501" spans="1:2" x14ac:dyDescent="0.3">
      <c r="A501" t="s">
        <v>750</v>
      </c>
      <c r="B501">
        <v>487</v>
      </c>
    </row>
    <row r="502" spans="1:2" x14ac:dyDescent="0.3">
      <c r="A502" t="s">
        <v>751</v>
      </c>
      <c r="B502">
        <v>456</v>
      </c>
    </row>
    <row r="503" spans="1:2" x14ac:dyDescent="0.3">
      <c r="A503" t="s">
        <v>752</v>
      </c>
      <c r="B503">
        <v>523</v>
      </c>
    </row>
    <row r="504" spans="1:2" x14ac:dyDescent="0.3">
      <c r="A504" t="s">
        <v>753</v>
      </c>
      <c r="B504">
        <f>12*60+55</f>
        <v>775</v>
      </c>
    </row>
    <row r="505" spans="1:2" x14ac:dyDescent="0.3">
      <c r="A505" t="s">
        <v>754</v>
      </c>
      <c r="B505">
        <v>686</v>
      </c>
    </row>
    <row r="506" spans="1:2" x14ac:dyDescent="0.3">
      <c r="A506" t="s">
        <v>755</v>
      </c>
      <c r="B506">
        <f>12*60+57</f>
        <v>777</v>
      </c>
    </row>
    <row r="507" spans="1:2" x14ac:dyDescent="0.3">
      <c r="A507" t="s">
        <v>756</v>
      </c>
      <c r="B507">
        <v>410</v>
      </c>
    </row>
    <row r="508" spans="1:2" x14ac:dyDescent="0.3">
      <c r="A508" t="s">
        <v>757</v>
      </c>
      <c r="B508">
        <f>13*60+48</f>
        <v>828</v>
      </c>
    </row>
    <row r="509" spans="1:2" x14ac:dyDescent="0.3">
      <c r="A509" t="s">
        <v>758</v>
      </c>
      <c r="B509">
        <f>13*60+27</f>
        <v>807</v>
      </c>
    </row>
    <row r="510" spans="1:2" x14ac:dyDescent="0.3">
      <c r="A510" t="s">
        <v>759</v>
      </c>
      <c r="B510">
        <f>14*60+15</f>
        <v>855</v>
      </c>
    </row>
    <row r="511" spans="1:2" x14ac:dyDescent="0.3">
      <c r="A511" t="s">
        <v>760</v>
      </c>
      <c r="B511">
        <v>122</v>
      </c>
    </row>
    <row r="512" spans="1:2" x14ac:dyDescent="0.3">
      <c r="A512" s="4" t="s">
        <v>761</v>
      </c>
      <c r="B512">
        <v>655</v>
      </c>
    </row>
    <row r="513" spans="1:2" x14ac:dyDescent="0.3">
      <c r="A513" t="s">
        <v>762</v>
      </c>
      <c r="B513">
        <v>548</v>
      </c>
    </row>
    <row r="514" spans="1:2" x14ac:dyDescent="0.3">
      <c r="A514" t="s">
        <v>763</v>
      </c>
      <c r="B514">
        <f>14*60+51</f>
        <v>891</v>
      </c>
    </row>
    <row r="515" spans="1:2" x14ac:dyDescent="0.3">
      <c r="A515" t="s">
        <v>764</v>
      </c>
      <c r="B515">
        <v>64</v>
      </c>
    </row>
    <row r="516" spans="1:2" x14ac:dyDescent="0.3">
      <c r="A516" t="s">
        <v>765</v>
      </c>
      <c r="B516">
        <f>13*60+29</f>
        <v>809</v>
      </c>
    </row>
    <row r="517" spans="1:2" x14ac:dyDescent="0.3">
      <c r="A517" t="s">
        <v>766</v>
      </c>
      <c r="B517">
        <v>557</v>
      </c>
    </row>
    <row r="518" spans="1:2" x14ac:dyDescent="0.3">
      <c r="A518" t="s">
        <v>767</v>
      </c>
      <c r="B518">
        <v>537</v>
      </c>
    </row>
    <row r="519" spans="1:2" x14ac:dyDescent="0.3">
      <c r="A519" t="s">
        <v>768</v>
      </c>
      <c r="B519">
        <v>582</v>
      </c>
    </row>
    <row r="520" spans="1:2" x14ac:dyDescent="0.3">
      <c r="A520" t="s">
        <v>769</v>
      </c>
      <c r="B520">
        <v>530</v>
      </c>
    </row>
    <row r="521" spans="1:2" x14ac:dyDescent="0.3">
      <c r="A521" t="s">
        <v>770</v>
      </c>
      <c r="B521">
        <v>535</v>
      </c>
    </row>
    <row r="522" spans="1:2" x14ac:dyDescent="0.3">
      <c r="A522" t="s">
        <v>771</v>
      </c>
      <c r="B522">
        <v>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427" zoomScale="80" zoomScaleNormal="80" workbookViewId="0">
      <pane xSplit="1" topLeftCell="B1" activePane="topRight" state="frozen"/>
      <selection activeCell="A2" sqref="A2"/>
      <selection pane="topRight" activeCell="A453" sqref="A453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B7">
        <v>29</v>
      </c>
      <c r="C7">
        <v>163</v>
      </c>
      <c r="D7">
        <v>159</v>
      </c>
      <c r="E7">
        <v>11</v>
      </c>
      <c r="F7">
        <v>3</v>
      </c>
      <c r="G7">
        <v>3</v>
      </c>
      <c r="H7">
        <v>2</v>
      </c>
      <c r="I7">
        <v>0.09</v>
      </c>
      <c r="J7">
        <v>0</v>
      </c>
      <c r="K7">
        <v>0.64</v>
      </c>
      <c r="L7">
        <v>0.67</v>
      </c>
      <c r="M7">
        <v>0.27</v>
      </c>
      <c r="N7">
        <v>0.33</v>
      </c>
      <c r="O7" s="8">
        <v>1.73</v>
      </c>
      <c r="P7" s="8">
        <v>1.1000000000000001</v>
      </c>
      <c r="T7">
        <v>1.83</v>
      </c>
      <c r="U7">
        <v>0.35</v>
      </c>
      <c r="V7">
        <v>0.4</v>
      </c>
      <c r="W7">
        <f>Control!B5</f>
        <v>133</v>
      </c>
      <c r="X7">
        <f>'Ctrl pct'!B5</f>
        <v>0.27032520325203252</v>
      </c>
      <c r="Y7">
        <f>Controlled!B5</f>
        <v>270.66666666666669</v>
      </c>
      <c r="Z7">
        <f>'Controlled pct'!B5</f>
        <v>0.55013550135501355</v>
      </c>
      <c r="AA7">
        <f>'Fight Time'!B5</f>
        <v>492</v>
      </c>
      <c r="AB7">
        <v>-1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14</v>
      </c>
      <c r="F9">
        <v>1</v>
      </c>
      <c r="G9">
        <v>3</v>
      </c>
      <c r="H9">
        <v>1</v>
      </c>
      <c r="I9">
        <v>0.43</v>
      </c>
      <c r="J9">
        <v>0</v>
      </c>
      <c r="K9">
        <v>0.28000000000000003</v>
      </c>
      <c r="L9">
        <v>0</v>
      </c>
      <c r="M9">
        <v>0.28000000000000003</v>
      </c>
      <c r="N9">
        <v>1</v>
      </c>
      <c r="O9" s="8">
        <v>1.9</v>
      </c>
      <c r="P9" s="8">
        <v>2.89</v>
      </c>
      <c r="Q9">
        <v>0.53</v>
      </c>
      <c r="R9">
        <v>0.16</v>
      </c>
      <c r="S9">
        <v>0.32</v>
      </c>
      <c r="T9">
        <v>5.43</v>
      </c>
      <c r="U9">
        <v>0.66</v>
      </c>
      <c r="V9">
        <v>1</v>
      </c>
      <c r="W9">
        <f>Control!B7</f>
        <v>189.75</v>
      </c>
      <c r="X9">
        <f>'Ctrl pct'!B7</f>
        <v>0.57153614457831325</v>
      </c>
      <c r="Y9">
        <f>Controlled!B7</f>
        <v>11.5</v>
      </c>
      <c r="Z9">
        <f>'Controlled pct'!B7</f>
        <v>3.463855421686747E-2</v>
      </c>
      <c r="AA9">
        <f>'Fight Time'!B7</f>
        <v>332</v>
      </c>
      <c r="AB9">
        <v>3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4</v>
      </c>
      <c r="G14">
        <v>8</v>
      </c>
      <c r="H14">
        <v>3</v>
      </c>
      <c r="I14">
        <v>0.31</v>
      </c>
      <c r="J14">
        <v>0.75</v>
      </c>
      <c r="K14">
        <v>0.31</v>
      </c>
      <c r="L14">
        <v>0</v>
      </c>
      <c r="M14">
        <v>0.38</v>
      </c>
      <c r="N14">
        <v>0.25</v>
      </c>
      <c r="O14" s="8">
        <v>2.82</v>
      </c>
      <c r="P14" s="8">
        <v>2.75</v>
      </c>
      <c r="Q14">
        <v>0.69</v>
      </c>
      <c r="R14">
        <v>0.19</v>
      </c>
      <c r="S14">
        <v>0.12</v>
      </c>
      <c r="T14">
        <v>3.21</v>
      </c>
      <c r="U14">
        <v>0.51</v>
      </c>
      <c r="V14">
        <v>0.86</v>
      </c>
      <c r="W14">
        <f>Control!B12</f>
        <v>257.8</v>
      </c>
      <c r="X14">
        <f>'Ctrl pct'!B12</f>
        <v>0.375254730713246</v>
      </c>
      <c r="Y14">
        <f>Controlled!B12</f>
        <v>40.1</v>
      </c>
      <c r="Z14">
        <f>'Controlled pct'!B12</f>
        <v>5.8369723435225618E-2</v>
      </c>
      <c r="AA14">
        <f>'Fight Time'!B12</f>
        <v>687</v>
      </c>
      <c r="AB14">
        <v>-1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15</v>
      </c>
      <c r="F17">
        <v>5</v>
      </c>
      <c r="G17">
        <v>8</v>
      </c>
      <c r="H17">
        <v>5</v>
      </c>
      <c r="I17">
        <v>0.8</v>
      </c>
      <c r="J17">
        <v>0.6</v>
      </c>
      <c r="K17">
        <v>7.0000000000000007E-2</v>
      </c>
      <c r="L17">
        <v>0.2</v>
      </c>
      <c r="M17">
        <v>0.13</v>
      </c>
      <c r="N17">
        <v>0.2</v>
      </c>
      <c r="O17" s="8">
        <v>3.74</v>
      </c>
      <c r="P17" s="8">
        <v>3.62</v>
      </c>
      <c r="Q17">
        <v>0.67</v>
      </c>
      <c r="R17">
        <v>0.26</v>
      </c>
      <c r="S17">
        <v>7.0000000000000007E-2</v>
      </c>
      <c r="T17">
        <v>1.69</v>
      </c>
      <c r="U17">
        <v>0.37</v>
      </c>
      <c r="V17">
        <v>0.66</v>
      </c>
      <c r="W17">
        <f>Control!B15</f>
        <v>58.9</v>
      </c>
      <c r="X17">
        <f>'Ctrl pct'!B15</f>
        <v>0.13295711060948082</v>
      </c>
      <c r="Y17">
        <f>Controlled!B15</f>
        <v>141.80000000000001</v>
      </c>
      <c r="Z17">
        <f>'Controlled pct'!B15</f>
        <v>0.32009029345372464</v>
      </c>
      <c r="AA17">
        <f>'Fight Time'!B15</f>
        <v>443</v>
      </c>
      <c r="AB17">
        <v>2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0.6</v>
      </c>
      <c r="J18">
        <v>0</v>
      </c>
      <c r="K18">
        <v>0.4</v>
      </c>
      <c r="L18">
        <v>0</v>
      </c>
      <c r="M18">
        <v>0</v>
      </c>
      <c r="N18">
        <v>1</v>
      </c>
      <c r="O18" s="8">
        <v>7.13</v>
      </c>
      <c r="P18" s="8">
        <v>3.67</v>
      </c>
      <c r="T18">
        <v>4.58</v>
      </c>
      <c r="U18">
        <v>0.6</v>
      </c>
      <c r="V18">
        <v>0.71</v>
      </c>
      <c r="W18">
        <f>Control!B16</f>
        <v>38.75</v>
      </c>
      <c r="X18">
        <f>'Ctrl pct'!B16</f>
        <v>0.19770408163265307</v>
      </c>
      <c r="Y18">
        <f>Controlled!B16</f>
        <v>27</v>
      </c>
      <c r="Z18">
        <f>'Controlled pct'!B16</f>
        <v>0.13775510204081631</v>
      </c>
      <c r="AA18">
        <f>'Fight Time'!B16</f>
        <v>196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B23">
        <v>29</v>
      </c>
      <c r="C23">
        <v>178</v>
      </c>
      <c r="D23">
        <v>183</v>
      </c>
      <c r="E23">
        <v>17</v>
      </c>
      <c r="F23">
        <v>5</v>
      </c>
      <c r="G23">
        <v>7</v>
      </c>
      <c r="H23">
        <v>3</v>
      </c>
      <c r="I23">
        <v>0.24</v>
      </c>
      <c r="J23">
        <v>0</v>
      </c>
      <c r="K23">
        <v>0.53</v>
      </c>
      <c r="L23">
        <v>0</v>
      </c>
      <c r="M23">
        <v>0.24</v>
      </c>
      <c r="N23">
        <v>1</v>
      </c>
      <c r="O23" s="8">
        <v>3.07</v>
      </c>
      <c r="P23" s="8">
        <v>1.8</v>
      </c>
      <c r="T23">
        <v>2.09</v>
      </c>
      <c r="U23">
        <v>0.3</v>
      </c>
      <c r="V23">
        <v>0.59</v>
      </c>
      <c r="W23">
        <f>Control!B21</f>
        <v>216</v>
      </c>
      <c r="X23">
        <f>'Ctrl pct'!B21</f>
        <v>0.289544235924933</v>
      </c>
      <c r="Y23">
        <f>Controlled!B21</f>
        <v>154.30000000000001</v>
      </c>
      <c r="Z23">
        <f>'Controlled pct'!B21</f>
        <v>0.20683646112600537</v>
      </c>
      <c r="AA23">
        <f>'Fight Time'!B21</f>
        <v>746</v>
      </c>
      <c r="AB23">
        <v>7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B26">
        <v>37</v>
      </c>
      <c r="C26">
        <v>175</v>
      </c>
      <c r="D26">
        <v>173</v>
      </c>
      <c r="E26">
        <v>21</v>
      </c>
      <c r="F26">
        <v>7</v>
      </c>
      <c r="G26">
        <v>9</v>
      </c>
      <c r="H26">
        <v>6</v>
      </c>
      <c r="I26">
        <v>0.38</v>
      </c>
      <c r="J26">
        <v>0.56000000000000005</v>
      </c>
      <c r="K26">
        <v>0.1</v>
      </c>
      <c r="L26">
        <v>0.14000000000000001</v>
      </c>
      <c r="M26">
        <v>0.52</v>
      </c>
      <c r="N26">
        <v>0.28000000000000003</v>
      </c>
      <c r="O26" s="8">
        <v>5.67</v>
      </c>
      <c r="P26" s="8">
        <v>3.91</v>
      </c>
      <c r="T26">
        <v>1.83</v>
      </c>
      <c r="U26">
        <v>0.32</v>
      </c>
      <c r="V26">
        <v>0.62</v>
      </c>
      <c r="W26">
        <f>Control!B24</f>
        <v>239.3</v>
      </c>
      <c r="X26">
        <f>'Ctrl pct'!B24</f>
        <v>0.36986089644513137</v>
      </c>
      <c r="Y26">
        <f>Controlled!B24</f>
        <v>89.2</v>
      </c>
      <c r="Z26">
        <f>'Controlled pct'!B24</f>
        <v>0.13786707882534777</v>
      </c>
      <c r="AA26">
        <f>'Fight Time'!B24</f>
        <v>647</v>
      </c>
      <c r="AB26">
        <v>1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B28">
        <v>31</v>
      </c>
      <c r="C28">
        <v>191</v>
      </c>
      <c r="D28">
        <v>198</v>
      </c>
      <c r="E28">
        <v>18</v>
      </c>
      <c r="F28">
        <v>6</v>
      </c>
      <c r="G28">
        <v>6</v>
      </c>
      <c r="H28">
        <v>4</v>
      </c>
      <c r="I28">
        <v>0.56000000000000005</v>
      </c>
      <c r="J28">
        <v>0.67</v>
      </c>
      <c r="K28">
        <v>0.17</v>
      </c>
      <c r="L28">
        <v>0.17</v>
      </c>
      <c r="M28">
        <v>0.28000000000000003</v>
      </c>
      <c r="N28">
        <v>0.17</v>
      </c>
      <c r="O28" s="8">
        <v>3.26</v>
      </c>
      <c r="P28" s="8">
        <v>4</v>
      </c>
      <c r="T28">
        <v>0.31</v>
      </c>
      <c r="U28">
        <v>0.66</v>
      </c>
      <c r="V28">
        <v>0.77</v>
      </c>
      <c r="W28">
        <f>Control!B26</f>
        <v>55.8</v>
      </c>
      <c r="X28">
        <f>'Ctrl pct'!B26</f>
        <v>9.6874999999999989E-2</v>
      </c>
      <c r="Y28">
        <f>Controlled!B26</f>
        <v>70.900000000000006</v>
      </c>
      <c r="Z28">
        <f>'Controlled pct'!B26</f>
        <v>0.12309027777777778</v>
      </c>
      <c r="AA28">
        <f>'Fight Time'!B26</f>
        <v>576</v>
      </c>
      <c r="AB28">
        <v>3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3</v>
      </c>
      <c r="G42">
        <v>2</v>
      </c>
      <c r="H42">
        <v>2</v>
      </c>
      <c r="I42">
        <v>1</v>
      </c>
      <c r="J42">
        <v>0</v>
      </c>
      <c r="K42">
        <v>0</v>
      </c>
      <c r="L42">
        <v>0.67</v>
      </c>
      <c r="M42">
        <v>0</v>
      </c>
      <c r="N42">
        <v>0.33</v>
      </c>
      <c r="O42" s="8">
        <v>5.09</v>
      </c>
      <c r="P42" s="8">
        <v>3.47</v>
      </c>
      <c r="T42">
        <v>0</v>
      </c>
      <c r="U42">
        <v>0</v>
      </c>
      <c r="V42">
        <v>0.86</v>
      </c>
      <c r="W42">
        <f>Control!B40</f>
        <v>0.4</v>
      </c>
      <c r="X42">
        <f>'Ctrl pct'!B40</f>
        <v>1.0230179028132994E-3</v>
      </c>
      <c r="Y42">
        <f>Controlled!B40</f>
        <v>16.8</v>
      </c>
      <c r="Z42">
        <f>'Controlled pct'!B40</f>
        <v>4.2966751918158567E-2</v>
      </c>
      <c r="AA42">
        <f>'Fight Time'!B40</f>
        <v>391</v>
      </c>
      <c r="AB42">
        <v>-2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B44">
        <v>38</v>
      </c>
      <c r="C44">
        <v>173</v>
      </c>
      <c r="D44">
        <v>182</v>
      </c>
      <c r="E44">
        <v>22</v>
      </c>
      <c r="F44">
        <v>8</v>
      </c>
      <c r="G44">
        <v>12</v>
      </c>
      <c r="H44">
        <v>7</v>
      </c>
      <c r="I44">
        <v>0.41</v>
      </c>
      <c r="J44">
        <v>0</v>
      </c>
      <c r="K44">
        <v>0.18</v>
      </c>
      <c r="L44">
        <v>0.13</v>
      </c>
      <c r="M44">
        <v>0.41</v>
      </c>
      <c r="N44">
        <v>0.88</v>
      </c>
      <c r="O44" s="8">
        <v>5.49</v>
      </c>
      <c r="P44" s="8">
        <v>3.67</v>
      </c>
      <c r="T44">
        <v>0.79</v>
      </c>
      <c r="U44">
        <v>0.34</v>
      </c>
      <c r="V44">
        <v>0.42</v>
      </c>
      <c r="W44">
        <f>Control!B42</f>
        <v>51.9</v>
      </c>
      <c r="X44">
        <f>'Ctrl pct'!B42</f>
        <v>6.6283524904214561E-2</v>
      </c>
      <c r="Y44">
        <f>Controlled!B42</f>
        <v>327.9</v>
      </c>
      <c r="Z44">
        <f>'Controlled pct'!B42</f>
        <v>0.41877394636015325</v>
      </c>
      <c r="AA44">
        <f>'Fight Time'!B42</f>
        <v>783</v>
      </c>
      <c r="AB44">
        <v>2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B51">
        <v>32</v>
      </c>
      <c r="C51">
        <v>171</v>
      </c>
      <c r="D51">
        <v>175</v>
      </c>
      <c r="E51">
        <v>11</v>
      </c>
      <c r="F51">
        <v>4</v>
      </c>
      <c r="G51">
        <v>6</v>
      </c>
      <c r="H51">
        <v>3</v>
      </c>
      <c r="I51">
        <v>0.27</v>
      </c>
      <c r="J51">
        <v>0.25</v>
      </c>
      <c r="K51">
        <v>0.09</v>
      </c>
      <c r="L51">
        <v>0.25</v>
      </c>
      <c r="M51">
        <v>0.64</v>
      </c>
      <c r="N51">
        <v>0.5</v>
      </c>
      <c r="O51" s="8">
        <v>4.8099999999999996</v>
      </c>
      <c r="P51" s="8">
        <v>3.54</v>
      </c>
      <c r="T51">
        <v>0.34</v>
      </c>
      <c r="U51">
        <v>0.37</v>
      </c>
      <c r="V51">
        <v>0.74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  <c r="AB51">
        <v>3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B57">
        <v>34</v>
      </c>
      <c r="C57">
        <v>180</v>
      </c>
      <c r="D57">
        <v>180</v>
      </c>
      <c r="E57">
        <v>15</v>
      </c>
      <c r="F57">
        <v>4</v>
      </c>
      <c r="G57">
        <v>2</v>
      </c>
      <c r="H57">
        <v>3</v>
      </c>
      <c r="I57">
        <v>0.6</v>
      </c>
      <c r="J57">
        <v>0.25</v>
      </c>
      <c r="K57">
        <v>0.33</v>
      </c>
      <c r="L57">
        <v>0.25</v>
      </c>
      <c r="M57">
        <v>7.0000000000000007E-2</v>
      </c>
      <c r="N57">
        <v>0.5</v>
      </c>
      <c r="O57" s="8">
        <v>4.9400000000000004</v>
      </c>
      <c r="P57" s="8">
        <v>5.04</v>
      </c>
      <c r="T57">
        <v>0</v>
      </c>
      <c r="U57">
        <v>0</v>
      </c>
      <c r="V57">
        <v>0.53</v>
      </c>
      <c r="W57">
        <f>Control!B55</f>
        <v>36.833333333333336</v>
      </c>
      <c r="X57">
        <f>'Ctrl pct'!B55</f>
        <v>5.5555555555555559E-2</v>
      </c>
      <c r="Y57">
        <f>Controlled!B55</f>
        <v>153.83333333333334</v>
      </c>
      <c r="Z57">
        <f>'Controlled pct'!B55</f>
        <v>0.23202614379084968</v>
      </c>
      <c r="AA57">
        <f>'Fight Time'!B55</f>
        <v>663</v>
      </c>
      <c r="AB57">
        <v>-1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B61">
        <v>30</v>
      </c>
      <c r="C61">
        <v>175</v>
      </c>
      <c r="D61">
        <v>183</v>
      </c>
      <c r="E61">
        <v>17</v>
      </c>
      <c r="F61">
        <v>7</v>
      </c>
      <c r="G61">
        <v>8</v>
      </c>
      <c r="H61">
        <v>6</v>
      </c>
      <c r="I61">
        <v>0.24</v>
      </c>
      <c r="J61">
        <v>0.28000000000000003</v>
      </c>
      <c r="K61">
        <v>0.41</v>
      </c>
      <c r="L61">
        <v>0.43</v>
      </c>
      <c r="M61">
        <v>0.35</v>
      </c>
      <c r="N61">
        <v>0.28000000000000003</v>
      </c>
      <c r="O61" s="8">
        <v>2.97</v>
      </c>
      <c r="P61" s="8">
        <v>4.0599999999999996</v>
      </c>
      <c r="T61">
        <v>2.57</v>
      </c>
      <c r="U61">
        <v>0.56999999999999995</v>
      </c>
      <c r="V61">
        <v>0.7</v>
      </c>
      <c r="W61">
        <f>Control!B59</f>
        <v>95.8</v>
      </c>
      <c r="X61">
        <f>'Ctrl pct'!B59</f>
        <v>0.16631944444444444</v>
      </c>
      <c r="Y61">
        <f>Controlled!B59</f>
        <v>43.6</v>
      </c>
      <c r="Z61">
        <f>'Controlled pct'!B59</f>
        <v>7.5694444444444453E-2</v>
      </c>
      <c r="AA61">
        <f>'Fight Time'!B59</f>
        <v>576</v>
      </c>
      <c r="AB61">
        <v>-1</v>
      </c>
    </row>
    <row r="62" spans="1:28" x14ac:dyDescent="0.3">
      <c r="A62" t="str">
        <f>Control!A60</f>
        <v>Marrio Pinto</v>
      </c>
      <c r="B62">
        <v>27</v>
      </c>
      <c r="C62">
        <v>196</v>
      </c>
      <c r="D62">
        <v>201</v>
      </c>
      <c r="E62">
        <v>10</v>
      </c>
      <c r="F62">
        <v>0</v>
      </c>
      <c r="G62">
        <v>1</v>
      </c>
      <c r="H62">
        <v>0</v>
      </c>
      <c r="I62">
        <v>0.6</v>
      </c>
      <c r="J62">
        <v>0</v>
      </c>
      <c r="K62">
        <v>0.1</v>
      </c>
      <c r="L62">
        <v>0</v>
      </c>
      <c r="M62">
        <v>0.3</v>
      </c>
      <c r="N62">
        <v>0</v>
      </c>
      <c r="O62" s="8">
        <v>3.67</v>
      </c>
      <c r="P62" s="8">
        <v>5.29</v>
      </c>
      <c r="T62">
        <v>0</v>
      </c>
      <c r="U62">
        <v>0</v>
      </c>
      <c r="V62">
        <v>1</v>
      </c>
      <c r="W62">
        <f>Control!B60</f>
        <v>10</v>
      </c>
      <c r="X62">
        <f>'Ctrl pct'!B60</f>
        <v>4.5248868778280542E-2</v>
      </c>
      <c r="Y62">
        <f>Controlled!B60</f>
        <v>26.5</v>
      </c>
      <c r="Z62">
        <f>'Controlled pct'!B60</f>
        <v>0.11990950226244344</v>
      </c>
      <c r="AA62">
        <f>'Fight Time'!B60</f>
        <v>221</v>
      </c>
      <c r="AB62">
        <v>10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B65">
        <v>29</v>
      </c>
      <c r="C65">
        <v>191</v>
      </c>
      <c r="D65">
        <v>198</v>
      </c>
      <c r="E65">
        <v>13</v>
      </c>
      <c r="F65">
        <v>2</v>
      </c>
      <c r="G65">
        <v>3</v>
      </c>
      <c r="H65">
        <v>1</v>
      </c>
      <c r="I65">
        <v>0.38</v>
      </c>
      <c r="J65">
        <v>1</v>
      </c>
      <c r="K65">
        <v>0.54</v>
      </c>
      <c r="L65">
        <v>0</v>
      </c>
      <c r="M65">
        <v>0.08</v>
      </c>
      <c r="N65">
        <v>0</v>
      </c>
      <c r="O65" s="8">
        <v>3.17</v>
      </c>
      <c r="P65" s="8">
        <v>3.6</v>
      </c>
      <c r="T65">
        <v>1.61</v>
      </c>
      <c r="U65">
        <v>1</v>
      </c>
      <c r="V65">
        <v>0.33</v>
      </c>
      <c r="W65">
        <f>Control!B63</f>
        <v>60.6</v>
      </c>
      <c r="X65">
        <f>'Ctrl pct'!B63</f>
        <v>0.27174887892376681</v>
      </c>
      <c r="Y65">
        <f>Controlled!B63</f>
        <v>26.4</v>
      </c>
      <c r="Z65">
        <f>'Controlled pct'!B63</f>
        <v>0.11838565022421524</v>
      </c>
      <c r="AA65">
        <f>'Fight Time'!B63</f>
        <v>223</v>
      </c>
      <c r="AB65">
        <v>3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B67">
        <v>28</v>
      </c>
      <c r="C67">
        <v>183</v>
      </c>
      <c r="D67">
        <v>185</v>
      </c>
      <c r="E67">
        <v>14</v>
      </c>
      <c r="F67">
        <v>3</v>
      </c>
      <c r="G67">
        <v>4</v>
      </c>
      <c r="H67">
        <v>1</v>
      </c>
      <c r="I67">
        <v>0.5</v>
      </c>
      <c r="J67">
        <v>0</v>
      </c>
      <c r="K67">
        <v>7.0000000000000007E-2</v>
      </c>
      <c r="L67">
        <v>0.33</v>
      </c>
      <c r="M67">
        <v>0.43</v>
      </c>
      <c r="N67">
        <v>0.67</v>
      </c>
      <c r="O67" s="8">
        <v>3.53</v>
      </c>
      <c r="P67" s="8">
        <v>2.86</v>
      </c>
      <c r="T67">
        <v>0.61</v>
      </c>
      <c r="U67">
        <v>0.27</v>
      </c>
      <c r="V67">
        <v>0.73</v>
      </c>
      <c r="W67">
        <f>Control!B65</f>
        <v>174</v>
      </c>
      <c r="X67">
        <f>'Ctrl pct'!B65</f>
        <v>0.20046082949308755</v>
      </c>
      <c r="Y67">
        <f>Controlled!B65</f>
        <v>200.2</v>
      </c>
      <c r="Z67">
        <f>'Controlled pct'!B65</f>
        <v>0.23064516129032256</v>
      </c>
      <c r="AA67">
        <f>'Fight Time'!B65</f>
        <v>868</v>
      </c>
      <c r="AB67">
        <v>-1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B69">
        <v>30</v>
      </c>
      <c r="C69">
        <v>178</v>
      </c>
      <c r="D69">
        <v>183</v>
      </c>
      <c r="E69">
        <v>18</v>
      </c>
      <c r="F69">
        <v>5</v>
      </c>
      <c r="G69">
        <v>10</v>
      </c>
      <c r="H69">
        <v>4</v>
      </c>
      <c r="I69">
        <v>0.56000000000000005</v>
      </c>
      <c r="J69">
        <v>0.2</v>
      </c>
      <c r="K69">
        <v>0</v>
      </c>
      <c r="L69">
        <v>0.2</v>
      </c>
      <c r="M69">
        <v>0.44</v>
      </c>
      <c r="N69">
        <v>0.6</v>
      </c>
      <c r="O69" s="8">
        <v>6.4</v>
      </c>
      <c r="P69" s="8">
        <v>6.01</v>
      </c>
      <c r="T69">
        <v>0.35</v>
      </c>
      <c r="U69">
        <v>0.2</v>
      </c>
      <c r="V69">
        <v>0.84</v>
      </c>
      <c r="W69">
        <f>Control!B67</f>
        <v>11.8</v>
      </c>
      <c r="X69">
        <f>'Ctrl pct'!B67</f>
        <v>1.5860215053763442E-2</v>
      </c>
      <c r="Y69">
        <f>Controlled!B67</f>
        <v>71.5</v>
      </c>
      <c r="Z69">
        <f>'Controlled pct'!B67</f>
        <v>9.6102150537634407E-2</v>
      </c>
      <c r="AA69">
        <f>'Fight Time'!B67</f>
        <v>744</v>
      </c>
      <c r="AB69">
        <v>5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B76">
        <v>34</v>
      </c>
      <c r="C76">
        <v>175</v>
      </c>
      <c r="D76">
        <v>170</v>
      </c>
      <c r="E76">
        <v>22</v>
      </c>
      <c r="F76">
        <v>5</v>
      </c>
      <c r="G76">
        <v>10</v>
      </c>
      <c r="H76">
        <v>3</v>
      </c>
      <c r="I76">
        <v>0.41</v>
      </c>
      <c r="J76">
        <v>0</v>
      </c>
      <c r="K76">
        <v>0.05</v>
      </c>
      <c r="L76">
        <v>0.2</v>
      </c>
      <c r="M76">
        <v>0.55000000000000004</v>
      </c>
      <c r="N76">
        <v>0.8</v>
      </c>
      <c r="O76" s="8">
        <v>4.59</v>
      </c>
      <c r="P76" s="8">
        <v>2.65</v>
      </c>
      <c r="T76">
        <v>0.24</v>
      </c>
      <c r="U76">
        <v>0.25</v>
      </c>
      <c r="V76">
        <v>0.7</v>
      </c>
      <c r="W76">
        <f>Control!B74</f>
        <v>30.4</v>
      </c>
      <c r="X76">
        <f>'Ctrl pct'!B74</f>
        <v>3.7670384138785623E-2</v>
      </c>
      <c r="Y76">
        <f>Controlled!B74</f>
        <v>200.2</v>
      </c>
      <c r="Z76">
        <f>'Controlled pct'!B74</f>
        <v>0.24807930607187112</v>
      </c>
      <c r="AA76">
        <f>'Fight Time'!B74</f>
        <v>807</v>
      </c>
      <c r="AB76">
        <v>2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B86">
        <v>29</v>
      </c>
      <c r="C86">
        <v>180</v>
      </c>
      <c r="D86">
        <v>191</v>
      </c>
      <c r="E86">
        <v>12</v>
      </c>
      <c r="F86">
        <v>1</v>
      </c>
      <c r="G86">
        <v>3</v>
      </c>
      <c r="H86">
        <v>0</v>
      </c>
      <c r="I86">
        <v>0.91</v>
      </c>
      <c r="J86">
        <v>1</v>
      </c>
      <c r="K86">
        <v>0</v>
      </c>
      <c r="L86">
        <v>0</v>
      </c>
      <c r="M86">
        <v>0.08</v>
      </c>
      <c r="N86">
        <v>0</v>
      </c>
      <c r="O86" s="8">
        <v>4.54</v>
      </c>
      <c r="P86" s="8">
        <v>4.59</v>
      </c>
      <c r="T86">
        <v>0</v>
      </c>
      <c r="U86">
        <v>0</v>
      </c>
      <c r="V86">
        <v>1</v>
      </c>
      <c r="W86">
        <f>Control!B84</f>
        <v>23.75</v>
      </c>
      <c r="X86">
        <f>'Ctrl pct'!B84</f>
        <v>4.3260473588342438E-2</v>
      </c>
      <c r="Y86">
        <f>Controlled!B84</f>
        <v>26</v>
      </c>
      <c r="Z86">
        <f>'Controlled pct'!B84</f>
        <v>4.7358834244080147E-2</v>
      </c>
      <c r="AA86">
        <f>'Fight Time'!B84</f>
        <v>549</v>
      </c>
      <c r="AB86">
        <v>7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B89">
        <v>38</v>
      </c>
      <c r="C89">
        <v>163</v>
      </c>
      <c r="D89">
        <v>165</v>
      </c>
      <c r="E89">
        <v>15</v>
      </c>
      <c r="F89">
        <v>4</v>
      </c>
      <c r="G89">
        <v>9</v>
      </c>
      <c r="H89">
        <v>4</v>
      </c>
      <c r="I89">
        <v>0.53</v>
      </c>
      <c r="J89">
        <v>0.25</v>
      </c>
      <c r="K89">
        <v>0.2</v>
      </c>
      <c r="L89">
        <v>0.5</v>
      </c>
      <c r="M89">
        <v>0.27</v>
      </c>
      <c r="N89">
        <v>0.25</v>
      </c>
      <c r="O89" s="8">
        <v>2.89</v>
      </c>
      <c r="P89" s="8">
        <v>3.46</v>
      </c>
      <c r="T89">
        <v>1.1399999999999999</v>
      </c>
      <c r="U89">
        <v>0.62</v>
      </c>
      <c r="V89">
        <v>0.59</v>
      </c>
      <c r="W89">
        <f>Control!B87</f>
        <v>120.4</v>
      </c>
      <c r="X89">
        <f>'Ctrl pct'!B87</f>
        <v>0.1983525535420099</v>
      </c>
      <c r="Y89">
        <f>Controlled!B87</f>
        <v>196.9</v>
      </c>
      <c r="Z89">
        <f>'Controlled pct'!B87</f>
        <v>0.3243822075782537</v>
      </c>
      <c r="AA89">
        <f>'Fight Time'!B87</f>
        <v>607</v>
      </c>
      <c r="AB89">
        <v>1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B94">
        <v>33</v>
      </c>
      <c r="C94">
        <v>191</v>
      </c>
      <c r="D94">
        <v>191</v>
      </c>
      <c r="E94">
        <v>21</v>
      </c>
      <c r="F94">
        <v>1</v>
      </c>
      <c r="G94">
        <v>12</v>
      </c>
      <c r="H94">
        <v>1</v>
      </c>
      <c r="I94">
        <v>0.52</v>
      </c>
      <c r="J94">
        <v>0</v>
      </c>
      <c r="K94">
        <v>0</v>
      </c>
      <c r="L94">
        <v>1</v>
      </c>
      <c r="M94">
        <v>0.48</v>
      </c>
      <c r="N94">
        <v>0</v>
      </c>
      <c r="O94" s="8">
        <v>3.66</v>
      </c>
      <c r="P94" s="8">
        <v>2.46</v>
      </c>
      <c r="T94">
        <v>0.8</v>
      </c>
      <c r="U94">
        <v>0.22</v>
      </c>
      <c r="V94">
        <v>0.87</v>
      </c>
      <c r="W94">
        <f>Control!B92</f>
        <v>201.4</v>
      </c>
      <c r="X94">
        <f>'Ctrl pct'!B92</f>
        <v>0.26817576564580559</v>
      </c>
      <c r="Y94">
        <f>Controlled!B92</f>
        <v>23.2</v>
      </c>
      <c r="Z94">
        <f>'Controlled pct'!B92</f>
        <v>3.0892143808255657E-2</v>
      </c>
      <c r="AA94">
        <f>'Fight Time'!B92</f>
        <v>751</v>
      </c>
      <c r="AB94">
        <v>12</v>
      </c>
    </row>
    <row r="95" spans="1:28" x14ac:dyDescent="0.3">
      <c r="A95" t="str">
        <f>Control!A93</f>
        <v>Alex Pereira</v>
      </c>
      <c r="B95">
        <v>38</v>
      </c>
      <c r="C95">
        <v>194</v>
      </c>
      <c r="D95">
        <v>203</v>
      </c>
      <c r="E95">
        <v>12</v>
      </c>
      <c r="F95">
        <v>3</v>
      </c>
      <c r="G95">
        <v>9</v>
      </c>
      <c r="H95">
        <v>2</v>
      </c>
      <c r="I95">
        <v>0.83</v>
      </c>
      <c r="J95">
        <v>0.33</v>
      </c>
      <c r="K95">
        <v>0</v>
      </c>
      <c r="L95">
        <v>0.33</v>
      </c>
      <c r="M95">
        <v>0.17</v>
      </c>
      <c r="N95">
        <v>0.34</v>
      </c>
      <c r="O95" s="8">
        <v>5</v>
      </c>
      <c r="P95" s="8">
        <v>3.5</v>
      </c>
      <c r="T95">
        <v>0.1</v>
      </c>
      <c r="U95">
        <v>0.5</v>
      </c>
      <c r="V95">
        <v>0.75</v>
      </c>
      <c r="W95">
        <f>Control!B93</f>
        <v>13.5</v>
      </c>
      <c r="X95">
        <f>'Ctrl pct'!B93</f>
        <v>1.8828451882845189E-2</v>
      </c>
      <c r="Y95">
        <f>Controlled!B93</f>
        <v>162.1</v>
      </c>
      <c r="Z95">
        <f>'Controlled pct'!B93</f>
        <v>0.22608089260808925</v>
      </c>
      <c r="AA95">
        <f>'Fight Time'!B93</f>
        <v>717</v>
      </c>
      <c r="AB95">
        <v>-1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B104">
        <v>26</v>
      </c>
      <c r="C104">
        <v>172</v>
      </c>
      <c r="D104">
        <v>199</v>
      </c>
      <c r="E104">
        <v>8</v>
      </c>
      <c r="F104">
        <v>1</v>
      </c>
      <c r="G104">
        <v>0</v>
      </c>
      <c r="H104">
        <v>1</v>
      </c>
      <c r="I104">
        <v>0.88</v>
      </c>
      <c r="J104">
        <v>0</v>
      </c>
      <c r="K104">
        <v>0</v>
      </c>
      <c r="L104">
        <v>1</v>
      </c>
      <c r="M104">
        <v>0.13</v>
      </c>
      <c r="N104">
        <v>0</v>
      </c>
      <c r="O104" s="8">
        <v>3.45</v>
      </c>
      <c r="P104" s="8">
        <v>4.5999999999999996</v>
      </c>
      <c r="T104">
        <v>0.82</v>
      </c>
      <c r="U104">
        <v>0.5</v>
      </c>
      <c r="V104">
        <v>0.77</v>
      </c>
      <c r="W104">
        <f>Control!B102</f>
        <v>128</v>
      </c>
      <c r="X104">
        <f>'Ctrl pct'!B102</f>
        <v>0.23357664233576642</v>
      </c>
      <c r="Y104">
        <f>Controlled!B102</f>
        <v>122.5</v>
      </c>
      <c r="Z104">
        <f>'Controlled pct'!B102</f>
        <v>0.22354014598540145</v>
      </c>
      <c r="AA104">
        <f>'Fight Time'!B102</f>
        <v>548</v>
      </c>
      <c r="AB104">
        <v>-1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29</v>
      </c>
      <c r="C106">
        <v>191</v>
      </c>
      <c r="D106">
        <v>206</v>
      </c>
      <c r="E106">
        <v>17</v>
      </c>
      <c r="F106">
        <v>8</v>
      </c>
      <c r="G106">
        <v>2</v>
      </c>
      <c r="H106">
        <v>3</v>
      </c>
      <c r="I106">
        <v>0.53</v>
      </c>
      <c r="J106">
        <v>0.5</v>
      </c>
      <c r="K106">
        <v>0.41</v>
      </c>
      <c r="L106">
        <v>0.25</v>
      </c>
      <c r="M106">
        <v>0.06</v>
      </c>
      <c r="N106">
        <v>0.25</v>
      </c>
      <c r="O106" s="8">
        <v>3.26</v>
      </c>
      <c r="P106" s="8">
        <v>4.04</v>
      </c>
      <c r="T106">
        <v>0.99</v>
      </c>
      <c r="U106">
        <v>0.42</v>
      </c>
      <c r="V106">
        <v>0</v>
      </c>
      <c r="W106">
        <f>Control!B104</f>
        <v>22.833333333333332</v>
      </c>
      <c r="X106">
        <f>'Ctrl pct'!B104</f>
        <v>5.0293685756240818E-2</v>
      </c>
      <c r="Y106">
        <f>Controlled!B104</f>
        <v>115.66666666666667</v>
      </c>
      <c r="Z106">
        <f>'Controlled pct'!B104</f>
        <v>0.2547723935389134</v>
      </c>
      <c r="AA106">
        <f>'Fight Time'!B104</f>
        <v>454</v>
      </c>
      <c r="AB106">
        <v>-1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B108">
        <v>33</v>
      </c>
      <c r="C108">
        <v>165</v>
      </c>
      <c r="D108">
        <v>164</v>
      </c>
      <c r="E108">
        <v>10</v>
      </c>
      <c r="F108">
        <v>6</v>
      </c>
      <c r="G108">
        <v>5</v>
      </c>
      <c r="H108">
        <v>5</v>
      </c>
      <c r="I108">
        <v>0.2</v>
      </c>
      <c r="J108">
        <v>0.17</v>
      </c>
      <c r="K108">
        <v>0.3</v>
      </c>
      <c r="L108">
        <v>0.17</v>
      </c>
      <c r="M108">
        <v>0.5</v>
      </c>
      <c r="N108">
        <v>0.67</v>
      </c>
      <c r="O108" s="8">
        <v>4.41</v>
      </c>
      <c r="P108" s="8">
        <v>4.57</v>
      </c>
      <c r="T108">
        <v>1.08</v>
      </c>
      <c r="U108">
        <v>0.32</v>
      </c>
      <c r="V108">
        <v>0.6</v>
      </c>
      <c r="W108">
        <f>Control!B106</f>
        <v>225.3</v>
      </c>
      <c r="X108">
        <f>'Ctrl pct'!B106</f>
        <v>0.27046818727490995</v>
      </c>
      <c r="Y108">
        <f>Controlled!B106</f>
        <v>92.3</v>
      </c>
      <c r="Z108">
        <f>'Controlled pct'!B106</f>
        <v>0.11080432172869148</v>
      </c>
      <c r="AA108">
        <f>'Fight Time'!B106</f>
        <v>833</v>
      </c>
      <c r="AB108">
        <v>2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34</v>
      </c>
      <c r="C111">
        <v>193</v>
      </c>
      <c r="D111">
        <v>198</v>
      </c>
      <c r="E111">
        <v>14</v>
      </c>
      <c r="F111">
        <v>2</v>
      </c>
      <c r="G111">
        <v>7</v>
      </c>
      <c r="H111">
        <v>2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5.61</v>
      </c>
      <c r="P111" s="8">
        <v>3.51</v>
      </c>
      <c r="T111">
        <v>0.37</v>
      </c>
      <c r="U111">
        <v>0.5</v>
      </c>
      <c r="V111">
        <v>0.71</v>
      </c>
      <c r="W111">
        <f>Control!B109</f>
        <v>79.900000000000006</v>
      </c>
      <c r="X111">
        <f>'Ctrl pct'!B109</f>
        <v>0.10960219478737998</v>
      </c>
      <c r="Y111">
        <f>Controlled!B109</f>
        <v>58.5</v>
      </c>
      <c r="Z111">
        <f>'Controlled pct'!B109</f>
        <v>8.0246913580246909E-2</v>
      </c>
      <c r="AA111">
        <f>'Fight Time'!B109</f>
        <v>729</v>
      </c>
      <c r="AB111">
        <v>-1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17</v>
      </c>
      <c r="F117">
        <v>8</v>
      </c>
      <c r="G117">
        <v>9</v>
      </c>
      <c r="H117">
        <v>7</v>
      </c>
      <c r="I117">
        <v>0.41</v>
      </c>
      <c r="J117">
        <v>0.12</v>
      </c>
      <c r="K117">
        <v>0.13</v>
      </c>
      <c r="L117">
        <v>0.13</v>
      </c>
      <c r="M117">
        <v>0.47</v>
      </c>
      <c r="N117">
        <v>0.5</v>
      </c>
      <c r="O117" s="8">
        <v>4.3600000000000003</v>
      </c>
      <c r="P117" s="8">
        <v>4.5999999999999996</v>
      </c>
      <c r="T117">
        <v>1.2</v>
      </c>
      <c r="U117">
        <v>0.36</v>
      </c>
      <c r="V117">
        <v>0.73</v>
      </c>
      <c r="W117">
        <f>Control!B115</f>
        <v>89.4</v>
      </c>
      <c r="X117">
        <f>'Ctrl pct'!B115</f>
        <v>0.14655737704918034</v>
      </c>
      <c r="Y117">
        <f>Controlled!B115</f>
        <v>65</v>
      </c>
      <c r="Z117">
        <f>'Controlled pct'!B115</f>
        <v>0.10655737704918032</v>
      </c>
      <c r="AA117">
        <f>'Fight Time'!B115</f>
        <v>610</v>
      </c>
      <c r="AB117">
        <v>3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B124">
        <v>30</v>
      </c>
      <c r="C124">
        <v>175</v>
      </c>
      <c r="D124">
        <v>185</v>
      </c>
      <c r="E124">
        <v>10</v>
      </c>
      <c r="F124">
        <v>2</v>
      </c>
      <c r="G124">
        <v>2</v>
      </c>
      <c r="H124">
        <v>1</v>
      </c>
      <c r="I124">
        <v>0.5</v>
      </c>
      <c r="J124">
        <v>0</v>
      </c>
      <c r="K124">
        <v>0.2</v>
      </c>
      <c r="L124">
        <v>0</v>
      </c>
      <c r="M124">
        <v>0.3</v>
      </c>
      <c r="N124">
        <v>1</v>
      </c>
      <c r="O124" s="8">
        <v>4</v>
      </c>
      <c r="P124" s="8">
        <v>1.32</v>
      </c>
      <c r="T124">
        <v>1.3</v>
      </c>
      <c r="U124">
        <v>1</v>
      </c>
      <c r="V124">
        <v>0.76</v>
      </c>
      <c r="W124">
        <f>Control!B122</f>
        <v>66.333333333333329</v>
      </c>
      <c r="X124">
        <f>'Ctrl pct'!B122</f>
        <v>9.544364508393284E-2</v>
      </c>
      <c r="Y124">
        <f>Controlled!B122</f>
        <v>172.33333333333334</v>
      </c>
      <c r="Z124">
        <f>'Controlled pct'!B122</f>
        <v>0.24796163069544366</v>
      </c>
      <c r="AA124">
        <f>'Fight Time'!B122</f>
        <v>695</v>
      </c>
      <c r="AB124">
        <v>2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B131">
        <v>39</v>
      </c>
      <c r="C131">
        <v>191</v>
      </c>
      <c r="D131">
        <v>198</v>
      </c>
      <c r="E131">
        <v>27</v>
      </c>
      <c r="F131">
        <v>9</v>
      </c>
      <c r="G131">
        <v>14</v>
      </c>
      <c r="H131">
        <v>8</v>
      </c>
      <c r="I131">
        <v>0.33</v>
      </c>
      <c r="J131">
        <v>0.56000000000000005</v>
      </c>
      <c r="K131">
        <v>0.3</v>
      </c>
      <c r="L131">
        <v>0.11</v>
      </c>
      <c r="M131">
        <v>0.37</v>
      </c>
      <c r="N131">
        <v>0.33</v>
      </c>
      <c r="O131" s="8">
        <v>3.6</v>
      </c>
      <c r="P131" s="8">
        <v>3.31</v>
      </c>
      <c r="T131">
        <v>1.39</v>
      </c>
      <c r="U131">
        <v>0.33</v>
      </c>
      <c r="V131">
        <v>0.75</v>
      </c>
      <c r="W131">
        <f>Control!B129</f>
        <v>155.69999999999999</v>
      </c>
      <c r="X131">
        <f>'Ctrl pct'!B129</f>
        <v>0.23066666666666666</v>
      </c>
      <c r="Y131">
        <f>Controlled!B129</f>
        <v>72.8</v>
      </c>
      <c r="Z131">
        <f>'Controlled pct'!B129</f>
        <v>0.10785185185185185</v>
      </c>
      <c r="AA131">
        <f>'Fight Time'!B129</f>
        <v>675</v>
      </c>
      <c r="AB131">
        <v>2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B137">
        <v>32</v>
      </c>
      <c r="C137">
        <v>168</v>
      </c>
      <c r="D137">
        <v>175</v>
      </c>
      <c r="E137">
        <v>21</v>
      </c>
      <c r="F137">
        <v>6</v>
      </c>
      <c r="G137">
        <v>9</v>
      </c>
      <c r="H137">
        <v>3</v>
      </c>
      <c r="I137">
        <v>0.33</v>
      </c>
      <c r="J137">
        <v>0.33</v>
      </c>
      <c r="K137">
        <v>0.28000000000000003</v>
      </c>
      <c r="L137">
        <v>0.33</v>
      </c>
      <c r="M137">
        <v>0.38</v>
      </c>
      <c r="N137">
        <v>0.33</v>
      </c>
      <c r="O137" s="8">
        <v>5.66</v>
      </c>
      <c r="P137" s="8">
        <v>3.89</v>
      </c>
      <c r="T137">
        <v>1.41</v>
      </c>
      <c r="U137">
        <v>0.48</v>
      </c>
      <c r="V137">
        <v>0.72</v>
      </c>
      <c r="W137">
        <f>Control!B135</f>
        <v>107.7</v>
      </c>
      <c r="X137">
        <f>'Ctrl pct'!B135</f>
        <v>0.13496240601503759</v>
      </c>
      <c r="Y137">
        <f>Controlled!B135</f>
        <v>161.1</v>
      </c>
      <c r="Z137">
        <f>'Controlled pct'!B135</f>
        <v>0.2018796992481203</v>
      </c>
      <c r="AA137">
        <f>'Fight Time'!B135</f>
        <v>798</v>
      </c>
      <c r="AB137">
        <v>2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B140">
        <v>27</v>
      </c>
      <c r="C140">
        <v>163</v>
      </c>
      <c r="D140">
        <v>170</v>
      </c>
      <c r="E140">
        <v>12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0.67</v>
      </c>
      <c r="L140">
        <v>1</v>
      </c>
      <c r="M140">
        <v>0.33</v>
      </c>
      <c r="N140">
        <v>0</v>
      </c>
      <c r="O140" s="8">
        <v>5.73</v>
      </c>
      <c r="P140" s="8">
        <v>2.82</v>
      </c>
      <c r="T140">
        <v>3.07</v>
      </c>
      <c r="U140">
        <v>1</v>
      </c>
      <c r="V140">
        <v>0</v>
      </c>
      <c r="W140">
        <f>Control!B138</f>
        <v>173.5</v>
      </c>
      <c r="X140">
        <f>'Ctrl pct'!B138</f>
        <v>0.2960750853242321</v>
      </c>
      <c r="Y140">
        <f>Controlled!B138</f>
        <v>8.5</v>
      </c>
      <c r="Z140">
        <f>'Controlled pct'!B138</f>
        <v>1.4505119453924915E-2</v>
      </c>
      <c r="AA140">
        <f>'Fight Time'!B138</f>
        <v>586</v>
      </c>
      <c r="AB140">
        <v>10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B144">
        <v>34</v>
      </c>
      <c r="C144">
        <v>193</v>
      </c>
      <c r="D144">
        <v>196</v>
      </c>
      <c r="E144">
        <v>12</v>
      </c>
      <c r="F144">
        <v>1</v>
      </c>
      <c r="G144">
        <v>8</v>
      </c>
      <c r="H144">
        <v>1</v>
      </c>
      <c r="I144">
        <v>0.56999999999999995</v>
      </c>
      <c r="J144">
        <v>1</v>
      </c>
      <c r="K144">
        <v>0.08</v>
      </c>
      <c r="L144">
        <v>0</v>
      </c>
      <c r="M144">
        <v>0.33</v>
      </c>
      <c r="N144">
        <v>0</v>
      </c>
      <c r="O144" s="8">
        <v>4.7699999999999996</v>
      </c>
      <c r="P144" s="8">
        <v>4.21</v>
      </c>
      <c r="T144">
        <v>0.57999999999999996</v>
      </c>
      <c r="U144">
        <v>0.6</v>
      </c>
      <c r="V144">
        <v>0.85</v>
      </c>
      <c r="W144">
        <f>Control!B142</f>
        <v>20.8</v>
      </c>
      <c r="X144">
        <f>'Ctrl pct'!B142</f>
        <v>4.4731182795698925E-2</v>
      </c>
      <c r="Y144">
        <f>Controlled!B142</f>
        <v>4.5</v>
      </c>
      <c r="Z144">
        <f>'Controlled pct'!B142</f>
        <v>9.6774193548387101E-3</v>
      </c>
      <c r="AA144">
        <f>'Fight Time'!B142</f>
        <v>465</v>
      </c>
      <c r="AB144">
        <v>8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B149">
        <v>31</v>
      </c>
      <c r="C149">
        <v>165</v>
      </c>
      <c r="D149">
        <v>165</v>
      </c>
      <c r="E149">
        <v>7</v>
      </c>
      <c r="F149">
        <v>1</v>
      </c>
      <c r="G149">
        <v>2</v>
      </c>
      <c r="H149">
        <v>1</v>
      </c>
      <c r="I149">
        <v>0.28000000000000003</v>
      </c>
      <c r="J149">
        <v>0</v>
      </c>
      <c r="K149">
        <v>0.14000000000000001</v>
      </c>
      <c r="L149">
        <v>0</v>
      </c>
      <c r="M149">
        <v>0.56000000000000005</v>
      </c>
      <c r="N149">
        <v>1</v>
      </c>
      <c r="O149" s="8">
        <v>4.7699999999999996</v>
      </c>
      <c r="P149" s="8">
        <v>3.88</v>
      </c>
      <c r="T149">
        <v>0</v>
      </c>
      <c r="U149">
        <v>0</v>
      </c>
      <c r="V149">
        <v>0.42</v>
      </c>
      <c r="W149">
        <f>Control!B147</f>
        <v>44.666666666666664</v>
      </c>
      <c r="X149">
        <f>'Ctrl pct'!B147</f>
        <v>5.823554976097349E-2</v>
      </c>
      <c r="Y149">
        <f>Controlled!B147</f>
        <v>207.33333333333334</v>
      </c>
      <c r="Z149">
        <f>'Controlled pct'!B147</f>
        <v>0.27031725336810086</v>
      </c>
      <c r="AA149">
        <f>'Fight Time'!B147</f>
        <v>767</v>
      </c>
      <c r="AB149">
        <v>2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B154">
        <v>31</v>
      </c>
      <c r="C154">
        <v>170</v>
      </c>
      <c r="D154">
        <v>178</v>
      </c>
      <c r="E154">
        <v>17</v>
      </c>
      <c r="F154">
        <v>4</v>
      </c>
      <c r="G154">
        <v>5</v>
      </c>
      <c r="H154">
        <v>4</v>
      </c>
      <c r="I154">
        <v>0.06</v>
      </c>
      <c r="J154">
        <v>0.25</v>
      </c>
      <c r="K154">
        <v>0.5</v>
      </c>
      <c r="L154">
        <v>0</v>
      </c>
      <c r="M154">
        <v>0.44</v>
      </c>
      <c r="N154">
        <v>0.75</v>
      </c>
      <c r="O154" s="8">
        <v>4.01</v>
      </c>
      <c r="P154" s="8">
        <v>4.47</v>
      </c>
      <c r="T154">
        <v>3.21</v>
      </c>
      <c r="U154">
        <v>0.43</v>
      </c>
      <c r="V154">
        <v>0.77</v>
      </c>
      <c r="W154">
        <f>Control!B152</f>
        <v>191.11111111111111</v>
      </c>
      <c r="X154">
        <f>'Ctrl pct'!B152</f>
        <v>0.23593964334705075</v>
      </c>
      <c r="Y154">
        <f>Controlled!B152</f>
        <v>54.888888888888886</v>
      </c>
      <c r="Z154">
        <f>'Controlled pct'!B152</f>
        <v>6.7764060356652944E-2</v>
      </c>
      <c r="AA154">
        <f>'Fight Time'!B152</f>
        <v>810</v>
      </c>
      <c r="AB154">
        <v>1</v>
      </c>
    </row>
    <row r="155" spans="1:28" x14ac:dyDescent="0.3">
      <c r="A155" t="str">
        <f>Control!A153</f>
        <v>Julia Polastri</v>
      </c>
      <c r="B155">
        <v>27</v>
      </c>
      <c r="C155">
        <v>157</v>
      </c>
      <c r="D155">
        <v>160</v>
      </c>
      <c r="E155">
        <v>13</v>
      </c>
      <c r="F155">
        <v>5</v>
      </c>
      <c r="G155">
        <v>1</v>
      </c>
      <c r="H155">
        <v>2</v>
      </c>
      <c r="I155">
        <v>0.31</v>
      </c>
      <c r="J155">
        <v>0</v>
      </c>
      <c r="K155">
        <v>0.23</v>
      </c>
      <c r="L155">
        <v>0</v>
      </c>
      <c r="M155">
        <v>0.46</v>
      </c>
      <c r="N155">
        <v>1</v>
      </c>
      <c r="O155" s="8">
        <v>5.62</v>
      </c>
      <c r="P155" s="8">
        <v>5.37</v>
      </c>
      <c r="T155">
        <v>0.87</v>
      </c>
      <c r="U155">
        <v>0.8</v>
      </c>
      <c r="V155">
        <v>0.56999999999999995</v>
      </c>
      <c r="W155">
        <f>Control!B153</f>
        <v>137.80000000000001</v>
      </c>
      <c r="X155">
        <f>'Ctrl pct'!B153</f>
        <v>0.16622436670687576</v>
      </c>
      <c r="Y155">
        <f>Controlled!B153</f>
        <v>260.8</v>
      </c>
      <c r="Z155">
        <f>'Controlled pct'!B153</f>
        <v>0.31459589867310012</v>
      </c>
      <c r="AA155">
        <f>'Fight Time'!B153</f>
        <v>829</v>
      </c>
      <c r="AB155">
        <v>-1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B159">
        <v>34</v>
      </c>
      <c r="C159">
        <v>183</v>
      </c>
      <c r="D159">
        <v>189</v>
      </c>
      <c r="E159">
        <v>11</v>
      </c>
      <c r="F159">
        <v>5</v>
      </c>
      <c r="G159">
        <v>0</v>
      </c>
      <c r="H159">
        <v>2</v>
      </c>
      <c r="I159">
        <v>0.73</v>
      </c>
      <c r="J159">
        <v>0.2</v>
      </c>
      <c r="K159">
        <v>0.18</v>
      </c>
      <c r="L159">
        <v>0.2</v>
      </c>
      <c r="M159">
        <v>0.09</v>
      </c>
      <c r="N159">
        <v>0.6</v>
      </c>
      <c r="O159" s="8">
        <v>2.1800000000000002</v>
      </c>
      <c r="P159" s="8">
        <v>5.25</v>
      </c>
      <c r="T159">
        <v>0.45</v>
      </c>
      <c r="U159">
        <v>0.33</v>
      </c>
      <c r="V159">
        <v>0.31</v>
      </c>
      <c r="W159">
        <f>Control!B157</f>
        <v>42.666666666666664</v>
      </c>
      <c r="X159">
        <f>'Ctrl pct'!B157</f>
        <v>6.358668653750621E-2</v>
      </c>
      <c r="Y159">
        <f>Controlled!B157</f>
        <v>239.66666666666666</v>
      </c>
      <c r="Z159">
        <f>'Controlled pct'!B157</f>
        <v>0.35717834078489813</v>
      </c>
      <c r="AA159">
        <f>'Fight Time'!B157</f>
        <v>671</v>
      </c>
      <c r="AB159">
        <v>-2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B164">
        <v>34</v>
      </c>
      <c r="C164">
        <v>163</v>
      </c>
      <c r="D164">
        <v>183</v>
      </c>
      <c r="E164">
        <v>18</v>
      </c>
      <c r="F164">
        <v>6</v>
      </c>
      <c r="G164">
        <v>0</v>
      </c>
      <c r="H164">
        <v>3</v>
      </c>
      <c r="I164">
        <v>0.28000000000000003</v>
      </c>
      <c r="J164">
        <v>0.33</v>
      </c>
      <c r="K164">
        <v>0.61</v>
      </c>
      <c r="L164">
        <v>0</v>
      </c>
      <c r="M164">
        <v>0.11</v>
      </c>
      <c r="N164">
        <v>0.67</v>
      </c>
      <c r="O164" s="8">
        <v>2.67</v>
      </c>
      <c r="P164" s="8">
        <v>4.13</v>
      </c>
      <c r="T164">
        <v>1.02</v>
      </c>
      <c r="U164">
        <v>0.25</v>
      </c>
      <c r="V164">
        <v>0.38</v>
      </c>
      <c r="W164">
        <f>Control!B162</f>
        <v>133.25</v>
      </c>
      <c r="X164">
        <f>'Ctrl pct'!B162</f>
        <v>0.21184419713831479</v>
      </c>
      <c r="Y164">
        <f>Controlled!B162</f>
        <v>218</v>
      </c>
      <c r="Z164">
        <f>'Controlled pct'!B162</f>
        <v>0.34658187599364071</v>
      </c>
      <c r="AA164">
        <f>'Fight Time'!B162</f>
        <v>629</v>
      </c>
      <c r="AB164">
        <v>-3</v>
      </c>
    </row>
    <row r="165" spans="1:28" x14ac:dyDescent="0.3">
      <c r="A165" t="str">
        <f>Control!A163</f>
        <v>David Martinez</v>
      </c>
      <c r="B165">
        <v>27</v>
      </c>
      <c r="C165">
        <v>170</v>
      </c>
      <c r="D165">
        <v>171</v>
      </c>
      <c r="E165">
        <v>12</v>
      </c>
      <c r="F165">
        <v>1</v>
      </c>
      <c r="G165">
        <v>1</v>
      </c>
      <c r="H165">
        <v>0</v>
      </c>
      <c r="I165">
        <v>0.83</v>
      </c>
      <c r="J165">
        <v>0</v>
      </c>
      <c r="K165">
        <v>0</v>
      </c>
      <c r="L165">
        <v>0</v>
      </c>
      <c r="M165">
        <v>0.17</v>
      </c>
      <c r="N165">
        <v>1</v>
      </c>
      <c r="O165" s="8">
        <v>5.4</v>
      </c>
      <c r="P165" s="8">
        <v>2.7</v>
      </c>
      <c r="T165">
        <v>0</v>
      </c>
      <c r="U165">
        <v>0</v>
      </c>
      <c r="V165">
        <v>1</v>
      </c>
      <c r="W165">
        <f>Control!B163</f>
        <v>21</v>
      </c>
      <c r="X165">
        <f>'Ctrl pct'!B163</f>
        <v>3.5653650254668934E-2</v>
      </c>
      <c r="Y165">
        <f>Controlled!B163</f>
        <v>12.5</v>
      </c>
      <c r="Z165">
        <f>'Controlled pct'!B163</f>
        <v>2.1222410865874362E-2</v>
      </c>
      <c r="AA165">
        <f>'Fight Time'!B163</f>
        <v>589</v>
      </c>
      <c r="AB165">
        <v>8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29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0.64</v>
      </c>
      <c r="J168">
        <v>0.33</v>
      </c>
      <c r="K168">
        <v>0.21</v>
      </c>
      <c r="L168">
        <v>0.33</v>
      </c>
      <c r="M168">
        <v>0.14000000000000001</v>
      </c>
      <c r="N168">
        <v>0.33</v>
      </c>
      <c r="O168" s="8">
        <v>3.74</v>
      </c>
      <c r="P168" s="8">
        <v>3.2</v>
      </c>
      <c r="T168">
        <v>1.35</v>
      </c>
      <c r="U168">
        <v>0.42</v>
      </c>
      <c r="V168">
        <v>0.6</v>
      </c>
      <c r="W168">
        <f>Control!B166</f>
        <v>56.428571428571431</v>
      </c>
      <c r="X168">
        <f>'Ctrl pct'!B166</f>
        <v>0.11285714285714286</v>
      </c>
      <c r="Y168">
        <f>Controlled!B166</f>
        <v>33.714285714285715</v>
      </c>
      <c r="Z168">
        <f>'Controlled pct'!B166</f>
        <v>6.7428571428571435E-2</v>
      </c>
      <c r="AA168">
        <f>'Fight Time'!B166</f>
        <v>500</v>
      </c>
      <c r="AB168">
        <v>2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</v>
      </c>
      <c r="M169">
        <v>0.44</v>
      </c>
      <c r="N169">
        <v>0.7</v>
      </c>
      <c r="O169" s="8">
        <v>3.67</v>
      </c>
      <c r="P169" s="8">
        <v>3.49</v>
      </c>
      <c r="T169">
        <v>1.05</v>
      </c>
      <c r="U169">
        <v>0.34</v>
      </c>
      <c r="V169">
        <v>0.57999999999999996</v>
      </c>
      <c r="W169">
        <f>Control!B167</f>
        <v>115.8</v>
      </c>
      <c r="X169">
        <f>'Ctrl pct'!B167</f>
        <v>0.14121951219512194</v>
      </c>
      <c r="Y169">
        <f>Controlled!B167</f>
        <v>120.7</v>
      </c>
      <c r="Z169">
        <f>'Controlled pct'!B167</f>
        <v>0.1471951219512195</v>
      </c>
      <c r="AA169">
        <f>'Fight Time'!B167</f>
        <v>820</v>
      </c>
      <c r="AB169">
        <v>-1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B174">
        <v>35</v>
      </c>
      <c r="C174">
        <v>155</v>
      </c>
      <c r="D174">
        <v>149</v>
      </c>
      <c r="E174">
        <v>6</v>
      </c>
      <c r="F174">
        <v>1</v>
      </c>
      <c r="G174">
        <v>2</v>
      </c>
      <c r="H174">
        <v>1</v>
      </c>
      <c r="I174">
        <v>0</v>
      </c>
      <c r="J174">
        <v>0</v>
      </c>
      <c r="K174">
        <v>0.5</v>
      </c>
      <c r="L174">
        <v>0</v>
      </c>
      <c r="M174">
        <v>0.5</v>
      </c>
      <c r="N174">
        <v>1</v>
      </c>
      <c r="O174" s="8">
        <v>2.62</v>
      </c>
      <c r="P174" s="8">
        <v>3.77</v>
      </c>
      <c r="T174">
        <v>2.5499999999999998</v>
      </c>
      <c r="U174">
        <v>0.2</v>
      </c>
      <c r="V174">
        <v>0.5</v>
      </c>
      <c r="W174">
        <f>Control!B172</f>
        <v>421.2</v>
      </c>
      <c r="X174">
        <f>'Ctrl pct'!B172</f>
        <v>0.46799999999999997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  <c r="AB174">
        <v>1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B179">
        <v>29</v>
      </c>
      <c r="C179">
        <v>155</v>
      </c>
      <c r="D179">
        <v>156</v>
      </c>
      <c r="E179">
        <v>10</v>
      </c>
      <c r="F179">
        <v>3</v>
      </c>
      <c r="G179">
        <v>7</v>
      </c>
      <c r="H179">
        <v>2</v>
      </c>
      <c r="I179">
        <v>0.1</v>
      </c>
      <c r="J179">
        <v>0</v>
      </c>
      <c r="K179">
        <v>0.1</v>
      </c>
      <c r="L179">
        <v>0.33</v>
      </c>
      <c r="M179">
        <v>0.8</v>
      </c>
      <c r="N179">
        <v>0.67</v>
      </c>
      <c r="O179" s="8">
        <v>3.87</v>
      </c>
      <c r="P179" s="8">
        <v>2.4700000000000002</v>
      </c>
      <c r="T179">
        <v>2.0299999999999998</v>
      </c>
      <c r="U179">
        <v>0.51</v>
      </c>
      <c r="V179">
        <v>0.73</v>
      </c>
      <c r="W179">
        <f>Control!B177</f>
        <v>138.88888888888889</v>
      </c>
      <c r="X179">
        <f>'Ctrl pct'!B177</f>
        <v>0.16573853089366217</v>
      </c>
      <c r="Y179">
        <f>Controlled!B177</f>
        <v>234.22222222222223</v>
      </c>
      <c r="Z179">
        <f>'Controlled pct'!B177</f>
        <v>0.27950145849907188</v>
      </c>
      <c r="AA179">
        <f>'Fight Time'!B177</f>
        <v>838</v>
      </c>
      <c r="AB179">
        <v>4</v>
      </c>
    </row>
    <row r="180" spans="1:28" x14ac:dyDescent="0.3">
      <c r="A180" t="str">
        <f>Control!A178</f>
        <v>Daniel Frunza</v>
      </c>
      <c r="B180">
        <v>31</v>
      </c>
      <c r="C180">
        <v>185</v>
      </c>
      <c r="D180">
        <v>185</v>
      </c>
      <c r="E180">
        <v>9</v>
      </c>
      <c r="F180">
        <v>3</v>
      </c>
      <c r="G180">
        <v>0</v>
      </c>
      <c r="H180">
        <v>1</v>
      </c>
      <c r="I180">
        <v>0.89</v>
      </c>
      <c r="J180">
        <v>0.33</v>
      </c>
      <c r="K180">
        <v>0</v>
      </c>
      <c r="L180">
        <v>0.67</v>
      </c>
      <c r="M180">
        <v>0.11</v>
      </c>
      <c r="N180">
        <v>0</v>
      </c>
      <c r="O180" s="8">
        <v>6.3</v>
      </c>
      <c r="P180" s="8">
        <v>6.67</v>
      </c>
      <c r="T180">
        <v>0</v>
      </c>
      <c r="U180">
        <v>0</v>
      </c>
      <c r="V180">
        <v>0.6</v>
      </c>
      <c r="W180">
        <f>Control!B178</f>
        <v>12.5</v>
      </c>
      <c r="X180">
        <f>'Ctrl pct'!B178</f>
        <v>3.0864197530864196E-2</v>
      </c>
      <c r="Y180">
        <f>Controlled!B178</f>
        <v>142.5</v>
      </c>
      <c r="Z180">
        <f>'Controlled pct'!B178</f>
        <v>0.35185185185185186</v>
      </c>
      <c r="AA180">
        <f>'Fight Time'!B178</f>
        <v>405</v>
      </c>
      <c r="AB180">
        <v>-1</v>
      </c>
    </row>
    <row r="181" spans="1:28" x14ac:dyDescent="0.3">
      <c r="A181" t="str">
        <f>Control!A179</f>
        <v>Rhys McKee</v>
      </c>
      <c r="B181">
        <v>29</v>
      </c>
      <c r="C181">
        <v>188</v>
      </c>
      <c r="D181">
        <v>198</v>
      </c>
      <c r="E181">
        <v>14</v>
      </c>
      <c r="F181">
        <v>6</v>
      </c>
      <c r="G181">
        <v>1</v>
      </c>
      <c r="H181">
        <v>4</v>
      </c>
      <c r="I181">
        <v>0.79</v>
      </c>
      <c r="J181">
        <v>0.33</v>
      </c>
      <c r="K181">
        <v>0.21</v>
      </c>
      <c r="L181">
        <v>0</v>
      </c>
      <c r="M181">
        <v>0</v>
      </c>
      <c r="N181">
        <v>0.67</v>
      </c>
      <c r="O181" s="8">
        <v>5.16</v>
      </c>
      <c r="P181" s="8">
        <v>7.92</v>
      </c>
      <c r="T181">
        <v>0</v>
      </c>
      <c r="U181">
        <v>0</v>
      </c>
      <c r="V181">
        <v>0.41</v>
      </c>
      <c r="W181">
        <f>Control!B179</f>
        <v>97.6</v>
      </c>
      <c r="X181">
        <f>'Ctrl pct'!B179</f>
        <v>0.15297805642633228</v>
      </c>
      <c r="Y181">
        <f>Controlled!B179</f>
        <v>150.6</v>
      </c>
      <c r="Z181">
        <f>'Controlled pct'!B179</f>
        <v>0.23605015673981192</v>
      </c>
      <c r="AA181">
        <f>'Fight Time'!B179</f>
        <v>638</v>
      </c>
      <c r="AB181">
        <v>1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B186">
        <v>31</v>
      </c>
      <c r="C186">
        <v>165</v>
      </c>
      <c r="D186">
        <v>163</v>
      </c>
      <c r="E186">
        <v>10</v>
      </c>
      <c r="F186">
        <v>1</v>
      </c>
      <c r="G186">
        <v>0</v>
      </c>
      <c r="H186">
        <v>1</v>
      </c>
      <c r="I186">
        <v>0.5</v>
      </c>
      <c r="J186">
        <v>1</v>
      </c>
      <c r="K186">
        <v>0.1</v>
      </c>
      <c r="L186">
        <v>0</v>
      </c>
      <c r="M186">
        <v>0.4</v>
      </c>
      <c r="N186">
        <v>0</v>
      </c>
      <c r="O186" s="8">
        <v>5.34</v>
      </c>
      <c r="P186" s="8">
        <v>3.74</v>
      </c>
      <c r="T186">
        <v>0.68</v>
      </c>
      <c r="U186">
        <v>0.16</v>
      </c>
      <c r="V186">
        <v>0.5</v>
      </c>
      <c r="W186">
        <f>Control!B184</f>
        <v>73</v>
      </c>
      <c r="X186">
        <f>'Ctrl pct'!B184</f>
        <v>0.1111111111111111</v>
      </c>
      <c r="Y186">
        <f>Controlled!B184</f>
        <v>170</v>
      </c>
      <c r="Z186">
        <f>'Controlled pct'!B184</f>
        <v>0.25875190258751901</v>
      </c>
      <c r="AA186">
        <f>'Fight Time'!B184</f>
        <v>657</v>
      </c>
      <c r="AB186">
        <v>-1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B192">
        <v>31</v>
      </c>
      <c r="C192">
        <v>173</v>
      </c>
      <c r="D192">
        <v>175</v>
      </c>
      <c r="E192">
        <v>11</v>
      </c>
      <c r="F192">
        <v>1</v>
      </c>
      <c r="G192">
        <v>2</v>
      </c>
      <c r="H192">
        <v>0</v>
      </c>
      <c r="I192">
        <v>0.45</v>
      </c>
      <c r="J192">
        <v>0</v>
      </c>
      <c r="K192">
        <v>0.18</v>
      </c>
      <c r="L192">
        <v>0</v>
      </c>
      <c r="M192">
        <v>0.36</v>
      </c>
      <c r="N192">
        <v>1</v>
      </c>
      <c r="O192" s="8">
        <v>4.92</v>
      </c>
      <c r="P192" s="8">
        <v>2.35</v>
      </c>
      <c r="T192">
        <v>3.27</v>
      </c>
      <c r="U192">
        <v>0.33</v>
      </c>
      <c r="V192">
        <v>0.37</v>
      </c>
      <c r="W192">
        <f>Control!B190</f>
        <v>228.5</v>
      </c>
      <c r="X192">
        <f>'Ctrl pct'!B190</f>
        <v>0.36914378029079159</v>
      </c>
      <c r="Y192">
        <f>Controlled!B190</f>
        <v>239.5</v>
      </c>
      <c r="Z192">
        <f>'Controlled pct'!B190</f>
        <v>0.38691437802907919</v>
      </c>
      <c r="AA192">
        <f>'Fight Time'!B190</f>
        <v>619</v>
      </c>
      <c r="AB192">
        <v>5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B197">
        <v>40</v>
      </c>
      <c r="C197">
        <v>168</v>
      </c>
      <c r="D197">
        <v>178</v>
      </c>
      <c r="E197">
        <v>19</v>
      </c>
      <c r="F197">
        <v>5</v>
      </c>
      <c r="G197">
        <v>10</v>
      </c>
      <c r="H197">
        <v>5</v>
      </c>
      <c r="I197">
        <v>0.37</v>
      </c>
      <c r="J197">
        <v>0.2</v>
      </c>
      <c r="K197">
        <v>0.11</v>
      </c>
      <c r="L197">
        <v>0.2</v>
      </c>
      <c r="M197">
        <v>0.53</v>
      </c>
      <c r="N197">
        <v>0.6</v>
      </c>
      <c r="O197" s="8">
        <v>3.75</v>
      </c>
      <c r="P197" s="8">
        <v>4.46</v>
      </c>
      <c r="T197">
        <v>1.0900000000000001</v>
      </c>
      <c r="U197">
        <v>0.37</v>
      </c>
      <c r="V197">
        <v>0.46</v>
      </c>
      <c r="W197">
        <f>Control!B195</f>
        <v>58.7</v>
      </c>
      <c r="X197">
        <f>'Ctrl pct'!B195</f>
        <v>7.123786407766991E-2</v>
      </c>
      <c r="Y197">
        <f>Controlled!B195</f>
        <v>25.1</v>
      </c>
      <c r="Z197">
        <f>'Controlled pct'!B195</f>
        <v>3.0461165048543692E-2</v>
      </c>
      <c r="AA197">
        <f>'Fight Time'!B195</f>
        <v>824</v>
      </c>
      <c r="AB197">
        <v>-1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B202">
        <v>27</v>
      </c>
      <c r="C202">
        <v>165</v>
      </c>
      <c r="D202">
        <v>164</v>
      </c>
      <c r="E202">
        <v>9</v>
      </c>
      <c r="F202">
        <v>3</v>
      </c>
      <c r="G202">
        <v>0</v>
      </c>
      <c r="H202">
        <v>2</v>
      </c>
      <c r="I202">
        <v>0.44</v>
      </c>
      <c r="J202">
        <v>0</v>
      </c>
      <c r="K202">
        <v>0.33</v>
      </c>
      <c r="L202">
        <v>0.33</v>
      </c>
      <c r="M202">
        <v>0.22</v>
      </c>
      <c r="N202">
        <v>0.67</v>
      </c>
      <c r="O202" s="8">
        <v>1.62</v>
      </c>
      <c r="P202" s="8">
        <v>3.2</v>
      </c>
      <c r="T202">
        <v>3.54</v>
      </c>
      <c r="U202">
        <v>0.37</v>
      </c>
      <c r="V202">
        <v>0.5</v>
      </c>
      <c r="W202">
        <f>Control!B200</f>
        <v>122</v>
      </c>
      <c r="X202">
        <f>'Ctrl pct'!B200</f>
        <v>0.15968586387434555</v>
      </c>
      <c r="Y202">
        <f>Controlled!B200</f>
        <v>31.666666666666668</v>
      </c>
      <c r="Z202">
        <f>'Controlled pct'!B200</f>
        <v>4.1448516579406632E-2</v>
      </c>
      <c r="AA202">
        <f>'Fight Time'!B200</f>
        <v>764</v>
      </c>
      <c r="AB202">
        <v>-2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30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0.29417293233082709</v>
      </c>
      <c r="Y205">
        <f>Controlled!B203</f>
        <v>85.285714285714292</v>
      </c>
      <c r="Z205">
        <f>'Controlled pct'!B203</f>
        <v>0.18703007518796994</v>
      </c>
      <c r="AA205">
        <f>'Fight Time'!B203</f>
        <v>456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B208">
        <v>37</v>
      </c>
      <c r="C208">
        <v>160</v>
      </c>
      <c r="D208">
        <v>163</v>
      </c>
      <c r="E208">
        <v>22</v>
      </c>
      <c r="F208">
        <v>3</v>
      </c>
      <c r="G208">
        <v>8</v>
      </c>
      <c r="H208">
        <v>3</v>
      </c>
      <c r="I208">
        <v>0.05</v>
      </c>
      <c r="J208">
        <v>0</v>
      </c>
      <c r="K208">
        <v>0.64</v>
      </c>
      <c r="L208">
        <v>0</v>
      </c>
      <c r="M208">
        <v>0.32</v>
      </c>
      <c r="N208">
        <v>1</v>
      </c>
      <c r="O208" s="8">
        <v>1.97</v>
      </c>
      <c r="P208" s="8">
        <v>2.5499999999999998</v>
      </c>
      <c r="T208">
        <v>2.38</v>
      </c>
      <c r="U208">
        <v>0.33</v>
      </c>
      <c r="V208">
        <v>0.73</v>
      </c>
      <c r="W208">
        <f>Control!B206</f>
        <v>324.60000000000002</v>
      </c>
      <c r="X208">
        <f>'Ctrl pct'!B206</f>
        <v>0.44834254143646413</v>
      </c>
      <c r="Y208">
        <f>Controlled!B206</f>
        <v>70.400000000000006</v>
      </c>
      <c r="Z208">
        <f>'Controlled pct'!B206</f>
        <v>9.7237569060773493E-2</v>
      </c>
      <c r="AA208">
        <f>'Fight Time'!B206</f>
        <v>724</v>
      </c>
      <c r="AB208">
        <v>5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B212">
        <v>35</v>
      </c>
      <c r="C212">
        <v>193</v>
      </c>
      <c r="D212">
        <v>196</v>
      </c>
      <c r="E212">
        <v>15</v>
      </c>
      <c r="F212">
        <v>4</v>
      </c>
      <c r="G212">
        <v>9</v>
      </c>
      <c r="H212">
        <v>4</v>
      </c>
      <c r="I212">
        <v>0.67</v>
      </c>
      <c r="J212">
        <v>0.75</v>
      </c>
      <c r="K212">
        <v>0.13</v>
      </c>
      <c r="L212">
        <v>0</v>
      </c>
      <c r="M212">
        <v>0.2</v>
      </c>
      <c r="N212">
        <v>0.25</v>
      </c>
      <c r="O212" s="8">
        <v>5.58</v>
      </c>
      <c r="P212" s="8">
        <v>3.54</v>
      </c>
      <c r="T212">
        <v>0.31</v>
      </c>
      <c r="U212">
        <v>0.28000000000000003</v>
      </c>
      <c r="V212">
        <v>0.82</v>
      </c>
      <c r="W212">
        <f>Control!B210</f>
        <v>36</v>
      </c>
      <c r="X212">
        <f>'Ctrl pct'!B210</f>
        <v>7.9295154185022032E-2</v>
      </c>
      <c r="Y212">
        <f>Controlled!B210</f>
        <v>36.6</v>
      </c>
      <c r="Z212">
        <f>'Controlled pct'!B210</f>
        <v>8.0616740088105723E-2</v>
      </c>
      <c r="AA212">
        <f>'Fight Time'!B210</f>
        <v>454</v>
      </c>
      <c r="AB212">
        <v>3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B215">
        <v>28</v>
      </c>
      <c r="C215">
        <v>170</v>
      </c>
      <c r="D215">
        <v>175</v>
      </c>
      <c r="E215">
        <v>16</v>
      </c>
      <c r="F215">
        <v>2</v>
      </c>
      <c r="G215">
        <v>5</v>
      </c>
      <c r="H215">
        <v>0</v>
      </c>
      <c r="I215">
        <v>0.75</v>
      </c>
      <c r="J215">
        <v>0</v>
      </c>
      <c r="K215">
        <v>0.19</v>
      </c>
      <c r="L215">
        <v>0</v>
      </c>
      <c r="M215">
        <v>0.06</v>
      </c>
      <c r="N215">
        <v>1</v>
      </c>
      <c r="O215" s="8">
        <v>4.87</v>
      </c>
      <c r="P215" s="8">
        <v>4.13</v>
      </c>
      <c r="T215">
        <v>0.6</v>
      </c>
      <c r="U215">
        <v>0.5</v>
      </c>
      <c r="V215">
        <v>0.86</v>
      </c>
      <c r="W215">
        <f>Control!B213</f>
        <v>8.5</v>
      </c>
      <c r="X215">
        <f>'Ctrl pct'!B213</f>
        <v>1.693227091633466E-2</v>
      </c>
      <c r="Y215">
        <f>Controlled!B213</f>
        <v>37.5</v>
      </c>
      <c r="Z215">
        <f>'Controlled pct'!B213</f>
        <v>7.4701195219123509E-2</v>
      </c>
      <c r="AA215">
        <f>'Fight Time'!B213</f>
        <v>502</v>
      </c>
      <c r="AB215">
        <v>13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B219">
        <v>30</v>
      </c>
      <c r="C219">
        <v>180</v>
      </c>
      <c r="D219">
        <v>184</v>
      </c>
      <c r="E219">
        <v>26</v>
      </c>
      <c r="F219">
        <v>7</v>
      </c>
      <c r="G219">
        <v>5</v>
      </c>
      <c r="H219">
        <v>2</v>
      </c>
      <c r="I219">
        <v>0.38</v>
      </c>
      <c r="J219">
        <v>0.28000000000000003</v>
      </c>
      <c r="K219">
        <v>0.46</v>
      </c>
      <c r="L219">
        <v>0</v>
      </c>
      <c r="M219">
        <v>0.15</v>
      </c>
      <c r="N219">
        <v>0.71</v>
      </c>
      <c r="O219" s="8">
        <v>3.7</v>
      </c>
      <c r="P219" s="8">
        <v>4.76</v>
      </c>
      <c r="T219">
        <v>0.35</v>
      </c>
      <c r="U219">
        <v>0.4</v>
      </c>
      <c r="V219">
        <v>0.67</v>
      </c>
      <c r="W219">
        <f>Control!B217</f>
        <v>61.625</v>
      </c>
      <c r="X219">
        <f>'Ctrl pct'!B217</f>
        <v>0.11497201492537314</v>
      </c>
      <c r="Y219">
        <f>Controlled!B217</f>
        <v>149.875</v>
      </c>
      <c r="Z219">
        <f>'Controlled pct'!B217</f>
        <v>0.27961753731343286</v>
      </c>
      <c r="AA219">
        <f>'Fight Time'!B217</f>
        <v>536</v>
      </c>
      <c r="AB219">
        <v>-1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B224">
        <v>30</v>
      </c>
      <c r="C224">
        <v>185</v>
      </c>
      <c r="D224">
        <v>188</v>
      </c>
      <c r="E224">
        <v>10</v>
      </c>
      <c r="F224">
        <v>3</v>
      </c>
      <c r="G224">
        <v>2</v>
      </c>
      <c r="H224">
        <v>2</v>
      </c>
      <c r="I224">
        <v>0.7</v>
      </c>
      <c r="J224">
        <v>0.67</v>
      </c>
      <c r="K224">
        <v>0.1</v>
      </c>
      <c r="L224">
        <v>0</v>
      </c>
      <c r="M224">
        <v>0.2</v>
      </c>
      <c r="N224">
        <v>0.33</v>
      </c>
      <c r="O224" s="8">
        <v>3.74</v>
      </c>
      <c r="P224" s="8">
        <v>2.94</v>
      </c>
      <c r="T224">
        <v>4.42</v>
      </c>
      <c r="U224">
        <v>0.66</v>
      </c>
      <c r="V224">
        <v>1</v>
      </c>
      <c r="W224">
        <f>Control!B222</f>
        <v>268.2</v>
      </c>
      <c r="X224">
        <f>'Ctrl pct'!B222</f>
        <v>0.4113496932515337</v>
      </c>
      <c r="Y224">
        <f>Controlled!B222</f>
        <v>2.4</v>
      </c>
      <c r="Z224">
        <f>'Controlled pct'!B222</f>
        <v>3.6809815950920245E-3</v>
      </c>
      <c r="AA224">
        <f>'Fight Time'!B222</f>
        <v>652</v>
      </c>
      <c r="AB224">
        <v>1</v>
      </c>
    </row>
    <row r="225" spans="1:28" x14ac:dyDescent="0.3">
      <c r="A225" t="str">
        <f>Control!A223</f>
        <v>Le Quang</v>
      </c>
      <c r="B225">
        <v>33</v>
      </c>
      <c r="C225">
        <v>169</v>
      </c>
      <c r="D225">
        <v>178</v>
      </c>
      <c r="E225">
        <v>9</v>
      </c>
      <c r="F225">
        <v>2</v>
      </c>
      <c r="G225">
        <v>1</v>
      </c>
      <c r="H225">
        <v>2</v>
      </c>
      <c r="I225">
        <v>0.22</v>
      </c>
      <c r="J225">
        <v>0.5</v>
      </c>
      <c r="K225">
        <v>0.44</v>
      </c>
      <c r="L225">
        <v>0</v>
      </c>
      <c r="M225">
        <v>0.33</v>
      </c>
      <c r="N225">
        <v>0.5</v>
      </c>
      <c r="O225" s="8">
        <v>2.7</v>
      </c>
      <c r="P225" s="8">
        <v>4.53</v>
      </c>
      <c r="T225">
        <v>3.15</v>
      </c>
      <c r="U225">
        <v>0.35</v>
      </c>
      <c r="V225">
        <v>1</v>
      </c>
      <c r="W225">
        <f>Control!B223</f>
        <v>199.33333333333334</v>
      </c>
      <c r="X225">
        <f>'Ctrl pct'!B223</f>
        <v>0.2988505747126437</v>
      </c>
      <c r="Y225">
        <f>Controlled!B223</f>
        <v>12.666666666666666</v>
      </c>
      <c r="Z225">
        <f>'Controlled pct'!B223</f>
        <v>1.8990504747626185E-2</v>
      </c>
      <c r="AA225">
        <f>'Fight Time'!B223</f>
        <v>667</v>
      </c>
      <c r="AB225">
        <v>1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4</v>
      </c>
      <c r="H233">
        <v>1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B234">
        <v>33</v>
      </c>
      <c r="C234">
        <v>178</v>
      </c>
      <c r="D234">
        <v>192</v>
      </c>
      <c r="E234">
        <v>15</v>
      </c>
      <c r="F234">
        <v>2</v>
      </c>
      <c r="G234">
        <v>9</v>
      </c>
      <c r="H234">
        <v>2</v>
      </c>
      <c r="I234">
        <v>0.53</v>
      </c>
      <c r="J234">
        <v>0</v>
      </c>
      <c r="K234">
        <v>7.0000000000000007E-2</v>
      </c>
      <c r="L234">
        <v>0</v>
      </c>
      <c r="M234">
        <v>0.4</v>
      </c>
      <c r="N234">
        <v>1</v>
      </c>
      <c r="O234" s="8">
        <v>3.22</v>
      </c>
      <c r="P234" s="8">
        <v>1.39</v>
      </c>
      <c r="T234">
        <v>3.24</v>
      </c>
      <c r="U234">
        <v>0.62</v>
      </c>
      <c r="V234">
        <v>0.68</v>
      </c>
      <c r="W234">
        <f>Control!B232</f>
        <v>257.7</v>
      </c>
      <c r="X234">
        <f>'Ctrl pct'!B232</f>
        <v>0.41298076923076921</v>
      </c>
      <c r="Y234">
        <f>Controlled!B232</f>
        <v>139.6</v>
      </c>
      <c r="Z234">
        <f>'Controlled pct'!B232</f>
        <v>0.2237179487179487</v>
      </c>
      <c r="AA234">
        <f>'Fight Time'!B232</f>
        <v>624</v>
      </c>
      <c r="AB234">
        <v>6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B240">
        <v>30</v>
      </c>
      <c r="C240">
        <v>170</v>
      </c>
      <c r="D240">
        <v>170</v>
      </c>
      <c r="E240">
        <v>12</v>
      </c>
      <c r="F240">
        <v>2</v>
      </c>
      <c r="G240">
        <v>3</v>
      </c>
      <c r="H240">
        <v>1</v>
      </c>
      <c r="I240">
        <v>0.42</v>
      </c>
      <c r="J240">
        <v>0</v>
      </c>
      <c r="K240">
        <v>0.16</v>
      </c>
      <c r="L240">
        <v>0</v>
      </c>
      <c r="M240">
        <v>0.42</v>
      </c>
      <c r="N240">
        <v>1</v>
      </c>
      <c r="O240" s="8">
        <v>4.74</v>
      </c>
      <c r="P240" s="8">
        <v>4.96</v>
      </c>
      <c r="T240">
        <v>3.03</v>
      </c>
      <c r="U240">
        <v>0.39</v>
      </c>
      <c r="V240">
        <v>0.73</v>
      </c>
      <c r="W240">
        <f>Control!B238</f>
        <v>277.75</v>
      </c>
      <c r="X240">
        <f>'Ctrl pct'!B238</f>
        <v>0.33996328029375766</v>
      </c>
      <c r="Y240">
        <f>Controlled!B238</f>
        <v>55.25</v>
      </c>
      <c r="Z240">
        <f>'Controlled pct'!B238</f>
        <v>6.7625458996328033E-2</v>
      </c>
      <c r="AA240">
        <f>'Fight Time'!B238</f>
        <v>817</v>
      </c>
      <c r="AB240">
        <v>3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B243">
        <v>33</v>
      </c>
      <c r="C243">
        <v>188</v>
      </c>
      <c r="D243">
        <v>184</v>
      </c>
      <c r="E243">
        <v>14</v>
      </c>
      <c r="F243">
        <v>5</v>
      </c>
      <c r="G243">
        <v>0</v>
      </c>
      <c r="H243">
        <v>2</v>
      </c>
      <c r="I243">
        <v>0.71</v>
      </c>
      <c r="J243">
        <v>0.2</v>
      </c>
      <c r="K243">
        <v>7.0000000000000007E-2</v>
      </c>
      <c r="L243">
        <v>0.2</v>
      </c>
      <c r="M243">
        <v>0.21</v>
      </c>
      <c r="N243">
        <v>0.6</v>
      </c>
      <c r="O243" s="8">
        <v>2.5</v>
      </c>
      <c r="P243" s="8">
        <v>5.17</v>
      </c>
      <c r="T243">
        <v>0.5</v>
      </c>
      <c r="U243">
        <v>0.2</v>
      </c>
      <c r="V243">
        <v>0.64</v>
      </c>
      <c r="W243">
        <f>Control!B241</f>
        <v>210</v>
      </c>
      <c r="X243">
        <f>'Ctrl pct'!B241</f>
        <v>0.23333333333333334</v>
      </c>
      <c r="Y243">
        <f>Controlled!B241</f>
        <v>150</v>
      </c>
      <c r="Z243">
        <f>'Controlled pct'!B241</f>
        <v>0.16666666666666666</v>
      </c>
      <c r="AA243">
        <f>'Fight Time'!B241</f>
        <v>900</v>
      </c>
      <c r="AB243">
        <v>-2</v>
      </c>
    </row>
    <row r="244" spans="1:28" x14ac:dyDescent="0.3">
      <c r="A244" t="str">
        <f>Control!A242</f>
        <v>Navajo Stirling</v>
      </c>
      <c r="B244">
        <v>27</v>
      </c>
      <c r="C244">
        <v>193</v>
      </c>
      <c r="D244">
        <v>201</v>
      </c>
      <c r="E244">
        <v>7</v>
      </c>
      <c r="F244">
        <v>0</v>
      </c>
      <c r="G244">
        <v>2</v>
      </c>
      <c r="H244">
        <v>0</v>
      </c>
      <c r="I244">
        <v>0.56000000000000005</v>
      </c>
      <c r="J244">
        <v>0</v>
      </c>
      <c r="K244">
        <v>0</v>
      </c>
      <c r="L244">
        <v>0</v>
      </c>
      <c r="M244">
        <v>0.43</v>
      </c>
      <c r="N244">
        <v>0</v>
      </c>
      <c r="O244" s="8">
        <v>6.43</v>
      </c>
      <c r="P244" s="8">
        <v>2.4900000000000002</v>
      </c>
      <c r="T244">
        <v>1.2</v>
      </c>
      <c r="U244">
        <v>0.3</v>
      </c>
      <c r="V244">
        <v>0.78</v>
      </c>
      <c r="W244">
        <f>Control!B242</f>
        <v>97</v>
      </c>
      <c r="X244">
        <f>'Ctrl pct'!B242</f>
        <v>0.12985274431057564</v>
      </c>
      <c r="Y244">
        <f>Controlled!B242</f>
        <v>105.66666666666667</v>
      </c>
      <c r="Z244">
        <f>'Controlled pct'!B242</f>
        <v>0.14145470771976798</v>
      </c>
      <c r="AA244">
        <f>'Fight Time'!B242</f>
        <v>747</v>
      </c>
      <c r="AB244">
        <v>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B246">
        <v>35</v>
      </c>
      <c r="C246">
        <v>175</v>
      </c>
      <c r="D246">
        <v>183</v>
      </c>
      <c r="E246">
        <v>10</v>
      </c>
      <c r="F246">
        <v>5</v>
      </c>
      <c r="G246">
        <v>3</v>
      </c>
      <c r="H246">
        <v>2</v>
      </c>
      <c r="I246">
        <v>0.5</v>
      </c>
      <c r="J246">
        <v>0.6</v>
      </c>
      <c r="K246">
        <v>0.2</v>
      </c>
      <c r="L246">
        <v>0</v>
      </c>
      <c r="M246">
        <v>0.3</v>
      </c>
      <c r="N246">
        <v>0.4</v>
      </c>
      <c r="O246" s="8">
        <v>3.11</v>
      </c>
      <c r="P246" s="8">
        <v>3.66</v>
      </c>
      <c r="T246">
        <v>0.49</v>
      </c>
      <c r="U246">
        <v>0.12</v>
      </c>
      <c r="V246">
        <v>1</v>
      </c>
      <c r="W246">
        <f>Control!B244</f>
        <v>117.8</v>
      </c>
      <c r="X246">
        <f>'Ctrl pct'!B244</f>
        <v>0.31837837837837835</v>
      </c>
      <c r="Y246">
        <f>Controlled!B244</f>
        <v>6.5</v>
      </c>
      <c r="Z246">
        <f>'Controlled pct'!B244</f>
        <v>1.7567567567567569E-2</v>
      </c>
      <c r="AA246">
        <f>'Fight Time'!B244</f>
        <v>370</v>
      </c>
      <c r="AB246">
        <v>-1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B249">
        <v>29</v>
      </c>
      <c r="C249">
        <v>180</v>
      </c>
      <c r="D249">
        <v>185</v>
      </c>
      <c r="E249">
        <v>14</v>
      </c>
      <c r="F249">
        <v>3</v>
      </c>
      <c r="G249">
        <v>6</v>
      </c>
      <c r="H249">
        <v>3</v>
      </c>
      <c r="I249">
        <v>0.28000000000000003</v>
      </c>
      <c r="J249">
        <v>0.67</v>
      </c>
      <c r="K249">
        <v>0.71</v>
      </c>
      <c r="L249">
        <v>0</v>
      </c>
      <c r="M249">
        <v>0</v>
      </c>
      <c r="N249">
        <v>0.33</v>
      </c>
      <c r="O249" s="8">
        <v>5.39</v>
      </c>
      <c r="P249" s="8">
        <v>4.6100000000000003</v>
      </c>
      <c r="T249">
        <v>4.1900000000000004</v>
      </c>
      <c r="U249">
        <v>0.39</v>
      </c>
      <c r="V249">
        <v>0.7</v>
      </c>
      <c r="W249">
        <f>Control!B247</f>
        <v>200.22222222222223</v>
      </c>
      <c r="X249">
        <f>'Ctrl pct'!B247</f>
        <v>0.4419916605347069</v>
      </c>
      <c r="Y249">
        <f>Controlled!B247</f>
        <v>44.666666666666664</v>
      </c>
      <c r="Z249">
        <f>'Controlled pct'!B247</f>
        <v>9.860191317144959E-2</v>
      </c>
      <c r="AA249">
        <f>'Fight Time'!B247</f>
        <v>453</v>
      </c>
      <c r="AB249">
        <v>1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</v>
      </c>
      <c r="J258">
        <v>0</v>
      </c>
      <c r="K258">
        <v>0.4</v>
      </c>
      <c r="L258">
        <v>0.28000000000000003</v>
      </c>
      <c r="M258">
        <v>0.2</v>
      </c>
      <c r="N258">
        <v>0.71</v>
      </c>
      <c r="O258" s="8">
        <v>6.73</v>
      </c>
      <c r="P258" s="8">
        <v>5.04</v>
      </c>
      <c r="Q258">
        <v>0.68</v>
      </c>
      <c r="R258">
        <v>0.17</v>
      </c>
      <c r="S258">
        <v>0.15</v>
      </c>
      <c r="T258">
        <v>1</v>
      </c>
      <c r="U258">
        <v>0.5</v>
      </c>
      <c r="V258">
        <v>0.87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</v>
      </c>
      <c r="J260">
        <v>0</v>
      </c>
      <c r="K260">
        <v>0.1</v>
      </c>
      <c r="L260">
        <v>0.5</v>
      </c>
      <c r="M260">
        <v>0.4</v>
      </c>
      <c r="N260">
        <v>0.5</v>
      </c>
      <c r="O260" s="8">
        <v>7.05</v>
      </c>
      <c r="P260" s="8">
        <v>4.76</v>
      </c>
      <c r="Q260">
        <v>0.81</v>
      </c>
      <c r="R260">
        <v>0.13</v>
      </c>
      <c r="S260">
        <v>7.0000000000000007E-2</v>
      </c>
      <c r="T260">
        <v>1.24</v>
      </c>
      <c r="U260">
        <v>0.75</v>
      </c>
      <c r="V260">
        <v>0.85</v>
      </c>
      <c r="W260">
        <f>Control!B258</f>
        <v>47</v>
      </c>
      <c r="X260">
        <f>'Ctrl pct'!B258</f>
        <v>8.6238532110091748E-2</v>
      </c>
      <c r="Y260">
        <f>Controlled!B258</f>
        <v>28.75</v>
      </c>
      <c r="Z260">
        <f>'Controlled pct'!B258</f>
        <v>5.2752293577981654E-2</v>
      </c>
      <c r="AA260">
        <f>'Fight Time'!B258</f>
        <v>545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185</v>
      </c>
      <c r="D262">
        <v>185</v>
      </c>
      <c r="E262">
        <v>12</v>
      </c>
      <c r="F262">
        <v>2</v>
      </c>
      <c r="G262">
        <v>1</v>
      </c>
      <c r="H262">
        <v>0</v>
      </c>
      <c r="I262">
        <v>0.67</v>
      </c>
      <c r="J262">
        <v>0</v>
      </c>
      <c r="K262">
        <v>0.17</v>
      </c>
      <c r="L262">
        <v>0</v>
      </c>
      <c r="M262">
        <v>0.17</v>
      </c>
      <c r="N262">
        <v>1</v>
      </c>
      <c r="O262" s="8">
        <v>5.83</v>
      </c>
      <c r="P262" s="8">
        <v>2.79</v>
      </c>
      <c r="Q262">
        <v>0.61</v>
      </c>
      <c r="R262">
        <v>0.28999999999999998</v>
      </c>
      <c r="S262">
        <v>0.11</v>
      </c>
      <c r="T262">
        <v>6.49</v>
      </c>
      <c r="U262">
        <v>0.57999999999999996</v>
      </c>
      <c r="V262">
        <v>1</v>
      </c>
      <c r="W262">
        <f>Control!B260</f>
        <v>485</v>
      </c>
      <c r="X262">
        <f>'Ctrl pct'!B260</f>
        <v>0.69285714285714284</v>
      </c>
      <c r="Y262">
        <f>Controlled!B260</f>
        <v>70</v>
      </c>
      <c r="Z262">
        <f>'Controlled pct'!B260</f>
        <v>0.1</v>
      </c>
      <c r="AA262">
        <f>'Fight Time'!B260</f>
        <v>700</v>
      </c>
      <c r="AB262">
        <v>4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34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0.25</v>
      </c>
      <c r="K264">
        <v>0.3</v>
      </c>
      <c r="L264">
        <v>0.25</v>
      </c>
      <c r="M264">
        <v>0.4</v>
      </c>
      <c r="N264">
        <v>0.5</v>
      </c>
      <c r="O264" s="8">
        <v>3.49</v>
      </c>
      <c r="P264" s="8">
        <v>2.68</v>
      </c>
      <c r="Q264">
        <v>0.56999999999999995</v>
      </c>
      <c r="R264">
        <v>0.34</v>
      </c>
      <c r="S264">
        <v>0.09</v>
      </c>
      <c r="T264">
        <v>2.08</v>
      </c>
      <c r="U264">
        <v>0.35</v>
      </c>
      <c r="V264">
        <v>0.7</v>
      </c>
      <c r="W264">
        <f>Control!B262</f>
        <v>182.3</v>
      </c>
      <c r="X264">
        <f>'Ctrl pct'!B262</f>
        <v>0.31056218057921636</v>
      </c>
      <c r="Y264">
        <f>Controlled!B262</f>
        <v>223.1</v>
      </c>
      <c r="Z264">
        <f>'Controlled pct'!B262</f>
        <v>0.38006814310051107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34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0.13</v>
      </c>
      <c r="J265">
        <v>0.25</v>
      </c>
      <c r="K265">
        <v>0.27</v>
      </c>
      <c r="L265">
        <v>0</v>
      </c>
      <c r="M265">
        <v>0.6</v>
      </c>
      <c r="N265">
        <v>0.75</v>
      </c>
      <c r="O265" s="8">
        <v>2.84</v>
      </c>
      <c r="P265" s="8">
        <v>3.72</v>
      </c>
      <c r="Q265">
        <v>0.77</v>
      </c>
      <c r="R265">
        <v>0.14000000000000001</v>
      </c>
      <c r="S265">
        <v>0.09</v>
      </c>
      <c r="T265">
        <v>1.28</v>
      </c>
      <c r="U265">
        <v>0.43</v>
      </c>
      <c r="V265">
        <v>0.9</v>
      </c>
      <c r="W265">
        <f>Control!B263</f>
        <v>290</v>
      </c>
      <c r="X265">
        <f>'Ctrl pct'!B263</f>
        <v>0.31556039173014144</v>
      </c>
      <c r="Y265">
        <f>Controlled!B263</f>
        <v>185.5</v>
      </c>
      <c r="Z265">
        <f>'Controlled pct'!B263</f>
        <v>0.20184983677910773</v>
      </c>
      <c r="AA265">
        <f>'Fight Time'!B263</f>
        <v>919</v>
      </c>
      <c r="AB265">
        <v>1</v>
      </c>
    </row>
    <row r="266" spans="1:28" x14ac:dyDescent="0.3">
      <c r="A266" t="str">
        <f>Control!A264</f>
        <v>Allan Nascimento</v>
      </c>
      <c r="B266">
        <v>34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0.71</v>
      </c>
      <c r="L266">
        <v>0</v>
      </c>
      <c r="M266">
        <v>0.24</v>
      </c>
      <c r="N266">
        <v>1</v>
      </c>
      <c r="O266" s="8">
        <v>2.64</v>
      </c>
      <c r="P266" s="8">
        <v>1.85</v>
      </c>
      <c r="Q266">
        <v>0.65</v>
      </c>
      <c r="R266">
        <v>0.14000000000000001</v>
      </c>
      <c r="S266">
        <v>0.21</v>
      </c>
      <c r="T266">
        <v>1.42</v>
      </c>
      <c r="U266">
        <v>0.24</v>
      </c>
      <c r="V266">
        <v>0.3</v>
      </c>
      <c r="W266">
        <f>Control!B264</f>
        <v>287.25</v>
      </c>
      <c r="X266">
        <f>'Ctrl pct'!B264</f>
        <v>0.3784584980237154</v>
      </c>
      <c r="Y266">
        <f>Controlled!B264</f>
        <v>333.5</v>
      </c>
      <c r="Z266">
        <f>'Controlled pct'!B264</f>
        <v>0.43939393939393939</v>
      </c>
      <c r="AA266">
        <f>'Fight Time'!B264</f>
        <v>759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0.5</v>
      </c>
      <c r="M267">
        <v>0.06</v>
      </c>
      <c r="N267">
        <v>0.5</v>
      </c>
      <c r="O267" s="8">
        <v>1.92</v>
      </c>
      <c r="P267" s="8">
        <v>1.63</v>
      </c>
      <c r="Q267">
        <v>0.6</v>
      </c>
      <c r="R267">
        <v>0.21</v>
      </c>
      <c r="S267">
        <v>0.19</v>
      </c>
      <c r="T267">
        <v>2.4500000000000002</v>
      </c>
      <c r="U267">
        <v>0.42</v>
      </c>
      <c r="V267">
        <v>0.66</v>
      </c>
      <c r="W267">
        <f>Control!B265</f>
        <v>165.2</v>
      </c>
      <c r="X267">
        <f>'Ctrl pct'!B265</f>
        <v>0.28143100511073255</v>
      </c>
      <c r="Y267">
        <f>Controlled!B265</f>
        <v>216.6</v>
      </c>
      <c r="Z267">
        <f>'Controlled pct'!B265</f>
        <v>0.36899488926746166</v>
      </c>
      <c r="AA267">
        <f>'Fight Time'!B265</f>
        <v>587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0.67</v>
      </c>
      <c r="K268">
        <v>0.25</v>
      </c>
      <c r="L268">
        <v>0</v>
      </c>
      <c r="M268">
        <v>0.08</v>
      </c>
      <c r="N268">
        <v>0.33</v>
      </c>
      <c r="O268" s="8">
        <v>4.79</v>
      </c>
      <c r="P268" s="8">
        <v>4.53</v>
      </c>
      <c r="Q268">
        <v>0.67</v>
      </c>
      <c r="R268">
        <v>0.27</v>
      </c>
      <c r="S268">
        <v>0.06</v>
      </c>
      <c r="T268">
        <v>1.5</v>
      </c>
      <c r="U268">
        <v>0.17</v>
      </c>
      <c r="V268">
        <v>0.42</v>
      </c>
      <c r="W268">
        <f>Control!B266</f>
        <v>119.77777777777777</v>
      </c>
      <c r="X268">
        <f>'Ctrl pct'!B266</f>
        <v>0.24901824901824901</v>
      </c>
      <c r="Y268">
        <f>Controlled!B266</f>
        <v>47.555555555555557</v>
      </c>
      <c r="Z268">
        <f>'Controlled pct'!B266</f>
        <v>9.8868098868098872E-2</v>
      </c>
      <c r="AA268">
        <f>'Fight Time'!B266</f>
        <v>481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0.56000000000000005</v>
      </c>
      <c r="J269">
        <v>1</v>
      </c>
      <c r="K269">
        <v>0.22</v>
      </c>
      <c r="L269">
        <v>0</v>
      </c>
      <c r="M269">
        <v>0.22</v>
      </c>
      <c r="N269">
        <v>0</v>
      </c>
      <c r="O269" s="8">
        <v>4.28</v>
      </c>
      <c r="P269" s="8">
        <v>2.99</v>
      </c>
      <c r="Q269">
        <v>0.6</v>
      </c>
      <c r="R269">
        <v>0.25</v>
      </c>
      <c r="S269">
        <v>0.15</v>
      </c>
      <c r="T269">
        <v>2.88</v>
      </c>
      <c r="U269">
        <v>0.57999999999999996</v>
      </c>
      <c r="V269">
        <v>0.56999999999999995</v>
      </c>
      <c r="W269">
        <f>Control!B267</f>
        <v>72.666666666666671</v>
      </c>
      <c r="X269">
        <f>'Ctrl pct'!B267</f>
        <v>0.19908675799086759</v>
      </c>
      <c r="Y269">
        <f>Controlled!B267</f>
        <v>107.5</v>
      </c>
      <c r="Z269">
        <f>'Controlled pct'!B267</f>
        <v>0.29452054794520549</v>
      </c>
      <c r="AA269">
        <f>'Fight Time'!B267</f>
        <v>365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</v>
      </c>
      <c r="K272">
        <v>0.35</v>
      </c>
      <c r="L272">
        <v>0.4</v>
      </c>
      <c r="M272">
        <v>0.26</v>
      </c>
      <c r="N272">
        <v>0.4</v>
      </c>
      <c r="O272" s="8">
        <v>3.57</v>
      </c>
      <c r="P272" s="8">
        <v>3.34</v>
      </c>
      <c r="Q272">
        <v>0.56000000000000005</v>
      </c>
      <c r="R272">
        <v>0.32</v>
      </c>
      <c r="S272">
        <v>0.13</v>
      </c>
      <c r="T272">
        <v>1.52</v>
      </c>
      <c r="U272">
        <v>0.51</v>
      </c>
      <c r="V272">
        <v>0.76</v>
      </c>
      <c r="W272">
        <f>Control!B270</f>
        <v>236.8</v>
      </c>
      <c r="X272">
        <f>'Ctrl pct'!B270</f>
        <v>0.37527733755942949</v>
      </c>
      <c r="Y272">
        <f>Controlled!B270</f>
        <v>122.1</v>
      </c>
      <c r="Z272">
        <f>'Controlled pct'!B270</f>
        <v>0.19350237717908081</v>
      </c>
      <c r="AA272">
        <f>'Fight Time'!B270</f>
        <v>631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0.32</v>
      </c>
      <c r="J273">
        <v>0</v>
      </c>
      <c r="K273">
        <v>0.2</v>
      </c>
      <c r="L273">
        <v>0</v>
      </c>
      <c r="M273">
        <v>0.48</v>
      </c>
      <c r="N273">
        <v>1</v>
      </c>
      <c r="O273" s="8">
        <v>3.35</v>
      </c>
      <c r="P273" s="8">
        <v>3.04</v>
      </c>
      <c r="Q273">
        <v>0.75</v>
      </c>
      <c r="R273">
        <v>0.14000000000000001</v>
      </c>
      <c r="S273">
        <v>0.11</v>
      </c>
      <c r="T273">
        <v>5.33</v>
      </c>
      <c r="U273">
        <v>0.36</v>
      </c>
      <c r="V273">
        <v>0.9</v>
      </c>
      <c r="W273">
        <f>Control!B271</f>
        <v>433.1</v>
      </c>
      <c r="X273">
        <f>'Ctrl pct'!B271</f>
        <v>0.5759308510638298</v>
      </c>
      <c r="Y273">
        <f>Controlled!B271</f>
        <v>29</v>
      </c>
      <c r="Z273">
        <f>'Controlled pct'!B271</f>
        <v>3.8563829787234043E-2</v>
      </c>
      <c r="AA273">
        <f>'Fight Time'!B271</f>
        <v>752</v>
      </c>
      <c r="AB273">
        <v>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305.33333333333331</v>
      </c>
      <c r="X278">
        <f>'Ctrl pct'!B276</f>
        <v>0.50385038503850377</v>
      </c>
      <c r="Y278">
        <f>Controlled!B276</f>
        <v>77.333333333333329</v>
      </c>
      <c r="Z278">
        <f>'Controlled pct'!B276</f>
        <v>0.12761276127612761</v>
      </c>
      <c r="AA278">
        <f>'Fight Time'!B276</f>
        <v>606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170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0.44</v>
      </c>
      <c r="J279">
        <v>0</v>
      </c>
      <c r="K279">
        <v>0.11</v>
      </c>
      <c r="L279">
        <v>0</v>
      </c>
      <c r="M279">
        <v>0.45</v>
      </c>
      <c r="N279">
        <v>0</v>
      </c>
      <c r="O279" s="8">
        <v>12.86</v>
      </c>
      <c r="P279" s="8">
        <v>4.29</v>
      </c>
      <c r="T279">
        <v>0</v>
      </c>
      <c r="U279">
        <v>0</v>
      </c>
      <c r="V279">
        <v>0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28</v>
      </c>
      <c r="AB279">
        <v>9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0.73</v>
      </c>
      <c r="J283">
        <v>0</v>
      </c>
      <c r="K283">
        <v>7.0000000000000007E-2</v>
      </c>
      <c r="L283">
        <v>0</v>
      </c>
      <c r="M283">
        <v>0.2</v>
      </c>
      <c r="N283">
        <v>0</v>
      </c>
      <c r="O283" s="8">
        <v>4.93</v>
      </c>
      <c r="P283" s="8">
        <v>2.86</v>
      </c>
      <c r="T283">
        <v>0.57999999999999996</v>
      </c>
      <c r="U283">
        <v>0.15</v>
      </c>
      <c r="V283">
        <v>0.83</v>
      </c>
      <c r="W283">
        <f>Control!B281</f>
        <v>57.666666666666664</v>
      </c>
      <c r="X283">
        <f>'Ctrl pct'!B281</f>
        <v>0.11132561132561132</v>
      </c>
      <c r="Y283">
        <f>Controlled!B281</f>
        <v>46.166666666666664</v>
      </c>
      <c r="Z283">
        <f>'Controlled pct'!B281</f>
        <v>8.9124839124839123E-2</v>
      </c>
      <c r="AA283">
        <f>'Fight Time'!B281</f>
        <v>518</v>
      </c>
      <c r="AB283">
        <v>15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0.18</v>
      </c>
      <c r="K284">
        <v>0.39</v>
      </c>
      <c r="L284">
        <v>0.27</v>
      </c>
      <c r="M284">
        <v>0.13</v>
      </c>
      <c r="N284">
        <v>0.55000000000000004</v>
      </c>
      <c r="O284" s="8">
        <v>5.0199999999999996</v>
      </c>
      <c r="P284" s="8">
        <v>5.25</v>
      </c>
      <c r="T284">
        <v>0.97</v>
      </c>
      <c r="U284">
        <v>0.51</v>
      </c>
      <c r="V284">
        <v>0.61</v>
      </c>
      <c r="W284">
        <f>Control!B282</f>
        <v>100.5</v>
      </c>
      <c r="X284">
        <f>'Ctrl pct'!B282</f>
        <v>0.17693661971830985</v>
      </c>
      <c r="Y284">
        <f>Controlled!B282</f>
        <v>103.6</v>
      </c>
      <c r="Z284">
        <f>'Controlled pct'!B282</f>
        <v>0.18239436619718308</v>
      </c>
      <c r="AA284">
        <f>'Fight Time'!B282</f>
        <v>568</v>
      </c>
      <c r="AB284">
        <v>-1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8.1300000000000008</v>
      </c>
      <c r="P285" s="8">
        <v>11.53</v>
      </c>
      <c r="T285">
        <v>0</v>
      </c>
      <c r="U285">
        <v>0</v>
      </c>
      <c r="V285">
        <v>0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-1</v>
      </c>
    </row>
    <row r="286" spans="1:28" x14ac:dyDescent="0.3">
      <c r="A286" t="str">
        <f>Control!A284</f>
        <v>Mario Bautista</v>
      </c>
      <c r="B286">
        <v>32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0.19</v>
      </c>
      <c r="J286">
        <v>0.5</v>
      </c>
      <c r="K286">
        <v>0.38</v>
      </c>
      <c r="L286">
        <v>0.5</v>
      </c>
      <c r="M286">
        <v>0.44</v>
      </c>
      <c r="N286">
        <v>0</v>
      </c>
      <c r="O286" s="8">
        <v>6.13</v>
      </c>
      <c r="P286" s="8">
        <v>4.45</v>
      </c>
      <c r="T286">
        <v>1.67</v>
      </c>
      <c r="U286">
        <v>0.33</v>
      </c>
      <c r="V286">
        <v>0.66</v>
      </c>
      <c r="W286">
        <f>Control!B284</f>
        <v>149.6</v>
      </c>
      <c r="X286">
        <f>'Ctrl pct'!B284</f>
        <v>0.25660377358490566</v>
      </c>
      <c r="Y286">
        <f>Controlled!B284</f>
        <v>56.7</v>
      </c>
      <c r="Z286">
        <f>'Controlled pct'!B284</f>
        <v>9.7255574614065185E-2</v>
      </c>
      <c r="AA286">
        <f>'Fight Time'!B284</f>
        <v>583</v>
      </c>
      <c r="AB286">
        <v>8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0.15</v>
      </c>
      <c r="J290">
        <v>0</v>
      </c>
      <c r="K290">
        <v>0.1</v>
      </c>
      <c r="L290">
        <v>0.25</v>
      </c>
      <c r="M290">
        <v>0.75</v>
      </c>
      <c r="N290">
        <v>0.75</v>
      </c>
      <c r="O290" s="8">
        <v>4.3099999999999996</v>
      </c>
      <c r="P290" s="8">
        <v>2.58</v>
      </c>
      <c r="T290">
        <v>5.8</v>
      </c>
      <c r="U290">
        <v>0.35</v>
      </c>
      <c r="V290">
        <v>0.82</v>
      </c>
      <c r="W290">
        <f>Control!B288</f>
        <v>335.7</v>
      </c>
      <c r="X290">
        <f>'Ctrl pct'!B288</f>
        <v>0.33704819277108433</v>
      </c>
      <c r="Y290">
        <f>Controlled!B288</f>
        <v>54.5</v>
      </c>
      <c r="Z290">
        <f>'Controlled pct'!B288</f>
        <v>5.4718875502008033E-2</v>
      </c>
      <c r="AA290">
        <f>'Fight Time'!B288</f>
        <v>996</v>
      </c>
      <c r="AB290">
        <v>13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35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0.64</v>
      </c>
      <c r="J295">
        <v>0.2</v>
      </c>
      <c r="K295">
        <v>0.36</v>
      </c>
      <c r="L295">
        <v>0</v>
      </c>
      <c r="M295">
        <v>0</v>
      </c>
      <c r="N295">
        <v>0.8</v>
      </c>
      <c r="O295" s="8">
        <v>3.99</v>
      </c>
      <c r="P295" s="8">
        <v>4.38</v>
      </c>
      <c r="Q295">
        <v>0.72</v>
      </c>
      <c r="R295">
        <v>0.15</v>
      </c>
      <c r="S295">
        <v>0.13</v>
      </c>
      <c r="T295">
        <v>0.6</v>
      </c>
      <c r="U295">
        <v>0.36</v>
      </c>
      <c r="V295">
        <v>0.56000000000000005</v>
      </c>
      <c r="W295">
        <f>Control!B293</f>
        <v>120.42857142857143</v>
      </c>
      <c r="X295">
        <f>'Ctrl pct'!B293</f>
        <v>0.1616490891658677</v>
      </c>
      <c r="Y295">
        <f>Controlled!B293</f>
        <v>259.28571428571428</v>
      </c>
      <c r="Z295">
        <f>'Controlled pct'!B293</f>
        <v>0.3480345158197507</v>
      </c>
      <c r="AA295">
        <f>'Fight Time'!B293</f>
        <v>745</v>
      </c>
      <c r="AB295">
        <v>1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0.25</v>
      </c>
      <c r="K298">
        <v>0.35</v>
      </c>
      <c r="L298">
        <v>0.5</v>
      </c>
      <c r="M298">
        <v>0.28000000000000003</v>
      </c>
      <c r="N298">
        <v>0.25</v>
      </c>
      <c r="O298" s="8">
        <v>3.44</v>
      </c>
      <c r="P298" s="8">
        <v>4.3499999999999996</v>
      </c>
      <c r="Q298">
        <v>0.73</v>
      </c>
      <c r="R298">
        <v>0.14000000000000001</v>
      </c>
      <c r="S298">
        <v>0.13</v>
      </c>
      <c r="T298">
        <v>4.13</v>
      </c>
      <c r="U298">
        <v>0.47</v>
      </c>
      <c r="V298">
        <v>0.73</v>
      </c>
      <c r="W298">
        <f>Control!B296</f>
        <v>229.3</v>
      </c>
      <c r="X298">
        <f>'Ctrl pct'!B296</f>
        <v>0.40228070175438596</v>
      </c>
      <c r="Y298">
        <f>Controlled!B296</f>
        <v>57.3</v>
      </c>
      <c r="Z298">
        <f>'Controlled pct'!B296</f>
        <v>0.10052631578947369</v>
      </c>
      <c r="AA298">
        <f>'Fight Time'!B296</f>
        <v>570</v>
      </c>
      <c r="AB298">
        <v>-2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5.84</v>
      </c>
      <c r="P303" s="8">
        <v>6</v>
      </c>
      <c r="Q303">
        <v>0.64</v>
      </c>
      <c r="R303">
        <v>0.21</v>
      </c>
      <c r="S303">
        <v>0.15</v>
      </c>
      <c r="T303">
        <v>1.26</v>
      </c>
      <c r="U303">
        <v>0.36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4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2.54</v>
      </c>
      <c r="P304" s="8">
        <v>3</v>
      </c>
      <c r="Q304">
        <v>0.51</v>
      </c>
      <c r="R304">
        <v>0.3</v>
      </c>
      <c r="S304">
        <v>0.18</v>
      </c>
      <c r="T304">
        <v>1.47</v>
      </c>
      <c r="U304">
        <v>0.19</v>
      </c>
      <c r="V304">
        <v>0.35</v>
      </c>
      <c r="W304">
        <f>Control!B302</f>
        <v>51.2</v>
      </c>
      <c r="X304">
        <f>'Ctrl pct'!B302</f>
        <v>0.10448979591836735</v>
      </c>
      <c r="Y304">
        <f>Controlled!B302</f>
        <v>129.80000000000001</v>
      </c>
      <c r="Z304">
        <f>'Controlled pct'!B302</f>
        <v>0.26489795918367348</v>
      </c>
      <c r="AA304">
        <f>'Fight Time'!B302</f>
        <v>490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1</v>
      </c>
      <c r="O305" s="8">
        <v>3.68</v>
      </c>
      <c r="P305" s="8">
        <v>1.81</v>
      </c>
      <c r="Q305">
        <v>0.49</v>
      </c>
      <c r="R305">
        <v>0.21</v>
      </c>
      <c r="S305">
        <v>0.3</v>
      </c>
      <c r="T305">
        <v>2.2200000000000002</v>
      </c>
      <c r="U305">
        <v>0.33</v>
      </c>
      <c r="V305">
        <v>1</v>
      </c>
      <c r="W305">
        <f>Control!B303</f>
        <v>215</v>
      </c>
      <c r="X305">
        <f>'Ctrl pct'!B303</f>
        <v>0.31899109792284869</v>
      </c>
      <c r="Y305">
        <f>Controlled!B303</f>
        <v>3</v>
      </c>
      <c r="Z305">
        <f>'Controlled pct'!B303</f>
        <v>4.4510385756676559E-3</v>
      </c>
      <c r="AA305">
        <f>'Fight Time'!B303</f>
        <v>674</v>
      </c>
      <c r="AB305">
        <v>-1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35</v>
      </c>
      <c r="C313">
        <v>173</v>
      </c>
      <c r="D313">
        <v>168</v>
      </c>
      <c r="E313">
        <v>5</v>
      </c>
      <c r="F313">
        <v>3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4.01</v>
      </c>
      <c r="P313" s="8">
        <v>5.03</v>
      </c>
      <c r="Q313">
        <v>0.45</v>
      </c>
      <c r="R313">
        <v>0.14000000000000001</v>
      </c>
      <c r="S313">
        <v>0.41</v>
      </c>
      <c r="T313">
        <v>0.47</v>
      </c>
      <c r="U313">
        <v>0.2</v>
      </c>
      <c r="V313">
        <v>0.66</v>
      </c>
      <c r="W313">
        <f>Control!B311</f>
        <v>51</v>
      </c>
      <c r="X313">
        <f>'Ctrl pct'!B311</f>
        <v>7.9192546583850928E-2</v>
      </c>
      <c r="Y313">
        <f>Controlled!B311</f>
        <v>210</v>
      </c>
      <c r="Z313">
        <f>'Controlled pct'!B311</f>
        <v>0.32608695652173914</v>
      </c>
      <c r="AA313">
        <f>'Fight Time'!B311</f>
        <v>644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3</v>
      </c>
      <c r="G314">
        <v>3</v>
      </c>
      <c r="H314">
        <v>1</v>
      </c>
      <c r="I314">
        <v>0.25</v>
      </c>
      <c r="J314">
        <v>0.67</v>
      </c>
      <c r="K314">
        <v>0.25</v>
      </c>
      <c r="L314">
        <v>0</v>
      </c>
      <c r="M314">
        <v>0.5</v>
      </c>
      <c r="N314">
        <v>0.33</v>
      </c>
      <c r="O314" s="8">
        <v>3.5</v>
      </c>
      <c r="P314" s="8">
        <v>2.2400000000000002</v>
      </c>
      <c r="Q314">
        <v>0.68</v>
      </c>
      <c r="R314">
        <v>0.16</v>
      </c>
      <c r="S314">
        <v>0.16</v>
      </c>
      <c r="T314">
        <v>1.7</v>
      </c>
      <c r="U314">
        <v>0.44</v>
      </c>
      <c r="V314">
        <v>0.55000000000000004</v>
      </c>
      <c r="W314">
        <f>Control!B312</f>
        <v>233.25</v>
      </c>
      <c r="X314">
        <f>'Ctrl pct'!B312</f>
        <v>0.27505896226415094</v>
      </c>
      <c r="Y314">
        <f>Controlled!B312</f>
        <v>243.75</v>
      </c>
      <c r="Z314">
        <f>'Controlled pct'!B312</f>
        <v>0.28744103773584906</v>
      </c>
      <c r="AA314">
        <f>'Fight Time'!B312</f>
        <v>848</v>
      </c>
      <c r="AB314">
        <v>-1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11</v>
      </c>
      <c r="F315">
        <v>4</v>
      </c>
      <c r="G315">
        <v>3</v>
      </c>
      <c r="H315">
        <v>4</v>
      </c>
      <c r="I315">
        <v>0.36</v>
      </c>
      <c r="J315">
        <v>0</v>
      </c>
      <c r="K315">
        <v>0.18</v>
      </c>
      <c r="L315">
        <v>0.25</v>
      </c>
      <c r="M315">
        <v>0.45</v>
      </c>
      <c r="N315">
        <v>0.75</v>
      </c>
      <c r="O315" s="8">
        <v>3.85</v>
      </c>
      <c r="P315" s="8">
        <v>4.2699999999999996</v>
      </c>
      <c r="Q315">
        <v>0.65</v>
      </c>
      <c r="R315">
        <v>0.35</v>
      </c>
      <c r="S315">
        <v>0</v>
      </c>
      <c r="T315">
        <v>0.56000000000000005</v>
      </c>
      <c r="U315">
        <v>0.14000000000000001</v>
      </c>
      <c r="V315">
        <v>0.66</v>
      </c>
      <c r="W315">
        <f>Control!B313</f>
        <v>152</v>
      </c>
      <c r="X315">
        <f>'Ctrl pct'!B313</f>
        <v>0.18858560794044665</v>
      </c>
      <c r="Y315">
        <f>Controlled!B313</f>
        <v>19.333333333333332</v>
      </c>
      <c r="Z315">
        <f>'Controlled pct'!B313</f>
        <v>2.3986765922249791E-2</v>
      </c>
      <c r="AA315">
        <f>'Fight Time'!B313</f>
        <v>806</v>
      </c>
      <c r="AB315">
        <v>1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1</v>
      </c>
      <c r="G316">
        <v>1</v>
      </c>
      <c r="H316">
        <v>1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1</v>
      </c>
      <c r="O316" s="8">
        <v>3.49</v>
      </c>
      <c r="P316" s="8">
        <v>4.49</v>
      </c>
      <c r="Q316">
        <v>0.75</v>
      </c>
      <c r="R316">
        <v>0.08</v>
      </c>
      <c r="S316">
        <v>0.18</v>
      </c>
      <c r="T316">
        <v>1.33</v>
      </c>
      <c r="U316">
        <v>0.66</v>
      </c>
      <c r="V316">
        <v>1</v>
      </c>
      <c r="W316">
        <f>Control!B314</f>
        <v>151.66666666666666</v>
      </c>
      <c r="X316">
        <f>'Ctrl pct'!B314</f>
        <v>0.16851851851851851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-1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19</v>
      </c>
      <c r="F319">
        <v>6</v>
      </c>
      <c r="G319">
        <v>9</v>
      </c>
      <c r="H319">
        <v>3</v>
      </c>
      <c r="I319">
        <v>0.26</v>
      </c>
      <c r="J319">
        <v>0.17</v>
      </c>
      <c r="K319">
        <v>0.32</v>
      </c>
      <c r="L319">
        <v>0.33</v>
      </c>
      <c r="M319">
        <v>0.42</v>
      </c>
      <c r="N319">
        <v>0.5</v>
      </c>
      <c r="O319" s="8">
        <v>4.59</v>
      </c>
      <c r="P319" s="8">
        <v>3.59</v>
      </c>
      <c r="Q319">
        <v>0.81</v>
      </c>
      <c r="R319">
        <v>0.08</v>
      </c>
      <c r="S319">
        <v>0.11</v>
      </c>
      <c r="T319">
        <v>1.87</v>
      </c>
      <c r="U319">
        <v>0.42</v>
      </c>
      <c r="V319">
        <v>0.56999999999999995</v>
      </c>
      <c r="W319">
        <f>Control!B317</f>
        <v>287.7</v>
      </c>
      <c r="X319">
        <f>'Ctrl pct'!B317</f>
        <v>0.39737569060773481</v>
      </c>
      <c r="Y319">
        <f>Controlled!B317</f>
        <v>106.9</v>
      </c>
      <c r="Z319">
        <f>'Controlled pct'!B317</f>
        <v>0.14765193370165747</v>
      </c>
      <c r="AA319">
        <f>'Fight Time'!B317</f>
        <v>724</v>
      </c>
      <c r="AB319">
        <v>2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2</v>
      </c>
      <c r="G321">
        <v>1</v>
      </c>
      <c r="H321">
        <v>2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3.24</v>
      </c>
      <c r="P321" s="8">
        <v>5</v>
      </c>
      <c r="Q321">
        <v>0.69</v>
      </c>
      <c r="R321">
        <v>0.21</v>
      </c>
      <c r="S321">
        <v>0.1</v>
      </c>
      <c r="T321">
        <v>2.33</v>
      </c>
      <c r="U321">
        <v>0.28000000000000003</v>
      </c>
      <c r="V321">
        <v>0.85</v>
      </c>
      <c r="W321">
        <f>Control!B319</f>
        <v>75.666666666666671</v>
      </c>
      <c r="X321">
        <f>'Ctrl pct'!B319</f>
        <v>8.4074074074074079E-2</v>
      </c>
      <c r="Y321">
        <f>Controlled!B319</f>
        <v>99.666666666666671</v>
      </c>
      <c r="Z321">
        <f>'Controlled pct'!B319</f>
        <v>0.11074074074074075</v>
      </c>
      <c r="AA321">
        <f>'Fight Time'!B319</f>
        <v>900</v>
      </c>
      <c r="AB321">
        <v>-2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14</v>
      </c>
      <c r="F329">
        <v>6</v>
      </c>
      <c r="G329">
        <v>10</v>
      </c>
      <c r="H329">
        <v>6</v>
      </c>
      <c r="I329">
        <v>0.64</v>
      </c>
      <c r="J329">
        <v>0.5</v>
      </c>
      <c r="K329">
        <v>0</v>
      </c>
      <c r="L329">
        <v>0.17</v>
      </c>
      <c r="M329">
        <v>0.36</v>
      </c>
      <c r="N329">
        <v>0.33</v>
      </c>
      <c r="O329" s="8">
        <v>3.79</v>
      </c>
      <c r="P329" s="8">
        <v>4.24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17.7</v>
      </c>
      <c r="X329">
        <f>'Ctrl pct'!B327</f>
        <v>3.0944055944055943E-2</v>
      </c>
      <c r="Y329">
        <f>Controlled!B327</f>
        <v>12.9</v>
      </c>
      <c r="Z329">
        <f>'Controlled pct'!B327</f>
        <v>2.2552447552447553E-2</v>
      </c>
      <c r="AA329">
        <f>'Fight Time'!B327</f>
        <v>572</v>
      </c>
      <c r="AB329">
        <v>1</v>
      </c>
    </row>
    <row r="330" spans="1:28" x14ac:dyDescent="0.3">
      <c r="A330" t="str">
        <f>Control!A328</f>
        <v>Seokhyeon Ko</v>
      </c>
      <c r="B330">
        <v>32</v>
      </c>
      <c r="C330">
        <v>178</v>
      </c>
      <c r="D330">
        <v>180</v>
      </c>
      <c r="E330">
        <v>12</v>
      </c>
      <c r="F330">
        <v>2</v>
      </c>
      <c r="G330">
        <v>1</v>
      </c>
      <c r="H330">
        <v>0</v>
      </c>
      <c r="I330">
        <v>0.5</v>
      </c>
      <c r="J330">
        <v>1</v>
      </c>
      <c r="K330">
        <v>0</v>
      </c>
      <c r="L330">
        <v>0</v>
      </c>
      <c r="M330">
        <v>0.5</v>
      </c>
      <c r="N330">
        <v>0</v>
      </c>
      <c r="O330" s="8">
        <v>2.9</v>
      </c>
      <c r="P330" s="8">
        <v>2</v>
      </c>
      <c r="Q330">
        <v>0.83</v>
      </c>
      <c r="R330">
        <v>0.11</v>
      </c>
      <c r="S330">
        <v>0.06</v>
      </c>
      <c r="T330">
        <v>4</v>
      </c>
      <c r="U330">
        <v>0.53</v>
      </c>
      <c r="V330">
        <v>0.75</v>
      </c>
      <c r="W330">
        <f>Control!B328</f>
        <v>490.5</v>
      </c>
      <c r="X330">
        <f>'Ctrl pct'!B328</f>
        <v>0.54500000000000004</v>
      </c>
      <c r="Y330">
        <f>Controlled!B328</f>
        <v>79</v>
      </c>
      <c r="Z330">
        <f>'Controlled pct'!B328</f>
        <v>8.7777777777777774E-2</v>
      </c>
      <c r="AA330">
        <f>'Fight Time'!B328</f>
        <v>900</v>
      </c>
      <c r="AB330">
        <v>5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9</v>
      </c>
      <c r="F333">
        <v>1</v>
      </c>
      <c r="G333">
        <v>3</v>
      </c>
      <c r="H333">
        <v>1</v>
      </c>
      <c r="I333">
        <v>0.78</v>
      </c>
      <c r="J333">
        <v>1</v>
      </c>
      <c r="K333">
        <v>0</v>
      </c>
      <c r="L333">
        <v>0</v>
      </c>
      <c r="M333">
        <v>0.22</v>
      </c>
      <c r="N333">
        <v>0</v>
      </c>
      <c r="O333" s="8">
        <v>4.58</v>
      </c>
      <c r="P333" s="8">
        <v>3.71</v>
      </c>
      <c r="T333">
        <v>0</v>
      </c>
      <c r="U333">
        <v>0</v>
      </c>
      <c r="V333">
        <v>0.78</v>
      </c>
      <c r="W333">
        <f>Control!B331</f>
        <v>14</v>
      </c>
      <c r="X333">
        <f>'Ctrl pct'!B331</f>
        <v>2.3140495867768594E-2</v>
      </c>
      <c r="Y333">
        <f>Controlled!B331</f>
        <v>173.8</v>
      </c>
      <c r="Z333">
        <f>'Controlled pct'!B331</f>
        <v>0.28727272727272729</v>
      </c>
      <c r="AA333">
        <f>'Fight Time'!B331</f>
        <v>605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11</v>
      </c>
      <c r="G348">
        <v>23</v>
      </c>
      <c r="H348">
        <v>11</v>
      </c>
      <c r="I348">
        <v>0.28000000000000003</v>
      </c>
      <c r="J348">
        <v>0.45</v>
      </c>
      <c r="K348">
        <v>0.6</v>
      </c>
      <c r="L348">
        <v>0.36</v>
      </c>
      <c r="M348">
        <v>0.11</v>
      </c>
      <c r="N348">
        <v>0.18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233</v>
      </c>
      <c r="X348">
        <f>'Ctrl pct'!B346</f>
        <v>0.51777777777777778</v>
      </c>
      <c r="Y348">
        <f>Controlled!B346</f>
        <v>176</v>
      </c>
      <c r="Z348">
        <f>'Controlled pct'!B346</f>
        <v>0.39111111111111113</v>
      </c>
      <c r="AA348">
        <f>'Fight Time'!B346</f>
        <v>450</v>
      </c>
      <c r="AB348">
        <v>-1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31</v>
      </c>
      <c r="C356">
        <v>180</v>
      </c>
      <c r="D356">
        <v>185</v>
      </c>
      <c r="E356">
        <v>22</v>
      </c>
      <c r="F356">
        <v>7</v>
      </c>
      <c r="G356">
        <v>15</v>
      </c>
      <c r="H356">
        <v>7</v>
      </c>
      <c r="I356">
        <v>0.23</v>
      </c>
      <c r="J356">
        <v>0.14000000000000001</v>
      </c>
      <c r="K356">
        <v>0.41</v>
      </c>
      <c r="L356">
        <v>0.43</v>
      </c>
      <c r="M356">
        <v>0.36</v>
      </c>
      <c r="N356">
        <v>0.43</v>
      </c>
      <c r="O356" s="8">
        <v>3.44</v>
      </c>
      <c r="P356" s="8">
        <v>2.63</v>
      </c>
      <c r="Q356">
        <v>0.71</v>
      </c>
      <c r="R356">
        <v>0.17</v>
      </c>
      <c r="S356">
        <v>0.11</v>
      </c>
      <c r="T356">
        <v>1.51</v>
      </c>
      <c r="U356">
        <v>0.42</v>
      </c>
      <c r="V356">
        <v>0.67</v>
      </c>
      <c r="W356">
        <f>Control!B354</f>
        <v>123.3</v>
      </c>
      <c r="X356">
        <f>'Ctrl pct'!B354</f>
        <v>0.18266666666666667</v>
      </c>
      <c r="Y356">
        <f>Controlled!B354</f>
        <v>129.33333333333334</v>
      </c>
      <c r="Z356">
        <f>'Controlled pct'!B354</f>
        <v>0.19160493827160496</v>
      </c>
      <c r="AA356">
        <f>'Fight Time'!B354</f>
        <v>675</v>
      </c>
      <c r="AB356">
        <v>3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29</v>
      </c>
      <c r="C360">
        <v>191</v>
      </c>
      <c r="D360">
        <v>183</v>
      </c>
      <c r="E360">
        <v>6</v>
      </c>
      <c r="F360">
        <v>4</v>
      </c>
      <c r="G360">
        <v>2</v>
      </c>
      <c r="H360">
        <v>4</v>
      </c>
      <c r="I360">
        <v>1</v>
      </c>
      <c r="J360">
        <v>0.25</v>
      </c>
      <c r="K360">
        <v>0</v>
      </c>
      <c r="L360">
        <v>0.5</v>
      </c>
      <c r="M360">
        <v>0</v>
      </c>
      <c r="N360">
        <v>0.25</v>
      </c>
      <c r="O360" s="8">
        <v>3.19</v>
      </c>
      <c r="P360" s="8">
        <v>2.4900000000000002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0.69</v>
      </c>
      <c r="W360">
        <f>Control!B358</f>
        <v>5.5</v>
      </c>
      <c r="X360">
        <f>'Ctrl pct'!B358</f>
        <v>1.2443438914027148E-2</v>
      </c>
      <c r="Y360">
        <f>Controlled!B358</f>
        <v>282.83333333333331</v>
      </c>
      <c r="Z360">
        <f>'Controlled pct'!B358</f>
        <v>0.63989441930618396</v>
      </c>
      <c r="AA360">
        <f>'Fight Time'!B358</f>
        <v>442</v>
      </c>
      <c r="AB360">
        <v>-1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12</v>
      </c>
      <c r="F361">
        <v>2</v>
      </c>
      <c r="G361">
        <v>5</v>
      </c>
      <c r="H361">
        <v>2</v>
      </c>
      <c r="I361">
        <v>0.56999999999999995</v>
      </c>
      <c r="J361">
        <v>0.5</v>
      </c>
      <c r="K361">
        <v>0.17</v>
      </c>
      <c r="L361">
        <v>0.5</v>
      </c>
      <c r="M361">
        <v>0.26</v>
      </c>
      <c r="N361">
        <v>0</v>
      </c>
      <c r="O361" s="8">
        <v>2.72</v>
      </c>
      <c r="P361" s="8">
        <v>2.6</v>
      </c>
      <c r="Q361">
        <v>0.72</v>
      </c>
      <c r="R361">
        <v>0.18</v>
      </c>
      <c r="S361">
        <v>0.1</v>
      </c>
      <c r="T361">
        <v>3.25</v>
      </c>
      <c r="U361">
        <v>0.57999999999999996</v>
      </c>
      <c r="V361">
        <v>0.71</v>
      </c>
      <c r="W361">
        <v>0</v>
      </c>
      <c r="X361">
        <f>'Ctrl pct'!B359</f>
        <v>0.38678328474246837</v>
      </c>
      <c r="Y361">
        <f>Controlled!B359</f>
        <v>46.857142857142854</v>
      </c>
      <c r="Z361">
        <f>'Controlled pct'!B359</f>
        <v>7.9689018464528666E-2</v>
      </c>
      <c r="AA361">
        <f>'Fight Time'!B359</f>
        <v>588</v>
      </c>
      <c r="AB361">
        <v>1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191</v>
      </c>
      <c r="E363">
        <v>18</v>
      </c>
      <c r="F363">
        <v>5</v>
      </c>
      <c r="G363">
        <v>7</v>
      </c>
      <c r="H363">
        <v>2</v>
      </c>
      <c r="I363">
        <v>0.78</v>
      </c>
      <c r="J363">
        <v>0.2</v>
      </c>
      <c r="K363">
        <v>0</v>
      </c>
      <c r="L363">
        <v>0.2</v>
      </c>
      <c r="M363">
        <v>0.22</v>
      </c>
      <c r="N363">
        <v>0.6</v>
      </c>
      <c r="O363" s="8">
        <v>5.18</v>
      </c>
      <c r="P363" s="8">
        <v>2.2000000000000002</v>
      </c>
      <c r="Q363">
        <v>0.77</v>
      </c>
      <c r="R363">
        <v>0.15</v>
      </c>
      <c r="S363">
        <v>0.08</v>
      </c>
      <c r="T363">
        <v>0.9</v>
      </c>
      <c r="U363">
        <v>0.4</v>
      </c>
      <c r="V363">
        <v>0.88</v>
      </c>
      <c r="W363">
        <f>Control!B361</f>
        <v>68.666666666666671</v>
      </c>
      <c r="X363">
        <f>'Ctrl pct'!B361</f>
        <v>0.18968692449355434</v>
      </c>
      <c r="Y363">
        <f>Controlled!B361</f>
        <v>166.66666666666666</v>
      </c>
      <c r="Z363">
        <f>'Controlled pct'!B361</f>
        <v>0.46040515653775321</v>
      </c>
      <c r="AA363">
        <f>'Fight Time'!B361</f>
        <v>362</v>
      </c>
      <c r="AB363">
        <v>6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38</v>
      </c>
      <c r="C367">
        <v>191</v>
      </c>
      <c r="D367">
        <v>203</v>
      </c>
      <c r="E367">
        <v>30</v>
      </c>
      <c r="F367">
        <v>13</v>
      </c>
      <c r="G367">
        <v>23</v>
      </c>
      <c r="H367">
        <v>12</v>
      </c>
      <c r="I367">
        <v>0.3</v>
      </c>
      <c r="J367">
        <v>0.31</v>
      </c>
      <c r="K367">
        <v>0.13</v>
      </c>
      <c r="L367">
        <v>0.46</v>
      </c>
      <c r="M367">
        <v>0.56000000000000005</v>
      </c>
      <c r="N367">
        <v>0.23</v>
      </c>
      <c r="O367" s="8">
        <v>3.45</v>
      </c>
      <c r="P367" s="8">
        <v>2.4700000000000002</v>
      </c>
      <c r="T367">
        <v>2.15</v>
      </c>
      <c r="U367">
        <v>0.39</v>
      </c>
      <c r="V367">
        <v>0.55000000000000004</v>
      </c>
      <c r="W367">
        <f>Control!B365</f>
        <v>127.1</v>
      </c>
      <c r="X367">
        <f>'Ctrl pct'!B365</f>
        <v>0.17387140902872777</v>
      </c>
      <c r="Y367">
        <f>Controlled!B365</f>
        <v>203.3</v>
      </c>
      <c r="Z367">
        <f>'Controlled pct'!B365</f>
        <v>0.27811217510259917</v>
      </c>
      <c r="AA367">
        <f>'Fight Time'!B365</f>
        <v>731</v>
      </c>
      <c r="AB367">
        <v>1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13</v>
      </c>
      <c r="F371">
        <v>4</v>
      </c>
      <c r="G371">
        <v>5</v>
      </c>
      <c r="H371">
        <v>4</v>
      </c>
      <c r="I371">
        <v>0.38</v>
      </c>
      <c r="J371">
        <v>0.5</v>
      </c>
      <c r="K371">
        <v>0.38</v>
      </c>
      <c r="L371">
        <v>0.5</v>
      </c>
      <c r="M371">
        <v>0.23</v>
      </c>
      <c r="N371">
        <v>0</v>
      </c>
      <c r="O371" s="8">
        <v>4.17</v>
      </c>
      <c r="P371" s="8">
        <v>3.68</v>
      </c>
      <c r="T371">
        <v>4.2</v>
      </c>
      <c r="U371">
        <v>0.52</v>
      </c>
      <c r="V371">
        <v>0.57999999999999996</v>
      </c>
      <c r="W371">
        <f>Control!B369</f>
        <v>155.625</v>
      </c>
      <c r="X371">
        <f>'Ctrl pct'!B369</f>
        <v>0.39599236641221375</v>
      </c>
      <c r="Y371">
        <f>Controlled!B369</f>
        <v>43.375</v>
      </c>
      <c r="Z371">
        <f>'Controlled pct'!B369</f>
        <v>0.11036895674300254</v>
      </c>
      <c r="AA371">
        <f>'Fight Time'!B369</f>
        <v>393</v>
      </c>
      <c r="AB371">
        <v>1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170</v>
      </c>
      <c r="E379">
        <v>37</v>
      </c>
      <c r="F379">
        <v>8</v>
      </c>
      <c r="G379">
        <v>1</v>
      </c>
      <c r="H379">
        <v>1</v>
      </c>
      <c r="I379">
        <v>0.32</v>
      </c>
      <c r="J379">
        <v>0.25</v>
      </c>
      <c r="K379">
        <v>0.32</v>
      </c>
      <c r="L379">
        <v>0.13</v>
      </c>
      <c r="M379">
        <v>0.35</v>
      </c>
      <c r="N379">
        <v>0.63</v>
      </c>
      <c r="O379" s="8">
        <v>2.68</v>
      </c>
      <c r="P379" s="8">
        <v>4.2300000000000004</v>
      </c>
      <c r="T379">
        <v>1.49</v>
      </c>
      <c r="U379">
        <v>0.33</v>
      </c>
      <c r="V379">
        <v>0.88</v>
      </c>
      <c r="W379">
        <f>Control!B377</f>
        <v>113.5</v>
      </c>
      <c r="X379">
        <f>'Ctrl pct'!B377</f>
        <v>0.11773858921161826</v>
      </c>
      <c r="Y379">
        <f>Controlled!B377</f>
        <v>55.5</v>
      </c>
      <c r="Z379">
        <f>'Controlled pct'!B377</f>
        <v>5.7572614107883814E-2</v>
      </c>
      <c r="AA379">
        <f>'Fight Time'!B377</f>
        <v>964</v>
      </c>
      <c r="AB379">
        <v>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13</v>
      </c>
      <c r="F384">
        <v>6</v>
      </c>
      <c r="G384">
        <v>1</v>
      </c>
      <c r="H384">
        <v>2</v>
      </c>
      <c r="I384">
        <v>0.69</v>
      </c>
      <c r="J384">
        <v>0.33</v>
      </c>
      <c r="K384">
        <v>0.08</v>
      </c>
      <c r="L384">
        <v>0.17</v>
      </c>
      <c r="M384">
        <v>0.23</v>
      </c>
      <c r="N384">
        <v>0.5</v>
      </c>
      <c r="O384" s="8">
        <v>3.01</v>
      </c>
      <c r="P384" s="8">
        <v>3.43</v>
      </c>
      <c r="T384">
        <v>0.55000000000000004</v>
      </c>
      <c r="U384">
        <v>0.18</v>
      </c>
      <c r="V384">
        <v>0.62</v>
      </c>
      <c r="W384">
        <f>Control!B382</f>
        <v>54</v>
      </c>
      <c r="X384">
        <f>'Ctrl pct'!B382</f>
        <v>6.6420664206642069E-2</v>
      </c>
      <c r="Y384">
        <f>Controlled!B382</f>
        <v>308.66666666666669</v>
      </c>
      <c r="Z384">
        <f>'Controlled pct'!B382</f>
        <v>0.3796637966379664</v>
      </c>
      <c r="AA384">
        <f>'Fight Time'!B382</f>
        <v>813</v>
      </c>
      <c r="AB384">
        <v>1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1.91</v>
      </c>
      <c r="D389">
        <v>196</v>
      </c>
      <c r="E389">
        <v>8</v>
      </c>
      <c r="F389">
        <v>2</v>
      </c>
      <c r="G389">
        <v>1</v>
      </c>
      <c r="H389">
        <v>1</v>
      </c>
      <c r="I389">
        <v>0.38</v>
      </c>
      <c r="J389">
        <v>0</v>
      </c>
      <c r="K389">
        <v>0.13</v>
      </c>
      <c r="L389">
        <v>0.5</v>
      </c>
      <c r="M389">
        <v>0.5</v>
      </c>
      <c r="N389">
        <v>0.5</v>
      </c>
      <c r="O389" s="8">
        <v>2.34</v>
      </c>
      <c r="P389" s="8">
        <v>3.18</v>
      </c>
      <c r="T389">
        <v>0.64</v>
      </c>
      <c r="U389">
        <v>0.25</v>
      </c>
      <c r="V389">
        <v>0</v>
      </c>
      <c r="W389">
        <f>Control!B387</f>
        <v>110</v>
      </c>
      <c r="X389">
        <f>'Ctrl pct'!B387</f>
        <v>0.15558698727015557</v>
      </c>
      <c r="Y389">
        <f>Controlled!B387</f>
        <v>42</v>
      </c>
      <c r="Z389">
        <f>'Controlled pct'!B387</f>
        <v>5.9405940594059403E-2</v>
      </c>
      <c r="AA389">
        <f>'Fight Time'!B387</f>
        <v>707</v>
      </c>
      <c r="AB389">
        <v>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33</v>
      </c>
      <c r="C404">
        <v>169</v>
      </c>
      <c r="D404">
        <v>168</v>
      </c>
      <c r="E404">
        <v>20</v>
      </c>
      <c r="F404">
        <v>3</v>
      </c>
      <c r="G404">
        <v>4</v>
      </c>
      <c r="H404">
        <v>2</v>
      </c>
      <c r="I404">
        <v>0.45</v>
      </c>
      <c r="J404">
        <v>0.67</v>
      </c>
      <c r="K404">
        <v>0.35</v>
      </c>
      <c r="L404">
        <v>0</v>
      </c>
      <c r="M404">
        <v>0.2</v>
      </c>
      <c r="N404">
        <v>0.33</v>
      </c>
      <c r="O404" s="8">
        <v>5.29</v>
      </c>
      <c r="P404" s="8">
        <v>3.34</v>
      </c>
      <c r="T404">
        <v>3.46</v>
      </c>
      <c r="U404">
        <v>0.65</v>
      </c>
      <c r="V404">
        <v>0.5</v>
      </c>
      <c r="W404">
        <f>Control!B402</f>
        <v>188.5</v>
      </c>
      <c r="X404">
        <f>'Ctrl pct'!B402</f>
        <v>0.25</v>
      </c>
      <c r="Y404">
        <f>Controlled!B402</f>
        <v>55.666666666666664</v>
      </c>
      <c r="Z404">
        <f>'Controlled pct'!B402</f>
        <v>7.3828470380194522E-2</v>
      </c>
      <c r="AA404">
        <f>'Fight Time'!B402</f>
        <v>754</v>
      </c>
      <c r="AB404">
        <v>-1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A447" t="str">
        <f>Control!A445</f>
        <v>Rinat Fakhretdinov</v>
      </c>
      <c r="B447">
        <v>33</v>
      </c>
      <c r="C447">
        <v>183</v>
      </c>
      <c r="D447">
        <v>188</v>
      </c>
      <c r="E447">
        <v>24</v>
      </c>
      <c r="F447">
        <v>2</v>
      </c>
      <c r="G447">
        <v>5</v>
      </c>
      <c r="H447">
        <v>0</v>
      </c>
      <c r="I447">
        <v>0.46</v>
      </c>
      <c r="J447">
        <v>0</v>
      </c>
      <c r="K447">
        <v>0.28000000000000003</v>
      </c>
      <c r="L447">
        <v>0</v>
      </c>
      <c r="M447">
        <v>0.25</v>
      </c>
      <c r="N447">
        <v>1</v>
      </c>
      <c r="O447" s="8">
        <v>4.78</v>
      </c>
      <c r="P447" s="8">
        <v>3.58</v>
      </c>
      <c r="T447">
        <v>3.95</v>
      </c>
      <c r="U447">
        <v>0.34</v>
      </c>
      <c r="V447">
        <v>0.91</v>
      </c>
      <c r="W447">
        <f>Control!B445</f>
        <v>414.5</v>
      </c>
      <c r="X447">
        <f>'Ctrl pct'!B445</f>
        <v>0.54611330698287219</v>
      </c>
      <c r="Y447">
        <f>Controlled!B445</f>
        <v>62.166666666666664</v>
      </c>
      <c r="Z447">
        <f>'Controlled pct'!B445</f>
        <v>8.1906016688625377E-2</v>
      </c>
      <c r="AA447">
        <f>'Fight Time'!B445</f>
        <v>759</v>
      </c>
      <c r="AB447">
        <v>11</v>
      </c>
    </row>
    <row r="448" spans="1:28" x14ac:dyDescent="0.3">
      <c r="A448" t="str">
        <f>Control!A446</f>
        <v>Brad Tavares</v>
      </c>
      <c r="B448">
        <v>37</v>
      </c>
      <c r="C448">
        <v>185</v>
      </c>
      <c r="D448">
        <v>188</v>
      </c>
      <c r="E448">
        <v>21</v>
      </c>
      <c r="F448">
        <v>10</v>
      </c>
      <c r="G448">
        <v>16</v>
      </c>
      <c r="H448">
        <v>10</v>
      </c>
      <c r="I448">
        <v>0.24</v>
      </c>
      <c r="J448">
        <v>0.5</v>
      </c>
      <c r="K448">
        <v>0.1</v>
      </c>
      <c r="L448">
        <v>0</v>
      </c>
      <c r="M448">
        <v>0.67</v>
      </c>
      <c r="N448">
        <v>0.5</v>
      </c>
      <c r="O448" s="8">
        <v>3.42</v>
      </c>
      <c r="P448" s="8">
        <v>3.28</v>
      </c>
      <c r="T448">
        <v>0.71</v>
      </c>
      <c r="U448">
        <v>0.26</v>
      </c>
      <c r="V448">
        <v>0.81</v>
      </c>
      <c r="W448">
        <f>Control!B446</f>
        <v>22.25</v>
      </c>
      <c r="X448">
        <f>'Ctrl pct'!B446</f>
        <v>2.8562259306803596E-2</v>
      </c>
      <c r="Y448">
        <f>Controlled!B446</f>
        <v>190.625</v>
      </c>
      <c r="Z448">
        <f>'Controlled pct'!B446</f>
        <v>0.24470474967907574</v>
      </c>
      <c r="AA448">
        <f>'Fight Time'!B446</f>
        <v>779</v>
      </c>
      <c r="AB448">
        <v>1</v>
      </c>
    </row>
    <row r="449" spans="1:28" x14ac:dyDescent="0.3">
      <c r="A449" t="str">
        <f>Control!A447</f>
        <v>Robert Bryczek</v>
      </c>
      <c r="B449">
        <v>35</v>
      </c>
      <c r="C449">
        <v>183</v>
      </c>
      <c r="D449">
        <v>191</v>
      </c>
      <c r="E449">
        <v>17</v>
      </c>
      <c r="F449">
        <v>6</v>
      </c>
      <c r="G449">
        <v>0</v>
      </c>
      <c r="H449">
        <v>1</v>
      </c>
      <c r="I449">
        <v>0.65</v>
      </c>
      <c r="J449">
        <v>0.17</v>
      </c>
      <c r="K449">
        <v>0.06</v>
      </c>
      <c r="L449">
        <v>0.17</v>
      </c>
      <c r="M449">
        <v>0.28000000000000003</v>
      </c>
      <c r="N449">
        <v>0.67</v>
      </c>
      <c r="O449" s="8">
        <v>2.13</v>
      </c>
      <c r="P449" s="8">
        <v>4.47</v>
      </c>
      <c r="T449">
        <v>0</v>
      </c>
      <c r="U449">
        <v>0</v>
      </c>
      <c r="V449">
        <v>1</v>
      </c>
      <c r="W449">
        <f>Control!B447</f>
        <v>30</v>
      </c>
      <c r="X449">
        <f>'Ctrl pct'!B447</f>
        <v>3.3333333333333333E-2</v>
      </c>
      <c r="Y449">
        <f>Controlled!B447</f>
        <v>157</v>
      </c>
      <c r="Z449">
        <f>'Controlled pct'!B447</f>
        <v>0.17444444444444446</v>
      </c>
      <c r="AA449">
        <f>'Fight Time'!B447</f>
        <v>900</v>
      </c>
      <c r="AB449">
        <v>-1</v>
      </c>
    </row>
    <row r="450" spans="1:28" x14ac:dyDescent="0.3">
      <c r="A450" t="str">
        <f>Control!A448</f>
        <v>Trey Waters</v>
      </c>
      <c r="B450">
        <v>30</v>
      </c>
      <c r="C450">
        <v>196</v>
      </c>
      <c r="D450">
        <v>196</v>
      </c>
      <c r="E450">
        <v>9</v>
      </c>
      <c r="F450">
        <v>1</v>
      </c>
      <c r="G450">
        <v>2</v>
      </c>
      <c r="H450">
        <v>0</v>
      </c>
      <c r="I450">
        <v>0.33</v>
      </c>
      <c r="J450">
        <v>0</v>
      </c>
      <c r="K450">
        <v>0.33</v>
      </c>
      <c r="L450">
        <v>1</v>
      </c>
      <c r="M450">
        <v>0.33</v>
      </c>
      <c r="N450">
        <v>0</v>
      </c>
      <c r="O450" s="8">
        <v>6.43</v>
      </c>
      <c r="P450" s="8">
        <v>5.61</v>
      </c>
      <c r="T450">
        <v>0.44</v>
      </c>
      <c r="U450">
        <v>0.33</v>
      </c>
      <c r="V450">
        <v>0.85</v>
      </c>
      <c r="W450">
        <f>Control!B448</f>
        <v>9</v>
      </c>
      <c r="X450">
        <f>'Ctrl pct'!B448</f>
        <v>1.3157894736842105E-2</v>
      </c>
      <c r="Y450">
        <f>Controlled!B448</f>
        <v>105.33333333333333</v>
      </c>
      <c r="Z450">
        <f>'Controlled pct'!B448</f>
        <v>0.15399610136452241</v>
      </c>
      <c r="AA450">
        <f>'Fight Time'!B448</f>
        <v>684</v>
      </c>
      <c r="AB450">
        <v>3</v>
      </c>
    </row>
    <row r="451" spans="1:28" x14ac:dyDescent="0.3">
      <c r="A451" t="str">
        <f>Control!A449</f>
        <v>Axel Sola</v>
      </c>
      <c r="B451">
        <v>27</v>
      </c>
      <c r="C451">
        <v>180</v>
      </c>
      <c r="D451">
        <v>185</v>
      </c>
      <c r="E451">
        <v>10</v>
      </c>
      <c r="F451">
        <v>0</v>
      </c>
      <c r="G451">
        <v>0</v>
      </c>
      <c r="H451">
        <v>0</v>
      </c>
      <c r="I451">
        <v>0.5</v>
      </c>
      <c r="J451">
        <v>0</v>
      </c>
      <c r="K451">
        <v>0.1</v>
      </c>
      <c r="L451">
        <v>0</v>
      </c>
      <c r="M451">
        <v>0.4</v>
      </c>
      <c r="N451">
        <v>0</v>
      </c>
      <c r="O451" s="8">
        <v>4</v>
      </c>
      <c r="P451" s="8">
        <v>3.5</v>
      </c>
      <c r="T451">
        <v>0.5</v>
      </c>
      <c r="U451">
        <v>0.5</v>
      </c>
      <c r="V451">
        <v>0.5</v>
      </c>
      <c r="W451">
        <f>Control!B449</f>
        <v>200</v>
      </c>
      <c r="X451">
        <f>'Ctrl pct'!B449</f>
        <v>0.33333333333333331</v>
      </c>
      <c r="Y451">
        <f>Controlled!B449</f>
        <v>90</v>
      </c>
      <c r="Z451">
        <f>'Controlled pct'!B449</f>
        <v>0.15</v>
      </c>
      <c r="AA451">
        <f>'Fight Time'!B449</f>
        <v>600</v>
      </c>
      <c r="AB451">
        <v>10</v>
      </c>
    </row>
    <row r="452" spans="1:28" x14ac:dyDescent="0.3">
      <c r="A452" t="str">
        <f>Control!A450</f>
        <v>Ante Delija</v>
      </c>
      <c r="B452">
        <v>35</v>
      </c>
      <c r="C452">
        <v>191</v>
      </c>
      <c r="D452">
        <v>198</v>
      </c>
      <c r="E452">
        <v>26</v>
      </c>
      <c r="F452">
        <v>6</v>
      </c>
      <c r="G452">
        <v>1</v>
      </c>
      <c r="H452">
        <v>0</v>
      </c>
      <c r="I452">
        <v>0.46</v>
      </c>
      <c r="J452">
        <v>0.46</v>
      </c>
      <c r="K452">
        <v>0.27</v>
      </c>
      <c r="L452">
        <v>0.33</v>
      </c>
      <c r="M452">
        <v>0.27</v>
      </c>
      <c r="N452">
        <v>0.17</v>
      </c>
      <c r="O452" s="8">
        <v>6.34</v>
      </c>
      <c r="P452" s="8">
        <v>1.95</v>
      </c>
      <c r="T452">
        <v>0</v>
      </c>
      <c r="U452">
        <v>0</v>
      </c>
      <c r="V452">
        <v>0</v>
      </c>
      <c r="W452">
        <f>Control!B450</f>
        <v>8</v>
      </c>
      <c r="X452">
        <f>'Ctrl pct'!B450</f>
        <v>6.5040650406504072E-2</v>
      </c>
      <c r="Y452">
        <f>Controlled!B450</f>
        <v>78</v>
      </c>
      <c r="Z452">
        <f>'Controlled pct'!B450</f>
        <v>0.63414634146341464</v>
      </c>
      <c r="AA452">
        <f>'Fight Time'!B450</f>
        <v>123</v>
      </c>
      <c r="AB452">
        <v>2</v>
      </c>
    </row>
    <row r="453" spans="1:28" x14ac:dyDescent="0.3">
      <c r="A453" t="str">
        <f>Control!A451</f>
        <v>Robert Ruchala</v>
      </c>
      <c r="B453">
        <v>27</v>
      </c>
      <c r="C453">
        <v>178</v>
      </c>
      <c r="D453">
        <v>184</v>
      </c>
      <c r="E453">
        <v>11</v>
      </c>
      <c r="F453">
        <v>1</v>
      </c>
      <c r="G453">
        <v>0</v>
      </c>
      <c r="H453">
        <v>0</v>
      </c>
      <c r="I453">
        <v>0.27</v>
      </c>
      <c r="J453">
        <v>1</v>
      </c>
      <c r="K453">
        <v>0.27</v>
      </c>
      <c r="L453">
        <v>0</v>
      </c>
      <c r="M453">
        <v>0.45</v>
      </c>
      <c r="N453">
        <v>0</v>
      </c>
      <c r="O453" s="8">
        <v>4.5</v>
      </c>
      <c r="P453" s="8">
        <v>3.8</v>
      </c>
      <c r="T453">
        <v>0.8</v>
      </c>
      <c r="U453">
        <v>0.55000000000000004</v>
      </c>
      <c r="V453">
        <v>0.8</v>
      </c>
      <c r="W453">
        <f>Control!B451</f>
        <v>85</v>
      </c>
      <c r="X453">
        <f>'Ctrl pct'!B451</f>
        <v>0.18888888888888888</v>
      </c>
      <c r="Y453">
        <f>Controlled!B451</f>
        <v>100</v>
      </c>
      <c r="Z453">
        <f>'Controlled pct'!B451</f>
        <v>0.22222222222222221</v>
      </c>
      <c r="AA453">
        <f>'Fight Time'!B451</f>
        <v>450</v>
      </c>
      <c r="AB453">
        <v>2</v>
      </c>
    </row>
    <row r="454" spans="1:28" x14ac:dyDescent="0.3">
      <c r="A454" t="str">
        <f>Control!A452</f>
        <v>Losene Keita</v>
      </c>
      <c r="B454">
        <v>27</v>
      </c>
      <c r="C454">
        <v>176</v>
      </c>
      <c r="D454">
        <v>180</v>
      </c>
      <c r="E454">
        <v>16</v>
      </c>
      <c r="F454">
        <v>1</v>
      </c>
      <c r="G454">
        <v>0</v>
      </c>
      <c r="H454">
        <v>0</v>
      </c>
      <c r="I454">
        <v>0.63</v>
      </c>
      <c r="J454">
        <v>1</v>
      </c>
      <c r="K454">
        <v>0</v>
      </c>
      <c r="L454">
        <v>0</v>
      </c>
      <c r="M454">
        <v>0.38</v>
      </c>
      <c r="N454">
        <v>0</v>
      </c>
      <c r="O454" s="8">
        <v>5</v>
      </c>
      <c r="P454" s="8">
        <v>3.8</v>
      </c>
      <c r="T454">
        <v>1.2</v>
      </c>
      <c r="U454">
        <v>0.45</v>
      </c>
      <c r="V454">
        <v>0.75</v>
      </c>
      <c r="W454">
        <f>Control!B452</f>
        <v>185</v>
      </c>
      <c r="X454">
        <f>'Ctrl pct'!B452</f>
        <v>0.30833333333333335</v>
      </c>
      <c r="Y454">
        <f>Controlled!B452</f>
        <v>90</v>
      </c>
      <c r="Z454">
        <f>'Controlled pct'!B452</f>
        <v>0.15</v>
      </c>
      <c r="AA454">
        <f>'Fight Time'!B452</f>
        <v>600</v>
      </c>
      <c r="AB454">
        <v>5</v>
      </c>
    </row>
    <row r="455" spans="1:28" x14ac:dyDescent="0.3">
      <c r="A455" t="str">
        <f>Control!A453</f>
        <v>Fares Ziam</v>
      </c>
      <c r="B455">
        <v>28</v>
      </c>
      <c r="C455">
        <v>185</v>
      </c>
      <c r="D455">
        <v>191</v>
      </c>
      <c r="E455">
        <v>17</v>
      </c>
      <c r="F455">
        <v>4</v>
      </c>
      <c r="G455">
        <v>7</v>
      </c>
      <c r="H455">
        <v>2</v>
      </c>
      <c r="I455">
        <v>0.28000000000000003</v>
      </c>
      <c r="J455">
        <v>0</v>
      </c>
      <c r="K455">
        <v>0.28000000000000003</v>
      </c>
      <c r="L455">
        <v>0.75</v>
      </c>
      <c r="M455">
        <v>0.41</v>
      </c>
      <c r="N455">
        <v>0.25</v>
      </c>
      <c r="O455" s="8">
        <v>2.85</v>
      </c>
      <c r="P455" s="8">
        <v>1.62</v>
      </c>
      <c r="T455">
        <v>1.62</v>
      </c>
      <c r="U455">
        <v>0.4</v>
      </c>
      <c r="V455">
        <v>0.7</v>
      </c>
      <c r="W455">
        <f>Control!B453</f>
        <v>258.25</v>
      </c>
      <c r="X455">
        <f>'Ctrl pct'!B453</f>
        <v>0.32240948813982523</v>
      </c>
      <c r="Y455">
        <f>Controlled!B453</f>
        <v>176.125</v>
      </c>
      <c r="Z455">
        <f>'Controlled pct'!B453</f>
        <v>0.21988139825218478</v>
      </c>
      <c r="AA455">
        <f>'Fight Time'!B453</f>
        <v>801</v>
      </c>
      <c r="AB455">
        <v>5</v>
      </c>
    </row>
    <row r="456" spans="1:28" x14ac:dyDescent="0.3">
      <c r="A456" t="str">
        <f>Control!A454</f>
        <v>Mason Jones</v>
      </c>
      <c r="B456">
        <v>30</v>
      </c>
      <c r="C456">
        <v>178</v>
      </c>
      <c r="D456">
        <v>188</v>
      </c>
      <c r="E456">
        <v>16</v>
      </c>
      <c r="F456">
        <v>2</v>
      </c>
      <c r="G456">
        <v>2</v>
      </c>
      <c r="H456">
        <v>2</v>
      </c>
      <c r="I456">
        <v>0.44</v>
      </c>
      <c r="J456">
        <v>0</v>
      </c>
      <c r="K456">
        <v>0.19</v>
      </c>
      <c r="L456">
        <v>0</v>
      </c>
      <c r="M456">
        <v>0.38</v>
      </c>
      <c r="N456">
        <v>1</v>
      </c>
      <c r="O456" s="8">
        <v>5.56</v>
      </c>
      <c r="P456" s="8">
        <v>4.46</v>
      </c>
      <c r="T456">
        <v>4.24</v>
      </c>
      <c r="U456">
        <v>0.52</v>
      </c>
      <c r="V456">
        <v>0.8</v>
      </c>
      <c r="W456">
        <f>Control!B454</f>
        <v>262.60000000000002</v>
      </c>
      <c r="X456">
        <f>'Ctrl pct'!B454</f>
        <v>0.32540272614622062</v>
      </c>
      <c r="Y456">
        <f>Controlled!B454</f>
        <v>95</v>
      </c>
      <c r="Z456">
        <f>'Controlled pct'!B454</f>
        <v>0.11771995043370508</v>
      </c>
      <c r="AA456">
        <f>'Fight Time'!B454</f>
        <v>807</v>
      </c>
      <c r="AB456">
        <v>5</v>
      </c>
    </row>
    <row r="457" spans="1:28" x14ac:dyDescent="0.3">
      <c r="A457" t="str">
        <f>Control!A455</f>
        <v>Caio Borralho</v>
      </c>
      <c r="B457">
        <v>32</v>
      </c>
      <c r="C457">
        <v>187</v>
      </c>
      <c r="D457">
        <v>191</v>
      </c>
      <c r="E457">
        <v>17</v>
      </c>
      <c r="F457">
        <v>1</v>
      </c>
      <c r="G457">
        <v>7</v>
      </c>
      <c r="H457">
        <v>0</v>
      </c>
      <c r="I457">
        <v>0.28000000000000003</v>
      </c>
      <c r="J457">
        <v>0</v>
      </c>
      <c r="K457">
        <v>0.24</v>
      </c>
      <c r="L457">
        <v>0</v>
      </c>
      <c r="M457">
        <v>0.47</v>
      </c>
      <c r="N457">
        <v>1</v>
      </c>
      <c r="O457" s="8">
        <v>3.61</v>
      </c>
      <c r="P457" s="8">
        <v>2.34</v>
      </c>
      <c r="T457">
        <v>1.56</v>
      </c>
      <c r="U457">
        <v>0.6</v>
      </c>
      <c r="V457">
        <v>0.76</v>
      </c>
      <c r="W457">
        <f>Control!B455</f>
        <v>223.33333333333334</v>
      </c>
      <c r="X457">
        <f>'Ctrl pct'!B455</f>
        <v>0.28966709900562043</v>
      </c>
      <c r="Y457">
        <f>Controlled!B455</f>
        <v>102.22222222222223</v>
      </c>
      <c r="Z457">
        <f>'Controlled pct'!B455</f>
        <v>0.13258394581351782</v>
      </c>
      <c r="AA457">
        <f>'Fight Time'!B455</f>
        <v>771</v>
      </c>
      <c r="AB457">
        <v>16</v>
      </c>
    </row>
    <row r="458" spans="1:28" x14ac:dyDescent="0.3">
      <c r="A458" t="str">
        <f>Control!A456</f>
        <v>Nassourdine Imavov</v>
      </c>
      <c r="B458">
        <v>29</v>
      </c>
      <c r="C458">
        <v>191</v>
      </c>
      <c r="D458">
        <v>191</v>
      </c>
      <c r="E458">
        <v>16</v>
      </c>
      <c r="F458">
        <v>4</v>
      </c>
      <c r="G458">
        <v>8</v>
      </c>
      <c r="H458">
        <v>2</v>
      </c>
      <c r="I458">
        <v>0.44</v>
      </c>
      <c r="J458">
        <v>0</v>
      </c>
      <c r="K458">
        <v>0.25</v>
      </c>
      <c r="L458">
        <v>0.25</v>
      </c>
      <c r="M458">
        <v>0.31</v>
      </c>
      <c r="N458">
        <v>0.75</v>
      </c>
      <c r="O458" s="8">
        <v>4.45</v>
      </c>
      <c r="P458" s="8">
        <v>3.26</v>
      </c>
      <c r="T458">
        <v>0.85</v>
      </c>
      <c r="U458">
        <v>0.32</v>
      </c>
      <c r="V458">
        <v>0.78</v>
      </c>
      <c r="W458">
        <f>Control!B456</f>
        <v>141.6</v>
      </c>
      <c r="X458">
        <f>'Ctrl pct'!B456</f>
        <v>0.16407879490150637</v>
      </c>
      <c r="Y458">
        <f>Controlled!B456</f>
        <v>249</v>
      </c>
      <c r="Z458">
        <f>'Controlled pct'!B456</f>
        <v>0.2885283893395133</v>
      </c>
      <c r="AA458">
        <f>'Fight Time'!B456</f>
        <v>863</v>
      </c>
      <c r="AB458">
        <v>4</v>
      </c>
    </row>
    <row r="459" spans="1:28" x14ac:dyDescent="0.3">
      <c r="A459" t="str">
        <f>Control!A457</f>
        <v>Montserrat Rendon</v>
      </c>
      <c r="B459">
        <v>36</v>
      </c>
      <c r="C459">
        <v>172</v>
      </c>
      <c r="D459">
        <v>173</v>
      </c>
      <c r="E459">
        <v>6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 s="8">
        <v>3.13</v>
      </c>
      <c r="P459" s="8">
        <v>3.9</v>
      </c>
      <c r="T459">
        <v>3</v>
      </c>
      <c r="U459">
        <v>0.54</v>
      </c>
      <c r="V459">
        <v>1</v>
      </c>
      <c r="W459">
        <f>Control!B457</f>
        <v>307.5</v>
      </c>
      <c r="X459">
        <f>'Ctrl pct'!B457</f>
        <v>0.34166666666666667</v>
      </c>
      <c r="Y459">
        <f>Controlled!B457</f>
        <v>27.5</v>
      </c>
      <c r="Z459">
        <f>'Controlled pct'!B457</f>
        <v>3.0555555555555555E-2</v>
      </c>
      <c r="AA459">
        <f>'Fight Time'!B457</f>
        <v>900</v>
      </c>
      <c r="AB459">
        <v>-1</v>
      </c>
    </row>
    <row r="460" spans="1:28" x14ac:dyDescent="0.3">
      <c r="A460" t="str">
        <f>Control!A458</f>
        <v>Alice Pereira</v>
      </c>
      <c r="B460">
        <v>19</v>
      </c>
      <c r="C460">
        <v>177</v>
      </c>
      <c r="D460">
        <v>180</v>
      </c>
      <c r="E460">
        <v>5</v>
      </c>
      <c r="F460">
        <v>0</v>
      </c>
      <c r="G460">
        <v>0</v>
      </c>
      <c r="H460">
        <v>0</v>
      </c>
      <c r="I460">
        <f>4/6</f>
        <v>0.66666666666666663</v>
      </c>
      <c r="J460">
        <v>0</v>
      </c>
      <c r="K460">
        <f>1/6</f>
        <v>0.16666666666666666</v>
      </c>
      <c r="L460">
        <v>0</v>
      </c>
      <c r="M460">
        <f>1/6</f>
        <v>0.16666666666666666</v>
      </c>
      <c r="N460">
        <v>0</v>
      </c>
      <c r="O460" s="8">
        <v>4</v>
      </c>
      <c r="P460" s="8">
        <v>3</v>
      </c>
      <c r="T460">
        <v>2</v>
      </c>
      <c r="U460">
        <v>0.6</v>
      </c>
      <c r="V460">
        <v>0.75</v>
      </c>
      <c r="W460">
        <f>Control!B458</f>
        <v>250</v>
      </c>
      <c r="X460">
        <f>'Ctrl pct'!B458</f>
        <v>0.5</v>
      </c>
      <c r="Y460">
        <f>Controlled!B458</f>
        <v>90</v>
      </c>
      <c r="Z460">
        <f>'Controlled pct'!B458</f>
        <v>0.18</v>
      </c>
      <c r="AA460">
        <f>'Fight Time'!B458</f>
        <v>500</v>
      </c>
      <c r="AB460">
        <v>6</v>
      </c>
    </row>
    <row r="461" spans="1:28" x14ac:dyDescent="0.3">
      <c r="A461" t="str">
        <f>Control!A459</f>
        <v>Alden Coria</v>
      </c>
      <c r="B461">
        <v>27</v>
      </c>
      <c r="C461">
        <v>173</v>
      </c>
      <c r="D461">
        <v>170</v>
      </c>
      <c r="E461">
        <v>10</v>
      </c>
      <c r="F461">
        <v>3</v>
      </c>
      <c r="G461">
        <v>0</v>
      </c>
      <c r="H461">
        <v>0</v>
      </c>
      <c r="I461">
        <v>0.4</v>
      </c>
      <c r="J461">
        <v>0</v>
      </c>
      <c r="K461">
        <v>0.4</v>
      </c>
      <c r="L461">
        <v>0.33</v>
      </c>
      <c r="M461">
        <v>0.2</v>
      </c>
      <c r="N461">
        <v>0.67</v>
      </c>
      <c r="O461" s="8">
        <v>4</v>
      </c>
      <c r="P461" s="8">
        <v>3.5</v>
      </c>
      <c r="T461">
        <v>1</v>
      </c>
      <c r="U461">
        <v>0.4</v>
      </c>
      <c r="V461">
        <v>0.7</v>
      </c>
      <c r="W461">
        <f>Control!B459</f>
        <v>170</v>
      </c>
      <c r="X461">
        <f>'Ctrl pct'!B459</f>
        <v>0.22666666666666666</v>
      </c>
      <c r="Y461">
        <f>Controlled!B459</f>
        <v>120</v>
      </c>
      <c r="Z461">
        <f>'Controlled pct'!B459</f>
        <v>0.16</v>
      </c>
      <c r="AA461">
        <f>'Fight Time'!B459</f>
        <v>750</v>
      </c>
      <c r="AB461">
        <v>3</v>
      </c>
    </row>
    <row r="462" spans="1:28" x14ac:dyDescent="0.3">
      <c r="A462" t="str">
        <f>Control!A460</f>
        <v>Alessandro Costa</v>
      </c>
      <c r="B462">
        <v>29</v>
      </c>
      <c r="C462">
        <v>163</v>
      </c>
      <c r="D462">
        <v>170</v>
      </c>
      <c r="E462">
        <v>14</v>
      </c>
      <c r="F462">
        <v>4</v>
      </c>
      <c r="G462">
        <v>2</v>
      </c>
      <c r="H462">
        <v>2</v>
      </c>
      <c r="I462">
        <v>0.36</v>
      </c>
      <c r="J462">
        <v>0.5</v>
      </c>
      <c r="K462">
        <v>0.43</v>
      </c>
      <c r="L462">
        <v>0</v>
      </c>
      <c r="M462">
        <v>0.21</v>
      </c>
      <c r="N462">
        <v>0.5</v>
      </c>
      <c r="O462" s="8">
        <v>4.1399999999999997</v>
      </c>
      <c r="P462" s="8">
        <v>3.5</v>
      </c>
      <c r="T462">
        <v>0.27</v>
      </c>
      <c r="U462">
        <v>0.12</v>
      </c>
      <c r="V462">
        <v>0.9</v>
      </c>
      <c r="W462">
        <f>Control!B460</f>
        <v>36.6</v>
      </c>
      <c r="X462">
        <f>'Ctrl pct'!B460</f>
        <v>5.5623100303951373E-2</v>
      </c>
      <c r="Y462">
        <f>Controlled!B460</f>
        <v>158.80000000000001</v>
      </c>
      <c r="Z462">
        <f>'Controlled pct'!B460</f>
        <v>0.24133738601823709</v>
      </c>
      <c r="AA462">
        <f>'Fight Time'!B460</f>
        <v>658</v>
      </c>
      <c r="AB462">
        <v>1</v>
      </c>
    </row>
    <row r="463" spans="1:28" x14ac:dyDescent="0.3">
      <c r="A463" t="str">
        <f>Control!A461</f>
        <v>Tatiana Suarez</v>
      </c>
      <c r="B463">
        <v>34</v>
      </c>
      <c r="C463">
        <v>165</v>
      </c>
      <c r="D463">
        <v>168</v>
      </c>
      <c r="E463">
        <v>10</v>
      </c>
      <c r="F463">
        <v>1</v>
      </c>
      <c r="G463">
        <v>7</v>
      </c>
      <c r="H463">
        <v>1</v>
      </c>
      <c r="I463">
        <v>0.2</v>
      </c>
      <c r="J463">
        <v>0</v>
      </c>
      <c r="K463">
        <v>0.5</v>
      </c>
      <c r="L463">
        <v>0</v>
      </c>
      <c r="M463">
        <v>0.3</v>
      </c>
      <c r="N463">
        <v>1</v>
      </c>
      <c r="O463" s="8">
        <v>3.22</v>
      </c>
      <c r="P463" s="8">
        <v>1.58</v>
      </c>
      <c r="T463">
        <v>4.6500000000000004</v>
      </c>
      <c r="U463">
        <v>0.47</v>
      </c>
      <c r="V463">
        <v>0.8</v>
      </c>
      <c r="W463">
        <f>Control!B461</f>
        <v>424.14285714285717</v>
      </c>
      <c r="X463">
        <f>'Ctrl pct'!B461</f>
        <v>0.62557943531394866</v>
      </c>
      <c r="Y463">
        <f>Controlled!B461</f>
        <v>102.57142857142857</v>
      </c>
      <c r="Z463">
        <f>'Controlled pct'!B461</f>
        <v>0.15128529287821324</v>
      </c>
      <c r="AA463">
        <f>'Fight Time'!B461</f>
        <v>678</v>
      </c>
      <c r="AB463">
        <v>-1</v>
      </c>
    </row>
    <row r="464" spans="1:28" x14ac:dyDescent="0.3">
      <c r="A464" t="str">
        <f>Control!A462</f>
        <v>Joaquim Silva</v>
      </c>
      <c r="B464">
        <v>36</v>
      </c>
      <c r="C464">
        <v>173</v>
      </c>
      <c r="D464">
        <v>175</v>
      </c>
      <c r="E464">
        <v>13</v>
      </c>
      <c r="F464">
        <v>5</v>
      </c>
      <c r="G464">
        <v>6</v>
      </c>
      <c r="H464">
        <v>5</v>
      </c>
      <c r="I464">
        <v>0.54</v>
      </c>
      <c r="J464">
        <v>0.6</v>
      </c>
      <c r="K464">
        <v>0.23</v>
      </c>
      <c r="L464">
        <v>0</v>
      </c>
      <c r="M464">
        <v>0.23</v>
      </c>
      <c r="N464">
        <v>0.4</v>
      </c>
      <c r="O464" s="8">
        <v>3.66</v>
      </c>
      <c r="P464" s="8">
        <v>4.53</v>
      </c>
      <c r="T464">
        <v>0.39</v>
      </c>
      <c r="U464">
        <v>0.5</v>
      </c>
      <c r="V464">
        <v>0.69</v>
      </c>
      <c r="W464">
        <f>Control!B462</f>
        <v>36.833333333333336</v>
      </c>
      <c r="X464">
        <f>'Ctrl pct'!B462</f>
        <v>5.8188520273828336E-2</v>
      </c>
      <c r="Y464">
        <f>Controlled!B462</f>
        <v>191.33333333333334</v>
      </c>
      <c r="Z464">
        <f>'Controlled pct'!B462</f>
        <v>0.30226434965771459</v>
      </c>
      <c r="AA464">
        <f>'Fight Time'!B462</f>
        <v>633</v>
      </c>
      <c r="AB464">
        <v>-1</v>
      </c>
    </row>
    <row r="465" spans="1:28" x14ac:dyDescent="0.3">
      <c r="A465" t="str">
        <f>Control!A463</f>
        <v>Claudio Puelles</v>
      </c>
      <c r="B465">
        <v>29</v>
      </c>
      <c r="C465">
        <v>178</v>
      </c>
      <c r="D465">
        <v>183</v>
      </c>
      <c r="E465">
        <v>12</v>
      </c>
      <c r="F465">
        <v>4</v>
      </c>
      <c r="G465">
        <v>5</v>
      </c>
      <c r="H465">
        <v>3</v>
      </c>
      <c r="I465">
        <v>0.17</v>
      </c>
      <c r="J465">
        <v>0.5</v>
      </c>
      <c r="K465">
        <v>0.56999999999999995</v>
      </c>
      <c r="L465">
        <v>0</v>
      </c>
      <c r="M465">
        <v>0.25</v>
      </c>
      <c r="N465">
        <v>0.5</v>
      </c>
      <c r="O465" s="8">
        <v>1.56</v>
      </c>
      <c r="P465" s="8">
        <v>2.78</v>
      </c>
      <c r="T465">
        <v>3.17</v>
      </c>
      <c r="U465">
        <v>0.36</v>
      </c>
      <c r="V465">
        <v>0.6</v>
      </c>
      <c r="W465">
        <f>Control!B463</f>
        <v>462.83333333333331</v>
      </c>
      <c r="X465">
        <f>'Ctrl pct'!B463</f>
        <v>0.68669634025717108</v>
      </c>
      <c r="Y465">
        <f>Controlled!B463</f>
        <v>135.16666666666666</v>
      </c>
      <c r="Z465">
        <f>'Controlled pct'!B463</f>
        <v>0.20054401582591491</v>
      </c>
      <c r="AA465">
        <f>'Fight Time'!B463</f>
        <v>674</v>
      </c>
      <c r="AB465">
        <v>-2</v>
      </c>
    </row>
    <row r="466" spans="1:28" x14ac:dyDescent="0.3">
      <c r="A466" t="str">
        <f>Control!A464</f>
        <v>Santiago Luna</v>
      </c>
      <c r="B466">
        <v>21</v>
      </c>
      <c r="C466">
        <v>175</v>
      </c>
      <c r="D466">
        <v>180</v>
      </c>
      <c r="E466">
        <v>6</v>
      </c>
      <c r="F466">
        <v>0</v>
      </c>
      <c r="G466">
        <v>0</v>
      </c>
      <c r="H466">
        <v>0</v>
      </c>
      <c r="I466">
        <v>0.33</v>
      </c>
      <c r="J466">
        <v>0</v>
      </c>
      <c r="K466">
        <v>0.67</v>
      </c>
      <c r="L466">
        <v>0</v>
      </c>
      <c r="M466">
        <v>0</v>
      </c>
      <c r="N466">
        <v>0</v>
      </c>
      <c r="O466" s="8">
        <v>5</v>
      </c>
      <c r="P466" s="8">
        <v>4</v>
      </c>
      <c r="T466">
        <v>1</v>
      </c>
      <c r="U466">
        <v>0.5</v>
      </c>
      <c r="V466">
        <v>0.7</v>
      </c>
      <c r="W466">
        <f>Control!B464</f>
        <v>250</v>
      </c>
      <c r="X466">
        <f>'Ctrl pct'!B464</f>
        <v>0.41666666666666669</v>
      </c>
      <c r="Y466">
        <f>Controlled!B464</f>
        <v>70</v>
      </c>
      <c r="Z466">
        <f>'Controlled pct'!B464</f>
        <v>0.11666666666666667</v>
      </c>
      <c r="AA466">
        <f>'Fight Time'!B464</f>
        <v>600</v>
      </c>
      <c r="AB466">
        <v>9</v>
      </c>
    </row>
    <row r="467" spans="1:28" x14ac:dyDescent="0.3">
      <c r="A467" t="str">
        <f>Control!A465</f>
        <v>Dustin Stoltzfus</v>
      </c>
      <c r="B467">
        <v>33</v>
      </c>
      <c r="C467">
        <v>183</v>
      </c>
      <c r="D467">
        <v>191</v>
      </c>
      <c r="E467">
        <v>16</v>
      </c>
      <c r="F467">
        <v>7</v>
      </c>
      <c r="G467">
        <v>3</v>
      </c>
      <c r="H467">
        <v>6</v>
      </c>
      <c r="I467">
        <v>0.19</v>
      </c>
      <c r="J467">
        <v>0.28000000000000003</v>
      </c>
      <c r="K467">
        <v>0.38</v>
      </c>
      <c r="L467">
        <v>0.28000000000000003</v>
      </c>
      <c r="M467">
        <v>0.38</v>
      </c>
      <c r="N467">
        <v>0.43</v>
      </c>
      <c r="O467" s="8">
        <v>3.14</v>
      </c>
      <c r="P467" s="8">
        <v>3.14</v>
      </c>
      <c r="T467">
        <v>2.2599999999999998</v>
      </c>
      <c r="U467">
        <v>0.41</v>
      </c>
      <c r="V467">
        <v>0.46</v>
      </c>
      <c r="W467">
        <f>Control!B465</f>
        <v>173.55555555555554</v>
      </c>
      <c r="X467">
        <f>'Ctrl pct'!B465</f>
        <v>0.31103146156909595</v>
      </c>
      <c r="Y467">
        <f>Controlled!B465</f>
        <v>150.88888888888889</v>
      </c>
      <c r="Z467">
        <f>'Controlled pct'!B465</f>
        <v>0.27041019514137793</v>
      </c>
      <c r="AA467">
        <f>'Fight Time'!B465</f>
        <v>558</v>
      </c>
      <c r="AB467">
        <v>-1</v>
      </c>
    </row>
    <row r="468" spans="1:28" x14ac:dyDescent="0.3">
      <c r="A468" t="str">
        <f>Control!A466</f>
        <v>Tom Nolan</v>
      </c>
      <c r="B468">
        <v>25</v>
      </c>
      <c r="C468">
        <v>191</v>
      </c>
      <c r="D468">
        <v>185</v>
      </c>
      <c r="E468">
        <v>9</v>
      </c>
      <c r="F468">
        <v>1</v>
      </c>
      <c r="G468">
        <v>3</v>
      </c>
      <c r="H468">
        <v>1</v>
      </c>
      <c r="I468">
        <v>0.56000000000000005</v>
      </c>
      <c r="J468">
        <v>1</v>
      </c>
      <c r="K468">
        <v>0</v>
      </c>
      <c r="L468">
        <v>0</v>
      </c>
      <c r="M468">
        <v>0.44</v>
      </c>
      <c r="N468">
        <v>0</v>
      </c>
      <c r="O468" s="8">
        <v>5.82</v>
      </c>
      <c r="P468" s="8">
        <v>4.8499999999999996</v>
      </c>
      <c r="T468">
        <v>0.41</v>
      </c>
      <c r="U468">
        <v>0.12</v>
      </c>
      <c r="V468">
        <v>0.66</v>
      </c>
      <c r="W468">
        <f>Control!B466</f>
        <v>39.4</v>
      </c>
      <c r="X468">
        <f>'Ctrl pct'!B466</f>
        <v>9.0574712643678154E-2</v>
      </c>
      <c r="Y468">
        <f>Controlled!B466</f>
        <v>100.8</v>
      </c>
      <c r="Z468">
        <f>'Controlled pct'!B466</f>
        <v>0.23172413793103447</v>
      </c>
      <c r="AA468">
        <f>'Fight Time'!B466</f>
        <v>435</v>
      </c>
      <c r="AB468">
        <v>3</v>
      </c>
    </row>
    <row r="469" spans="1:28" x14ac:dyDescent="0.3">
      <c r="A469" t="str">
        <f>Control!A467</f>
        <v>Charlie Campbell</v>
      </c>
      <c r="B469">
        <v>30</v>
      </c>
      <c r="C469">
        <v>183</v>
      </c>
      <c r="D469">
        <v>184</v>
      </c>
      <c r="E469">
        <v>9</v>
      </c>
      <c r="F469">
        <v>2</v>
      </c>
      <c r="G469">
        <v>2</v>
      </c>
      <c r="H469">
        <v>0</v>
      </c>
      <c r="I469">
        <v>0.67</v>
      </c>
      <c r="J469">
        <v>0.5</v>
      </c>
      <c r="K469">
        <v>0</v>
      </c>
      <c r="L469">
        <v>0</v>
      </c>
      <c r="M469">
        <v>0.33</v>
      </c>
      <c r="N469">
        <v>0.5</v>
      </c>
      <c r="O469" s="8">
        <v>5.55</v>
      </c>
      <c r="P469" s="8">
        <v>3.73</v>
      </c>
      <c r="T469">
        <v>2.95</v>
      </c>
      <c r="U469">
        <v>0.4</v>
      </c>
      <c r="V469">
        <v>0.71</v>
      </c>
      <c r="W469">
        <f>Control!B467</f>
        <v>115.33333333333333</v>
      </c>
      <c r="X469">
        <f>'Ctrl pct'!B467</f>
        <v>0.28337428337428339</v>
      </c>
      <c r="Y469">
        <f>Controlled!B467</f>
        <v>66</v>
      </c>
      <c r="Z469">
        <f>'Controlled pct'!B467</f>
        <v>0.16216216216216217</v>
      </c>
      <c r="AA469">
        <f>'Fight Time'!B467</f>
        <v>407</v>
      </c>
      <c r="AB469">
        <v>3</v>
      </c>
    </row>
    <row r="470" spans="1:28" x14ac:dyDescent="0.3">
      <c r="A470" t="str">
        <f>Control!A468</f>
        <v>Cam Rowston</v>
      </c>
      <c r="B470">
        <v>30</v>
      </c>
      <c r="C470">
        <v>191</v>
      </c>
      <c r="D470">
        <v>191</v>
      </c>
      <c r="E470">
        <v>12</v>
      </c>
      <c r="F470">
        <v>3</v>
      </c>
      <c r="G470">
        <v>0</v>
      </c>
      <c r="H470">
        <v>0</v>
      </c>
      <c r="I470">
        <v>0.33</v>
      </c>
      <c r="J470">
        <v>0.33</v>
      </c>
      <c r="K470">
        <v>0.56999999999999995</v>
      </c>
      <c r="L470">
        <v>0</v>
      </c>
      <c r="M470">
        <v>0.08</v>
      </c>
      <c r="N470">
        <v>0.67</v>
      </c>
      <c r="O470" s="8">
        <v>3.23</v>
      </c>
      <c r="P470" s="8">
        <v>2.34</v>
      </c>
      <c r="T470">
        <v>0.83</v>
      </c>
      <c r="U470">
        <v>0.5</v>
      </c>
      <c r="V470">
        <v>0.28000000000000003</v>
      </c>
      <c r="W470">
        <f>Control!B468</f>
        <v>29</v>
      </c>
      <c r="X470">
        <f>'Ctrl pct'!B468</f>
        <v>5.3803339517625233E-2</v>
      </c>
      <c r="Y470">
        <f>Controlled!B468</f>
        <v>350.5</v>
      </c>
      <c r="Z470">
        <f>'Controlled pct'!B468</f>
        <v>0.65027829313543595</v>
      </c>
      <c r="AA470">
        <f>'Fight Time'!B468</f>
        <v>539</v>
      </c>
      <c r="AB470">
        <v>4</v>
      </c>
    </row>
    <row r="471" spans="1:28" x14ac:dyDescent="0.3">
      <c r="A471" t="str">
        <f>Control!A469</f>
        <v>Michelle Montague</v>
      </c>
      <c r="B471">
        <v>31</v>
      </c>
      <c r="C471">
        <v>175</v>
      </c>
      <c r="D471">
        <v>175</v>
      </c>
      <c r="E471">
        <v>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 s="8">
        <v>2.5</v>
      </c>
      <c r="P471" s="8">
        <v>3</v>
      </c>
      <c r="T471">
        <v>3.2</v>
      </c>
      <c r="U471">
        <v>0.6</v>
      </c>
      <c r="V471">
        <v>0.9</v>
      </c>
      <c r="W471">
        <f>Control!B469</f>
        <v>240</v>
      </c>
      <c r="X471">
        <f>'Ctrl pct'!B469</f>
        <v>0.53333333333333333</v>
      </c>
      <c r="Y471">
        <f>Controlled!B469</f>
        <v>25</v>
      </c>
      <c r="Z471">
        <f>'Controlled pct'!B469</f>
        <v>5.5555555555555552E-2</v>
      </c>
      <c r="AA471">
        <f>'Fight Time'!B469</f>
        <v>450</v>
      </c>
      <c r="AB471">
        <v>6</v>
      </c>
    </row>
    <row r="472" spans="1:28" x14ac:dyDescent="0.3">
      <c r="A472" t="str">
        <f>Control!A470</f>
        <v>Rolando Bedoya</v>
      </c>
      <c r="B472">
        <v>28</v>
      </c>
      <c r="C472">
        <v>180</v>
      </c>
      <c r="D472">
        <v>191</v>
      </c>
      <c r="E472">
        <v>14</v>
      </c>
      <c r="F472">
        <v>4</v>
      </c>
      <c r="G472">
        <v>0</v>
      </c>
      <c r="H472">
        <v>3</v>
      </c>
      <c r="I472">
        <v>0.28000000000000003</v>
      </c>
      <c r="J472">
        <v>0</v>
      </c>
      <c r="K472">
        <v>0.21</v>
      </c>
      <c r="L472">
        <v>0</v>
      </c>
      <c r="M472">
        <v>0.5</v>
      </c>
      <c r="N472">
        <v>1</v>
      </c>
      <c r="O472" s="8">
        <v>7.29</v>
      </c>
      <c r="P472" s="8">
        <v>6.38</v>
      </c>
      <c r="T472">
        <v>0</v>
      </c>
      <c r="U472">
        <v>0</v>
      </c>
      <c r="V472">
        <v>0.33</v>
      </c>
      <c r="W472">
        <f>Control!B470</f>
        <v>37</v>
      </c>
      <c r="X472">
        <f>'Ctrl pct'!B470</f>
        <v>4.1111111111111112E-2</v>
      </c>
      <c r="Y472">
        <f>Controlled!B470</f>
        <v>48.666666666666664</v>
      </c>
      <c r="Z472">
        <f>'Controlled pct'!B470</f>
        <v>5.4074074074074073E-2</v>
      </c>
      <c r="AA472">
        <f>'Fight Time'!B470</f>
        <v>900</v>
      </c>
      <c r="AB472">
        <v>-3</v>
      </c>
    </row>
    <row r="473" spans="1:28" x14ac:dyDescent="0.3">
      <c r="A473" t="str">
        <f>Control!A471</f>
        <v>Jamie Mullarkey</v>
      </c>
      <c r="B473">
        <v>31</v>
      </c>
      <c r="C473">
        <v>183</v>
      </c>
      <c r="D473">
        <v>188</v>
      </c>
      <c r="E473">
        <v>17</v>
      </c>
      <c r="F473">
        <v>8</v>
      </c>
      <c r="G473">
        <v>5</v>
      </c>
      <c r="H473">
        <v>6</v>
      </c>
      <c r="I473">
        <v>0.59</v>
      </c>
      <c r="J473">
        <v>0.75</v>
      </c>
      <c r="K473">
        <v>0.18</v>
      </c>
      <c r="L473">
        <v>0</v>
      </c>
      <c r="M473">
        <v>0.24</v>
      </c>
      <c r="N473">
        <v>0.25</v>
      </c>
      <c r="O473" s="8">
        <v>4.3899999999999997</v>
      </c>
      <c r="P473" s="8">
        <v>4.53</v>
      </c>
      <c r="T473">
        <v>2.31</v>
      </c>
      <c r="U473">
        <v>0.34</v>
      </c>
      <c r="V473">
        <v>0.78</v>
      </c>
      <c r="W473">
        <f>Control!B471</f>
        <v>101</v>
      </c>
      <c r="X473">
        <f>'Ctrl pct'!B471</f>
        <v>0.17844522968197879</v>
      </c>
      <c r="Y473">
        <f>Controlled!B471</f>
        <v>13.1</v>
      </c>
      <c r="Z473">
        <f>'Controlled pct'!B471</f>
        <v>2.314487632508834E-2</v>
      </c>
      <c r="AA473">
        <f>'Fight Time'!B471</f>
        <v>566</v>
      </c>
      <c r="AB473">
        <v>-2</v>
      </c>
    </row>
    <row r="474" spans="1:28" x14ac:dyDescent="0.3">
      <c r="A474" t="str">
        <f>Control!A472</f>
        <v>Colby Thicknesse</v>
      </c>
      <c r="B474">
        <v>26</v>
      </c>
      <c r="C474">
        <v>170</v>
      </c>
      <c r="D474">
        <v>175</v>
      </c>
      <c r="E474">
        <v>7</v>
      </c>
      <c r="F474">
        <v>1</v>
      </c>
      <c r="G474">
        <v>0</v>
      </c>
      <c r="H474">
        <v>1</v>
      </c>
      <c r="I474">
        <v>0.28000000000000003</v>
      </c>
      <c r="J474">
        <v>0</v>
      </c>
      <c r="K474">
        <v>0.28000000000000003</v>
      </c>
      <c r="L474">
        <v>0</v>
      </c>
      <c r="M474">
        <v>0.43</v>
      </c>
      <c r="N474">
        <v>1</v>
      </c>
      <c r="O474" s="8">
        <v>2.5299999999999998</v>
      </c>
      <c r="P474" s="8">
        <v>2.73</v>
      </c>
      <c r="T474">
        <v>0</v>
      </c>
      <c r="U474">
        <v>0</v>
      </c>
      <c r="V474">
        <v>0.5</v>
      </c>
      <c r="W474">
        <f>Control!B472</f>
        <v>0</v>
      </c>
      <c r="X474">
        <f>'Ctrl pct'!B472</f>
        <v>0</v>
      </c>
      <c r="Y474">
        <f>Controlled!B472</f>
        <v>302</v>
      </c>
      <c r="Z474">
        <f>'Controlled pct'!B472</f>
        <v>0.33555555555555555</v>
      </c>
      <c r="AA474">
        <f>'Fight Time'!B472</f>
        <v>900</v>
      </c>
      <c r="AB474">
        <v>-1</v>
      </c>
    </row>
    <row r="475" spans="1:28" x14ac:dyDescent="0.3">
      <c r="A475" t="str">
        <f>Control!A473</f>
        <v>Jonathan Micallef</v>
      </c>
      <c r="B475">
        <v>26</v>
      </c>
      <c r="C475">
        <v>183</v>
      </c>
      <c r="D475">
        <v>196</v>
      </c>
      <c r="E475">
        <v>8</v>
      </c>
      <c r="F475">
        <v>1</v>
      </c>
      <c r="G475">
        <v>1</v>
      </c>
      <c r="H475">
        <v>0</v>
      </c>
      <c r="I475">
        <v>0.25</v>
      </c>
      <c r="J475">
        <v>1</v>
      </c>
      <c r="K475">
        <v>0.38</v>
      </c>
      <c r="L475">
        <v>0</v>
      </c>
      <c r="M475">
        <v>0.38</v>
      </c>
      <c r="N475">
        <v>0</v>
      </c>
      <c r="O475" s="8">
        <v>4.7699999999999996</v>
      </c>
      <c r="P475" s="8">
        <v>4</v>
      </c>
      <c r="T475">
        <v>0.83</v>
      </c>
      <c r="U475">
        <v>0.5</v>
      </c>
      <c r="V475">
        <v>0.5</v>
      </c>
      <c r="W475">
        <f>Control!B473</f>
        <v>41.5</v>
      </c>
      <c r="X475">
        <f>'Ctrl pct'!B473</f>
        <v>7.6709796672828096E-2</v>
      </c>
      <c r="Y475">
        <f>Controlled!B473</f>
        <v>39.5</v>
      </c>
      <c r="Z475">
        <f>'Controlled pct'!B473</f>
        <v>7.3012939001848423E-2</v>
      </c>
      <c r="AA475">
        <f>'Fight Time'!B473</f>
        <v>541</v>
      </c>
      <c r="AB475">
        <v>3</v>
      </c>
    </row>
    <row r="476" spans="1:28" x14ac:dyDescent="0.3">
      <c r="A476" t="str">
        <f>Control!A474</f>
        <v>Louie Sutherland</v>
      </c>
      <c r="B476">
        <v>31</v>
      </c>
      <c r="C476">
        <v>191</v>
      </c>
      <c r="D476">
        <v>193</v>
      </c>
      <c r="E476">
        <v>10</v>
      </c>
      <c r="F476">
        <v>3</v>
      </c>
      <c r="G476">
        <v>0</v>
      </c>
      <c r="H476">
        <v>0</v>
      </c>
      <c r="I476">
        <v>0.8</v>
      </c>
      <c r="J476">
        <v>0</v>
      </c>
      <c r="K476">
        <v>0</v>
      </c>
      <c r="L476">
        <v>0</v>
      </c>
      <c r="M476">
        <v>0.2</v>
      </c>
      <c r="N476">
        <v>1</v>
      </c>
      <c r="O476" s="8">
        <v>4</v>
      </c>
      <c r="P476" s="8">
        <v>3</v>
      </c>
      <c r="T476">
        <v>0.5</v>
      </c>
      <c r="U476">
        <v>0.3</v>
      </c>
      <c r="V476">
        <v>0.7</v>
      </c>
      <c r="W476">
        <f>Control!B474</f>
        <v>60</v>
      </c>
      <c r="X476">
        <f>'Ctrl pct'!B474</f>
        <v>0.2</v>
      </c>
      <c r="Y476">
        <f>Controlled!B474</f>
        <v>25</v>
      </c>
      <c r="Z476">
        <f>'Controlled pct'!B474</f>
        <v>8.3333333333333329E-2</v>
      </c>
      <c r="AA476">
        <f>'Fight Time'!B474</f>
        <v>300</v>
      </c>
      <c r="AB476">
        <v>4</v>
      </c>
    </row>
    <row r="477" spans="1:28" x14ac:dyDescent="0.3">
      <c r="A477" t="str">
        <f>Control!A475</f>
        <v>Justin Tafa</v>
      </c>
      <c r="B477">
        <v>31</v>
      </c>
      <c r="C477">
        <v>183</v>
      </c>
      <c r="D477">
        <v>188</v>
      </c>
      <c r="E477">
        <v>7</v>
      </c>
      <c r="F477">
        <v>5</v>
      </c>
      <c r="G477">
        <v>4</v>
      </c>
      <c r="H477">
        <v>5</v>
      </c>
      <c r="I477">
        <v>1</v>
      </c>
      <c r="J477">
        <v>0.4</v>
      </c>
      <c r="K477">
        <v>0</v>
      </c>
      <c r="L477">
        <v>0</v>
      </c>
      <c r="M477">
        <v>0</v>
      </c>
      <c r="N477">
        <v>0.6</v>
      </c>
      <c r="O477" s="8">
        <v>4.05</v>
      </c>
      <c r="P477" s="8">
        <v>5.1100000000000003</v>
      </c>
      <c r="T477">
        <v>0</v>
      </c>
      <c r="U477">
        <v>0</v>
      </c>
      <c r="V477">
        <v>0.53</v>
      </c>
      <c r="W477">
        <f>Control!B475</f>
        <v>24.5</v>
      </c>
      <c r="X477">
        <f>'Ctrl pct'!B475</f>
        <v>7.492354740061162E-2</v>
      </c>
      <c r="Y477">
        <f>Controlled!B475</f>
        <v>88.375</v>
      </c>
      <c r="Z477">
        <f>'Controlled pct'!B475</f>
        <v>0.27025993883792049</v>
      </c>
      <c r="AA477">
        <f>'Fight Time'!B475</f>
        <v>327</v>
      </c>
      <c r="AB477">
        <v>-2</v>
      </c>
    </row>
    <row r="478" spans="1:28" x14ac:dyDescent="0.3">
      <c r="A478" t="str">
        <f>Control!A476</f>
        <v>Ramon Tavares</v>
      </c>
      <c r="B478">
        <v>31</v>
      </c>
      <c r="C478">
        <v>173</v>
      </c>
      <c r="D478">
        <v>178</v>
      </c>
      <c r="E478">
        <v>10</v>
      </c>
      <c r="F478">
        <v>3</v>
      </c>
      <c r="G478">
        <v>1</v>
      </c>
      <c r="H478">
        <v>1</v>
      </c>
      <c r="I478">
        <v>0.5</v>
      </c>
      <c r="J478">
        <v>0.67</v>
      </c>
      <c r="K478">
        <v>0.3</v>
      </c>
      <c r="L478">
        <v>0</v>
      </c>
      <c r="M478">
        <v>0.2</v>
      </c>
      <c r="N478">
        <v>0.33</v>
      </c>
      <c r="O478" s="8">
        <v>4.62</v>
      </c>
      <c r="P478" s="8">
        <v>7.41</v>
      </c>
      <c r="T478">
        <v>0</v>
      </c>
      <c r="U478">
        <v>0</v>
      </c>
      <c r="V478">
        <v>1</v>
      </c>
      <c r="W478">
        <f>Control!B476</f>
        <v>2</v>
      </c>
      <c r="X478">
        <f>'Ctrl pct'!B476</f>
        <v>4.048582995951417E-3</v>
      </c>
      <c r="Y478">
        <f>Controlled!B476</f>
        <v>6.5</v>
      </c>
      <c r="Z478">
        <f>'Controlled pct'!B476</f>
        <v>1.3157894736842105E-2</v>
      </c>
      <c r="AA478">
        <f>'Fight Time'!B476</f>
        <v>494</v>
      </c>
      <c r="AB478">
        <v>-1</v>
      </c>
    </row>
    <row r="479" spans="1:28" x14ac:dyDescent="0.3">
      <c r="A479" t="str">
        <f>Control!A477</f>
        <v>Jack Jenkins</v>
      </c>
      <c r="B479">
        <v>31</v>
      </c>
      <c r="C479">
        <v>170</v>
      </c>
      <c r="D479">
        <v>173</v>
      </c>
      <c r="E479">
        <v>13</v>
      </c>
      <c r="F479">
        <v>4</v>
      </c>
      <c r="G479">
        <v>3</v>
      </c>
      <c r="H479">
        <v>2</v>
      </c>
      <c r="I479">
        <v>0.46</v>
      </c>
      <c r="J479">
        <v>0.25</v>
      </c>
      <c r="K479">
        <v>0.23</v>
      </c>
      <c r="L479">
        <v>0.75</v>
      </c>
      <c r="M479">
        <v>0.31</v>
      </c>
      <c r="N479">
        <v>0</v>
      </c>
      <c r="O479" s="8">
        <v>4.5</v>
      </c>
      <c r="P479" s="8">
        <v>2.97</v>
      </c>
      <c r="T479">
        <v>1.78</v>
      </c>
      <c r="U479">
        <v>0.64</v>
      </c>
      <c r="V479">
        <v>0.67</v>
      </c>
      <c r="W479">
        <f>Control!B477</f>
        <v>225.83333333333334</v>
      </c>
      <c r="X479">
        <f>'Ctrl pct'!B477</f>
        <v>0.29832672831351831</v>
      </c>
      <c r="Y479">
        <f>Controlled!B477</f>
        <v>181.66666666666666</v>
      </c>
      <c r="Z479">
        <f>'Controlled pct'!B477</f>
        <v>0.23998238661382651</v>
      </c>
      <c r="AA479">
        <f>'Fight Time'!B477</f>
        <v>757</v>
      </c>
      <c r="AB479">
        <v>-1</v>
      </c>
    </row>
    <row r="480" spans="1:28" x14ac:dyDescent="0.3">
      <c r="A480" t="str">
        <f>Control!A478</f>
        <v>Veronica Hardy</v>
      </c>
      <c r="B480">
        <v>29</v>
      </c>
      <c r="C480">
        <v>163</v>
      </c>
      <c r="D480">
        <v>163</v>
      </c>
      <c r="E480">
        <v>9</v>
      </c>
      <c r="F480">
        <v>5</v>
      </c>
      <c r="G480">
        <v>4</v>
      </c>
      <c r="H480">
        <v>5</v>
      </c>
      <c r="I480">
        <v>0.11</v>
      </c>
      <c r="J480">
        <v>0.2</v>
      </c>
      <c r="K480">
        <v>0.22</v>
      </c>
      <c r="L480">
        <v>0.2</v>
      </c>
      <c r="M480">
        <v>0.67</v>
      </c>
      <c r="N480">
        <v>0.6</v>
      </c>
      <c r="O480" s="8">
        <v>3.12</v>
      </c>
      <c r="P480" s="8">
        <v>3.48</v>
      </c>
      <c r="T480">
        <v>0.93</v>
      </c>
      <c r="U480">
        <v>0.41</v>
      </c>
      <c r="V480">
        <v>0.55000000000000004</v>
      </c>
      <c r="W480">
        <f>Control!B478</f>
        <v>112.6</v>
      </c>
      <c r="X480">
        <f>'Ctrl pct'!B478</f>
        <v>0.15033377837116155</v>
      </c>
      <c r="Y480">
        <f>Controlled!B478</f>
        <v>216.6</v>
      </c>
      <c r="Z480">
        <f>'Controlled pct'!B478</f>
        <v>0.28918558077436579</v>
      </c>
      <c r="AA480">
        <f>'Fight Time'!B478</f>
        <v>749</v>
      </c>
      <c r="AB480">
        <v>-1</v>
      </c>
    </row>
    <row r="481" spans="1:28" x14ac:dyDescent="0.3">
      <c r="A481" t="str">
        <f>Control!A479</f>
        <v>Brogan Walker</v>
      </c>
      <c r="B481">
        <v>36</v>
      </c>
      <c r="C481">
        <v>163</v>
      </c>
      <c r="D481">
        <v>170</v>
      </c>
      <c r="E481">
        <v>7</v>
      </c>
      <c r="F481">
        <v>4</v>
      </c>
      <c r="G481">
        <v>0</v>
      </c>
      <c r="H481">
        <v>2</v>
      </c>
      <c r="I481">
        <v>0</v>
      </c>
      <c r="J481">
        <v>0.25</v>
      </c>
      <c r="K481">
        <v>0.14000000000000001</v>
      </c>
      <c r="L481">
        <v>0</v>
      </c>
      <c r="M481">
        <v>0.86</v>
      </c>
      <c r="N481">
        <v>0.75</v>
      </c>
      <c r="O481" s="8">
        <v>2.04</v>
      </c>
      <c r="P481" s="8">
        <v>3.7</v>
      </c>
      <c r="T481">
        <v>0</v>
      </c>
      <c r="U481">
        <v>0</v>
      </c>
      <c r="V481">
        <v>0.11</v>
      </c>
      <c r="W481">
        <f>Control!B479</f>
        <v>70</v>
      </c>
      <c r="X481">
        <f>'Ctrl pct'!B479</f>
        <v>8.0552359033371698E-2</v>
      </c>
      <c r="Y481">
        <f>Controlled!B479</f>
        <v>313</v>
      </c>
      <c r="Z481">
        <f>'Controlled pct'!B479</f>
        <v>0.36018411967779057</v>
      </c>
      <c r="AA481">
        <f>'Fight Time'!B479</f>
        <v>869</v>
      </c>
      <c r="AB481">
        <v>-2</v>
      </c>
    </row>
    <row r="482" spans="1:28" x14ac:dyDescent="0.3">
      <c r="A482" t="str">
        <f>Control!A480</f>
        <v>Ramiz Brajimaj</v>
      </c>
      <c r="B482">
        <v>32</v>
      </c>
      <c r="C482">
        <v>178</v>
      </c>
      <c r="D482">
        <v>183</v>
      </c>
      <c r="E482">
        <v>12</v>
      </c>
      <c r="F482">
        <v>5</v>
      </c>
      <c r="G482">
        <v>4</v>
      </c>
      <c r="H482">
        <v>3</v>
      </c>
      <c r="I482">
        <v>0.08</v>
      </c>
      <c r="J482">
        <v>0.2</v>
      </c>
      <c r="K482">
        <v>0.92</v>
      </c>
      <c r="L482">
        <v>0</v>
      </c>
      <c r="M482">
        <v>0</v>
      </c>
      <c r="N482">
        <v>0.8</v>
      </c>
      <c r="O482" s="8">
        <v>2.14</v>
      </c>
      <c r="P482" s="8">
        <v>3.81</v>
      </c>
      <c r="T482">
        <v>1.99</v>
      </c>
      <c r="U482">
        <v>0.41</v>
      </c>
      <c r="V482">
        <v>0.47</v>
      </c>
      <c r="W482">
        <f>Control!B480</f>
        <v>66.428571428571431</v>
      </c>
      <c r="X482">
        <f>'Ctrl pct'!B480</f>
        <v>0.1466414380321665</v>
      </c>
      <c r="Y482">
        <f>Controlled!B480</f>
        <v>213.28571428571428</v>
      </c>
      <c r="Z482">
        <f>'Controlled pct'!B480</f>
        <v>0.47082939135919266</v>
      </c>
      <c r="AA482">
        <f>'Fight Time'!B480</f>
        <v>453</v>
      </c>
      <c r="AB482">
        <v>2</v>
      </c>
    </row>
    <row r="483" spans="1:28" x14ac:dyDescent="0.3">
      <c r="A483" t="str">
        <f>Control!A481</f>
        <v>Austin Vanderford</v>
      </c>
      <c r="B483">
        <v>35</v>
      </c>
      <c r="C483">
        <v>180</v>
      </c>
      <c r="D483">
        <v>188</v>
      </c>
      <c r="E483">
        <v>13</v>
      </c>
      <c r="F483">
        <v>2</v>
      </c>
      <c r="G483">
        <v>1</v>
      </c>
      <c r="H483">
        <v>0</v>
      </c>
      <c r="I483">
        <v>0.38</v>
      </c>
      <c r="J483">
        <v>1</v>
      </c>
      <c r="K483">
        <v>0.23</v>
      </c>
      <c r="L483">
        <v>0</v>
      </c>
      <c r="M483">
        <v>0.38</v>
      </c>
      <c r="N483">
        <v>0</v>
      </c>
      <c r="O483" s="8">
        <v>4.08</v>
      </c>
      <c r="P483" s="8">
        <v>2.66</v>
      </c>
      <c r="T483">
        <v>1.77</v>
      </c>
      <c r="U483">
        <v>0.25</v>
      </c>
      <c r="V483">
        <v>1</v>
      </c>
      <c r="W483">
        <f>Control!B481</f>
        <v>441</v>
      </c>
      <c r="X483">
        <f>'Ctrl pct'!B481</f>
        <v>0.86811023622047245</v>
      </c>
      <c r="Y483">
        <f>Controlled!B481</f>
        <v>0</v>
      </c>
      <c r="Z483">
        <f>'Controlled pct'!B481</f>
        <v>0</v>
      </c>
      <c r="AA483">
        <f>'Fight Time'!B481</f>
        <v>508</v>
      </c>
      <c r="AB483">
        <v>2</v>
      </c>
    </row>
    <row r="484" spans="1:28" x14ac:dyDescent="0.3">
      <c r="A484" t="str">
        <f>Control!A482</f>
        <v>Punahele Soriano</v>
      </c>
      <c r="B484">
        <v>32</v>
      </c>
      <c r="C484">
        <v>180</v>
      </c>
      <c r="D484">
        <v>184</v>
      </c>
      <c r="E484">
        <v>11</v>
      </c>
      <c r="F484">
        <v>4</v>
      </c>
      <c r="G484">
        <v>5</v>
      </c>
      <c r="H484">
        <v>4</v>
      </c>
      <c r="I484">
        <v>0.64</v>
      </c>
      <c r="J484">
        <v>0.25</v>
      </c>
      <c r="K484">
        <v>0.18</v>
      </c>
      <c r="L484">
        <v>0.25</v>
      </c>
      <c r="M484">
        <v>0.18</v>
      </c>
      <c r="N484">
        <v>0.5</v>
      </c>
      <c r="O484" s="8">
        <v>5</v>
      </c>
      <c r="P484" s="8">
        <v>3.88</v>
      </c>
      <c r="T484">
        <v>1.47</v>
      </c>
      <c r="U484">
        <v>0.56000000000000005</v>
      </c>
      <c r="V484">
        <v>0.37</v>
      </c>
      <c r="W484">
        <f>Control!B482</f>
        <v>103.5</v>
      </c>
      <c r="X484">
        <f>'Ctrl pct'!B482</f>
        <v>0.18852459016393441</v>
      </c>
      <c r="Y484">
        <f>Controlled!B482</f>
        <v>102.125</v>
      </c>
      <c r="Z484">
        <f>'Controlled pct'!B482</f>
        <v>0.1860200364298725</v>
      </c>
      <c r="AA484">
        <f>'Fight Time'!B482</f>
        <v>549</v>
      </c>
      <c r="AB484">
        <v>2</v>
      </c>
    </row>
    <row r="485" spans="1:28" x14ac:dyDescent="0.3">
      <c r="A485" t="str">
        <f>Control!A483</f>
        <v>Jakub Wiklacz</v>
      </c>
      <c r="B485">
        <v>29</v>
      </c>
      <c r="C485">
        <v>176</v>
      </c>
      <c r="D485">
        <v>185</v>
      </c>
      <c r="E485">
        <v>16</v>
      </c>
      <c r="F485">
        <v>3</v>
      </c>
      <c r="G485">
        <v>0</v>
      </c>
      <c r="H485">
        <v>0</v>
      </c>
      <c r="I485">
        <v>0</v>
      </c>
      <c r="J485">
        <v>0.67</v>
      </c>
      <c r="K485">
        <v>0.63</v>
      </c>
      <c r="L485">
        <v>0.33</v>
      </c>
      <c r="M485">
        <v>0.38</v>
      </c>
      <c r="N485">
        <v>0</v>
      </c>
      <c r="O485" s="8">
        <v>5.5</v>
      </c>
      <c r="P485" s="8">
        <v>4.8</v>
      </c>
      <c r="T485">
        <v>0.8</v>
      </c>
      <c r="U485">
        <v>0.4</v>
      </c>
      <c r="V485">
        <v>0.6</v>
      </c>
      <c r="W485">
        <f>Control!B483</f>
        <v>140</v>
      </c>
      <c r="X485">
        <f>'Ctrl pct'!B483</f>
        <v>0.23333333333333334</v>
      </c>
      <c r="Y485">
        <f>Controlled!B483</f>
        <v>180</v>
      </c>
      <c r="Z485">
        <f>'Controlled pct'!B483</f>
        <v>0.3</v>
      </c>
      <c r="AA485">
        <f>'Fight Time'!B483</f>
        <v>600</v>
      </c>
      <c r="AB485">
        <v>6</v>
      </c>
    </row>
    <row r="486" spans="1:28" x14ac:dyDescent="0.3">
      <c r="A486" t="str">
        <f>Control!A484</f>
        <v>Yana Santos</v>
      </c>
      <c r="B486">
        <v>35</v>
      </c>
      <c r="C486">
        <v>168</v>
      </c>
      <c r="D486">
        <v>174</v>
      </c>
      <c r="E486">
        <v>16</v>
      </c>
      <c r="F486">
        <v>8</v>
      </c>
      <c r="G486">
        <v>6</v>
      </c>
      <c r="H486">
        <v>5</v>
      </c>
      <c r="I486">
        <v>0.44</v>
      </c>
      <c r="J486">
        <v>0.38</v>
      </c>
      <c r="K486">
        <v>0.06</v>
      </c>
      <c r="L486">
        <v>0.25</v>
      </c>
      <c r="M486">
        <v>0.5</v>
      </c>
      <c r="N486">
        <v>0.38</v>
      </c>
      <c r="O486" s="8">
        <v>4.42</v>
      </c>
      <c r="P486" s="8">
        <v>3.07</v>
      </c>
      <c r="T486">
        <v>0.87</v>
      </c>
      <c r="U486">
        <v>0.5</v>
      </c>
      <c r="V486">
        <v>0.53</v>
      </c>
      <c r="W486">
        <f>Control!B484</f>
        <v>219.14285714285714</v>
      </c>
      <c r="X486">
        <f>'Ctrl pct'!B484</f>
        <v>0.28987150415721846</v>
      </c>
      <c r="Y486">
        <f>Controlled!B484</f>
        <v>245.57142857142858</v>
      </c>
      <c r="Z486">
        <f>'Controlled pct'!B484</f>
        <v>0.32482993197278914</v>
      </c>
      <c r="AA486">
        <f>'Fight Time'!B484</f>
        <v>756</v>
      </c>
      <c r="AB486">
        <v>2</v>
      </c>
    </row>
    <row r="487" spans="1:28" x14ac:dyDescent="0.3">
      <c r="A487" t="str">
        <f>Control!A485</f>
        <v>Farid Basharat</v>
      </c>
      <c r="B487">
        <v>28</v>
      </c>
      <c r="C487">
        <v>173</v>
      </c>
      <c r="D487">
        <v>180</v>
      </c>
      <c r="E487">
        <v>13</v>
      </c>
      <c r="F487">
        <v>0</v>
      </c>
      <c r="G487">
        <v>4</v>
      </c>
      <c r="H487">
        <v>0</v>
      </c>
      <c r="I487">
        <v>0.08</v>
      </c>
      <c r="J487">
        <v>0</v>
      </c>
      <c r="K487">
        <v>0.46</v>
      </c>
      <c r="L487">
        <v>0</v>
      </c>
      <c r="M487">
        <v>0.46</v>
      </c>
      <c r="N487">
        <v>0</v>
      </c>
      <c r="O487" s="8">
        <v>4.3600000000000003</v>
      </c>
      <c r="P487" s="8">
        <v>2.57</v>
      </c>
      <c r="T487">
        <v>3.97</v>
      </c>
      <c r="U487">
        <v>0.44</v>
      </c>
      <c r="V487">
        <v>0.8</v>
      </c>
      <c r="W487">
        <f>Control!B485</f>
        <v>299.5</v>
      </c>
      <c r="X487">
        <f>'Ctrl pct'!B485</f>
        <v>0.38845654993514916</v>
      </c>
      <c r="Y487">
        <f>Controlled!B485</f>
        <v>52</v>
      </c>
      <c r="Z487">
        <f>'Controlled pct'!B485</f>
        <v>6.744487678339818E-2</v>
      </c>
      <c r="AA487">
        <f>'Fight Time'!B485</f>
        <v>771</v>
      </c>
      <c r="AB487">
        <v>13</v>
      </c>
    </row>
    <row r="488" spans="1:28" x14ac:dyDescent="0.3">
      <c r="A488" t="str">
        <f>Control!A486</f>
        <v>Andre Muniz</v>
      </c>
      <c r="B488">
        <v>35</v>
      </c>
      <c r="C488">
        <v>185</v>
      </c>
      <c r="D488">
        <v>198</v>
      </c>
      <c r="E488">
        <v>24</v>
      </c>
      <c r="F488">
        <v>7</v>
      </c>
      <c r="G488">
        <v>6</v>
      </c>
      <c r="H488">
        <v>3</v>
      </c>
      <c r="I488">
        <v>0.17</v>
      </c>
      <c r="J488">
        <v>0.86</v>
      </c>
      <c r="K488">
        <v>0.63</v>
      </c>
      <c r="L488">
        <v>0.14000000000000001</v>
      </c>
      <c r="M488">
        <v>0.21</v>
      </c>
      <c r="N488">
        <v>0</v>
      </c>
      <c r="O488" s="8">
        <v>2.04</v>
      </c>
      <c r="P488" s="8">
        <v>2.33</v>
      </c>
      <c r="T488">
        <v>4.0199999999999996</v>
      </c>
      <c r="U488">
        <v>0.49</v>
      </c>
      <c r="V488">
        <v>0.35</v>
      </c>
      <c r="W488">
        <f>Control!B486</f>
        <v>152.25</v>
      </c>
      <c r="X488">
        <f>'Ctrl pct'!B486</f>
        <v>0.27732240437158467</v>
      </c>
      <c r="Y488">
        <f>Controlled!B486</f>
        <v>106.625</v>
      </c>
      <c r="Z488">
        <f>'Controlled pct'!B486</f>
        <v>0.19421675774134792</v>
      </c>
      <c r="AA488">
        <f>'Fight Time'!B486</f>
        <v>549</v>
      </c>
      <c r="AB488">
        <v>-1</v>
      </c>
    </row>
    <row r="489" spans="1:28" x14ac:dyDescent="0.3">
      <c r="A489" t="str">
        <f>Control!A487</f>
        <v>Abus Magomedov</v>
      </c>
      <c r="B489">
        <v>35</v>
      </c>
      <c r="C489">
        <v>188</v>
      </c>
      <c r="D489">
        <v>198</v>
      </c>
      <c r="E489">
        <v>28</v>
      </c>
      <c r="F489">
        <v>6</v>
      </c>
      <c r="G489">
        <v>4</v>
      </c>
      <c r="H489">
        <v>2</v>
      </c>
      <c r="I489">
        <v>0.5</v>
      </c>
      <c r="J489">
        <v>0.33</v>
      </c>
      <c r="K489">
        <v>0.25</v>
      </c>
      <c r="L489">
        <v>0.33</v>
      </c>
      <c r="M489">
        <v>0.25</v>
      </c>
      <c r="N489">
        <v>0.33</v>
      </c>
      <c r="O489" s="8">
        <v>3.21</v>
      </c>
      <c r="P489" s="8">
        <v>3.68</v>
      </c>
      <c r="T489">
        <v>2.65</v>
      </c>
      <c r="U489">
        <v>0.56999999999999995</v>
      </c>
      <c r="V489">
        <v>1</v>
      </c>
      <c r="W489">
        <f>Control!B487</f>
        <v>169.66666666666666</v>
      </c>
      <c r="X489">
        <f>'Ctrl pct'!B487</f>
        <v>0.24987727049582717</v>
      </c>
      <c r="Y489">
        <f>Controlled!B487</f>
        <v>36.833333333333336</v>
      </c>
      <c r="Z489">
        <f>'Controlled pct'!B487</f>
        <v>5.424644084437899E-2</v>
      </c>
      <c r="AA489">
        <f>'Fight Time'!B487</f>
        <v>679</v>
      </c>
      <c r="AB489">
        <v>3</v>
      </c>
    </row>
    <row r="490" spans="1:28" x14ac:dyDescent="0.3">
      <c r="A490" t="str">
        <f>Control!A488</f>
        <v>Jiri Prochazka</v>
      </c>
      <c r="B490">
        <v>32</v>
      </c>
      <c r="C490">
        <v>191</v>
      </c>
      <c r="D490">
        <v>203</v>
      </c>
      <c r="E490">
        <v>31</v>
      </c>
      <c r="F490">
        <v>5</v>
      </c>
      <c r="G490">
        <v>5</v>
      </c>
      <c r="H490">
        <v>2</v>
      </c>
      <c r="I490">
        <v>0.87</v>
      </c>
      <c r="J490">
        <v>0.8</v>
      </c>
      <c r="K490">
        <v>0.1</v>
      </c>
      <c r="L490">
        <v>0.2</v>
      </c>
      <c r="M490">
        <v>0.03</v>
      </c>
      <c r="N490">
        <v>0</v>
      </c>
      <c r="O490" s="8">
        <v>5.74</v>
      </c>
      <c r="P490" s="8">
        <v>5.7</v>
      </c>
      <c r="T490">
        <v>0.6</v>
      </c>
      <c r="U490">
        <v>0.6</v>
      </c>
      <c r="V490">
        <v>0.68</v>
      </c>
      <c r="W490">
        <f>Control!B488</f>
        <v>94.571428571428569</v>
      </c>
      <c r="X490">
        <f>'Ctrl pct'!B488</f>
        <v>0.14616913225877676</v>
      </c>
      <c r="Y490">
        <f>Controlled!B488</f>
        <v>90.857142857142861</v>
      </c>
      <c r="Z490">
        <f>'Controlled pct'!B488</f>
        <v>0.140428350629278</v>
      </c>
      <c r="AA490">
        <f>'Fight Time'!B488</f>
        <v>647</v>
      </c>
      <c r="AB490">
        <v>1</v>
      </c>
    </row>
    <row r="491" spans="1:28" x14ac:dyDescent="0.3">
      <c r="A491" t="str">
        <f>Control!A489</f>
        <v>Cory Sandhagen</v>
      </c>
      <c r="B491">
        <v>33</v>
      </c>
      <c r="C491">
        <v>180</v>
      </c>
      <c r="D491">
        <v>178</v>
      </c>
      <c r="E491">
        <v>18</v>
      </c>
      <c r="F491">
        <v>5</v>
      </c>
      <c r="G491">
        <v>11</v>
      </c>
      <c r="H491">
        <v>4</v>
      </c>
      <c r="I491">
        <v>0.44</v>
      </c>
      <c r="J491">
        <v>0</v>
      </c>
      <c r="K491">
        <v>0.17</v>
      </c>
      <c r="L491">
        <v>0.2</v>
      </c>
      <c r="M491">
        <v>0.39</v>
      </c>
      <c r="N491">
        <v>0.8</v>
      </c>
      <c r="O491" s="8">
        <v>5.0599999999999996</v>
      </c>
      <c r="P491" s="8">
        <v>3.34</v>
      </c>
      <c r="T491">
        <v>1.28</v>
      </c>
      <c r="U491">
        <v>0.34</v>
      </c>
      <c r="V491">
        <v>0.63</v>
      </c>
      <c r="W491">
        <f>Control!B489</f>
        <v>217.8</v>
      </c>
      <c r="X491">
        <f>'Ctrl pct'!B489</f>
        <v>0.25866983372921615</v>
      </c>
      <c r="Y491">
        <f>Controlled!B489</f>
        <v>117.1</v>
      </c>
      <c r="Z491">
        <f>'Controlled pct'!B489</f>
        <v>0.13907363420427551</v>
      </c>
      <c r="AA491">
        <f>'Fight Time'!B489</f>
        <v>842</v>
      </c>
      <c r="AB491">
        <v>1</v>
      </c>
    </row>
    <row r="492" spans="1:28" x14ac:dyDescent="0.3">
      <c r="A492" t="str">
        <f>Control!A490</f>
        <v>Luan Lacerda</v>
      </c>
      <c r="B492">
        <v>32</v>
      </c>
      <c r="C492">
        <v>170</v>
      </c>
      <c r="D492">
        <v>182</v>
      </c>
      <c r="E492">
        <v>12</v>
      </c>
      <c r="F492">
        <v>3</v>
      </c>
      <c r="G492">
        <v>0</v>
      </c>
      <c r="H492">
        <v>2</v>
      </c>
      <c r="I492">
        <v>0</v>
      </c>
      <c r="J492">
        <v>0.33</v>
      </c>
      <c r="K492">
        <v>0.83</v>
      </c>
      <c r="L492">
        <v>0.33</v>
      </c>
      <c r="M492">
        <v>0.17</v>
      </c>
      <c r="N492">
        <v>0.33</v>
      </c>
      <c r="O492" s="8">
        <v>4.5199999999999996</v>
      </c>
      <c r="P492" s="8">
        <v>7.07</v>
      </c>
      <c r="T492">
        <v>1.26</v>
      </c>
      <c r="U492">
        <v>0.25</v>
      </c>
      <c r="V492">
        <v>0.75</v>
      </c>
      <c r="W492">
        <f>Control!B490</f>
        <v>60</v>
      </c>
      <c r="X492">
        <f>'Ctrl pct'!B490</f>
        <v>8.3682008368200833E-2</v>
      </c>
      <c r="Y492">
        <f>Controlled!B490</f>
        <v>67</v>
      </c>
      <c r="Z492">
        <f>'Controlled pct'!B490</f>
        <v>9.3444909344490928E-2</v>
      </c>
      <c r="AA492">
        <f>'Fight Time'!B490</f>
        <v>717</v>
      </c>
      <c r="AB492">
        <v>-2</v>
      </c>
    </row>
    <row r="493" spans="1:28" x14ac:dyDescent="0.3">
      <c r="A493" t="str">
        <f>Control!A491</f>
        <v>Karolina Kowalkiewicz</v>
      </c>
      <c r="B493">
        <v>39</v>
      </c>
      <c r="C493">
        <v>160</v>
      </c>
      <c r="D493">
        <v>163</v>
      </c>
      <c r="E493">
        <v>16</v>
      </c>
      <c r="F493">
        <v>9</v>
      </c>
      <c r="G493">
        <v>9</v>
      </c>
      <c r="H493">
        <v>9</v>
      </c>
      <c r="I493">
        <v>0.06</v>
      </c>
      <c r="J493">
        <v>0.11</v>
      </c>
      <c r="K493">
        <v>0.19</v>
      </c>
      <c r="L493">
        <v>0.22</v>
      </c>
      <c r="M493">
        <v>0.75</v>
      </c>
      <c r="N493">
        <v>0.67</v>
      </c>
      <c r="O493" s="8">
        <v>5.54</v>
      </c>
      <c r="P493" s="8">
        <v>5.5</v>
      </c>
      <c r="T493">
        <v>0.31</v>
      </c>
      <c r="U493">
        <v>0.22</v>
      </c>
      <c r="V493">
        <v>0.74</v>
      </c>
      <c r="W493">
        <f>Control!B491</f>
        <v>109.125</v>
      </c>
      <c r="X493">
        <f>'Ctrl pct'!B491</f>
        <v>0.13726415094339622</v>
      </c>
      <c r="Y493">
        <f>Controlled!B491</f>
        <v>158.25</v>
      </c>
      <c r="Z493">
        <f>'Controlled pct'!B491</f>
        <v>0.19905660377358492</v>
      </c>
      <c r="AA493">
        <f>'Fight Time'!B491</f>
        <v>795</v>
      </c>
      <c r="AB493">
        <v>-2</v>
      </c>
    </row>
    <row r="494" spans="1:28" x14ac:dyDescent="0.3">
      <c r="A494" t="str">
        <f>Control!A492</f>
        <v>Stewart Nicoll</v>
      </c>
      <c r="B494">
        <v>30</v>
      </c>
      <c r="C494">
        <v>165</v>
      </c>
      <c r="D494">
        <v>166</v>
      </c>
      <c r="E494">
        <v>8</v>
      </c>
      <c r="F494">
        <v>1</v>
      </c>
      <c r="G494">
        <v>0</v>
      </c>
      <c r="H494">
        <v>1</v>
      </c>
      <c r="I494">
        <v>0.5</v>
      </c>
      <c r="J494">
        <v>0</v>
      </c>
      <c r="K494">
        <v>0.38</v>
      </c>
      <c r="L494">
        <v>1</v>
      </c>
      <c r="M494">
        <v>0.13</v>
      </c>
      <c r="N494">
        <v>0</v>
      </c>
      <c r="O494" s="8">
        <v>3.02</v>
      </c>
      <c r="P494" s="8">
        <v>1.1299999999999999</v>
      </c>
      <c r="T494">
        <v>5.66</v>
      </c>
      <c r="U494">
        <v>1</v>
      </c>
      <c r="V494">
        <v>0</v>
      </c>
      <c r="W494">
        <f>Control!B492</f>
        <v>124</v>
      </c>
      <c r="X494">
        <f>'Ctrl pct'!B492</f>
        <v>0.77987421383647804</v>
      </c>
      <c r="Y494">
        <f>Controlled!B492</f>
        <v>16</v>
      </c>
      <c r="Z494">
        <f>'Controlled pct'!B492</f>
        <v>0.10062893081761007</v>
      </c>
      <c r="AA494">
        <f>'Fight Time'!B492</f>
        <v>159</v>
      </c>
      <c r="AB494">
        <v>-1</v>
      </c>
    </row>
    <row r="495" spans="1:28" x14ac:dyDescent="0.3">
      <c r="A495" t="str">
        <f>Control!A493</f>
        <v>Lucas Rocha</v>
      </c>
      <c r="B495">
        <v>25</v>
      </c>
      <c r="C495">
        <v>160</v>
      </c>
      <c r="D495">
        <v>163</v>
      </c>
      <c r="E495">
        <v>17</v>
      </c>
      <c r="F495">
        <v>2</v>
      </c>
      <c r="G495">
        <v>0</v>
      </c>
      <c r="H495">
        <v>1</v>
      </c>
      <c r="I495">
        <v>0.59</v>
      </c>
      <c r="J495">
        <v>0.5</v>
      </c>
      <c r="K495">
        <v>0.24</v>
      </c>
      <c r="L495">
        <v>0.5</v>
      </c>
      <c r="M495">
        <v>0.18</v>
      </c>
      <c r="N495">
        <v>0</v>
      </c>
      <c r="O495" s="8">
        <v>2</v>
      </c>
      <c r="P495" s="8">
        <v>4.4800000000000004</v>
      </c>
      <c r="T495">
        <v>0</v>
      </c>
      <c r="U495">
        <v>0</v>
      </c>
      <c r="V495">
        <v>0.61</v>
      </c>
      <c r="W495">
        <f>Control!B493</f>
        <v>9</v>
      </c>
      <c r="X495">
        <f>'Ctrl pct'!B493</f>
        <v>2.4E-2</v>
      </c>
      <c r="Y495">
        <f>Controlled!B493</f>
        <v>259.5</v>
      </c>
      <c r="Z495">
        <f>'Controlled pct'!B493</f>
        <v>0.69199999999999995</v>
      </c>
      <c r="AA495">
        <f>'Fight Time'!B493</f>
        <v>375</v>
      </c>
      <c r="AB495">
        <v>-1</v>
      </c>
    </row>
    <row r="496" spans="1:28" x14ac:dyDescent="0.3">
      <c r="A496" t="str">
        <f>Control!A494</f>
        <v>Beatriz Mesquita</v>
      </c>
      <c r="B496">
        <v>34</v>
      </c>
      <c r="C496">
        <v>163</v>
      </c>
      <c r="D496">
        <v>168</v>
      </c>
      <c r="E496">
        <v>5</v>
      </c>
      <c r="F496">
        <v>0</v>
      </c>
      <c r="G496">
        <v>0</v>
      </c>
      <c r="H496">
        <v>0</v>
      </c>
      <c r="I496">
        <v>0.2</v>
      </c>
      <c r="J496">
        <v>0</v>
      </c>
      <c r="K496">
        <v>0.6</v>
      </c>
      <c r="L496">
        <v>0</v>
      </c>
      <c r="M496">
        <v>0</v>
      </c>
      <c r="N496">
        <v>0</v>
      </c>
      <c r="O496" s="8">
        <v>3.8</v>
      </c>
      <c r="P496" s="8">
        <v>3</v>
      </c>
      <c r="T496">
        <v>3</v>
      </c>
      <c r="U496">
        <v>0.6</v>
      </c>
      <c r="V496">
        <v>0.8</v>
      </c>
      <c r="W496">
        <f>Control!B494</f>
        <v>140</v>
      </c>
      <c r="X496">
        <f>'Ctrl pct'!B494</f>
        <v>0.46666666666666667</v>
      </c>
      <c r="Y496">
        <f>Controlled!B494</f>
        <v>15</v>
      </c>
      <c r="Z496">
        <f>'Controlled pct'!B494</f>
        <v>0.05</v>
      </c>
      <c r="AA496">
        <f>'Fight Time'!B494</f>
        <v>300</v>
      </c>
      <c r="AB496">
        <v>5</v>
      </c>
    </row>
    <row r="497" spans="1:28" x14ac:dyDescent="0.3">
      <c r="A497" t="str">
        <f>Control!A495</f>
        <v>Clayton Carpenter</v>
      </c>
      <c r="B497">
        <v>29</v>
      </c>
      <c r="C497">
        <v>168</v>
      </c>
      <c r="D497">
        <v>168</v>
      </c>
      <c r="E497">
        <v>8</v>
      </c>
      <c r="F497">
        <v>1</v>
      </c>
      <c r="G497">
        <v>2</v>
      </c>
      <c r="H497">
        <v>1</v>
      </c>
      <c r="I497">
        <v>0.25</v>
      </c>
      <c r="J497">
        <v>0</v>
      </c>
      <c r="K497">
        <v>0.5</v>
      </c>
      <c r="L497">
        <v>0</v>
      </c>
      <c r="M497">
        <v>0.25</v>
      </c>
      <c r="N497">
        <v>1</v>
      </c>
      <c r="O497" s="8">
        <v>3.91</v>
      </c>
      <c r="P497" s="8">
        <v>2.75</v>
      </c>
      <c r="T497">
        <v>2.23</v>
      </c>
      <c r="U497">
        <v>0.46</v>
      </c>
      <c r="V497">
        <v>0.42</v>
      </c>
      <c r="W497">
        <f>Control!B495</f>
        <v>201.75</v>
      </c>
      <c r="X497">
        <f>'Ctrl pct'!B495</f>
        <v>0.33292079207920794</v>
      </c>
      <c r="Y497">
        <f>Controlled!B495</f>
        <v>125.25</v>
      </c>
      <c r="Z497">
        <f>'Controlled pct'!B495</f>
        <v>0.20668316831683167</v>
      </c>
      <c r="AA497">
        <f>'Fight Time'!B495</f>
        <v>606</v>
      </c>
      <c r="AB497">
        <v>-1</v>
      </c>
    </row>
    <row r="498" spans="1:28" x14ac:dyDescent="0.3">
      <c r="A498" t="str">
        <f>Control!A496</f>
        <v>Michael Aswell</v>
      </c>
      <c r="B498">
        <v>25</v>
      </c>
      <c r="C498">
        <v>173</v>
      </c>
      <c r="D498">
        <v>175</v>
      </c>
      <c r="E498">
        <v>10</v>
      </c>
      <c r="F498">
        <v>3</v>
      </c>
      <c r="G498">
        <v>0</v>
      </c>
      <c r="H498">
        <v>1</v>
      </c>
      <c r="I498">
        <v>0.5</v>
      </c>
      <c r="J498">
        <v>0</v>
      </c>
      <c r="K498">
        <v>0</v>
      </c>
      <c r="L498">
        <v>0</v>
      </c>
      <c r="M498">
        <v>0.5</v>
      </c>
      <c r="N498">
        <v>1</v>
      </c>
      <c r="O498" s="8">
        <v>9.1</v>
      </c>
      <c r="P498" s="8">
        <v>7.93</v>
      </c>
      <c r="T498">
        <v>0</v>
      </c>
      <c r="U498">
        <v>0</v>
      </c>
      <c r="V498">
        <v>0.56999999999999995</v>
      </c>
      <c r="W498">
        <f>Control!B496</f>
        <v>16</v>
      </c>
      <c r="X498">
        <f>'Ctrl pct'!B496</f>
        <v>1.7777777777777778E-2</v>
      </c>
      <c r="Y498">
        <f>Controlled!B496</f>
        <v>46</v>
      </c>
      <c r="Z498">
        <f>'Controlled pct'!B496</f>
        <v>5.1111111111111114E-2</v>
      </c>
      <c r="AA498">
        <f>'Fight Time'!B496</f>
        <v>900</v>
      </c>
      <c r="AB498">
        <v>-1</v>
      </c>
    </row>
    <row r="499" spans="1:28" x14ac:dyDescent="0.3">
      <c r="A499" t="str">
        <f>Control!A497</f>
        <v>Kaan Ofli</v>
      </c>
      <c r="B499">
        <v>32</v>
      </c>
      <c r="C499">
        <v>170</v>
      </c>
      <c r="D499">
        <v>168</v>
      </c>
      <c r="E499">
        <v>11</v>
      </c>
      <c r="F499">
        <v>4</v>
      </c>
      <c r="G499">
        <v>0</v>
      </c>
      <c r="H499">
        <v>2</v>
      </c>
      <c r="I499">
        <v>0.18</v>
      </c>
      <c r="J499">
        <v>0.25</v>
      </c>
      <c r="K499">
        <v>0.45</v>
      </c>
      <c r="L499">
        <v>0</v>
      </c>
      <c r="M499">
        <v>0.36</v>
      </c>
      <c r="N499">
        <v>0.75</v>
      </c>
      <c r="O499" s="8">
        <v>2</v>
      </c>
      <c r="P499" s="8">
        <v>2.92</v>
      </c>
      <c r="T499">
        <v>0</v>
      </c>
      <c r="U499">
        <v>0</v>
      </c>
      <c r="V499">
        <v>0</v>
      </c>
      <c r="W499">
        <f>Control!B497</f>
        <v>154</v>
      </c>
      <c r="X499">
        <f>'Ctrl pct'!B497</f>
        <v>0.23875968992248062</v>
      </c>
      <c r="Y499">
        <f>Controlled!B497</f>
        <v>169</v>
      </c>
      <c r="Z499">
        <f>'Controlled pct'!B497</f>
        <v>0.262015503875969</v>
      </c>
      <c r="AA499">
        <f>'Fight Time'!B497</f>
        <v>645</v>
      </c>
      <c r="AB499">
        <v>-2</v>
      </c>
    </row>
    <row r="500" spans="1:28" x14ac:dyDescent="0.3">
      <c r="A500" t="str">
        <f>Control!A498</f>
        <v>Joel Alvarez</v>
      </c>
      <c r="B500">
        <v>32</v>
      </c>
      <c r="C500">
        <v>191</v>
      </c>
      <c r="D500">
        <v>196</v>
      </c>
      <c r="E500">
        <v>22</v>
      </c>
      <c r="F500">
        <v>3</v>
      </c>
      <c r="G500">
        <v>7</v>
      </c>
      <c r="H500">
        <v>2</v>
      </c>
      <c r="I500">
        <v>0.23</v>
      </c>
      <c r="J500">
        <v>0.67</v>
      </c>
      <c r="K500">
        <v>0.77</v>
      </c>
      <c r="L500">
        <v>0</v>
      </c>
      <c r="M500">
        <v>0</v>
      </c>
      <c r="N500">
        <v>0.33</v>
      </c>
      <c r="O500" s="8">
        <v>4.51</v>
      </c>
      <c r="P500" s="8">
        <v>3.32</v>
      </c>
      <c r="T500">
        <v>0</v>
      </c>
      <c r="U500">
        <v>0</v>
      </c>
      <c r="V500">
        <v>0.4</v>
      </c>
      <c r="W500">
        <f>Control!B498</f>
        <v>20.428571428571427</v>
      </c>
      <c r="X500">
        <f>'Ctrl pct'!B498</f>
        <v>4.818059299191374E-2</v>
      </c>
      <c r="Y500">
        <f>Controlled!B498</f>
        <v>110.42857142857143</v>
      </c>
      <c r="Z500">
        <f>'Controlled pct'!B498</f>
        <v>0.26044474393530997</v>
      </c>
      <c r="AA500">
        <f>'Fight Time'!B498</f>
        <v>424</v>
      </c>
      <c r="AB500">
        <v>3</v>
      </c>
    </row>
    <row r="501" spans="1:28" x14ac:dyDescent="0.3">
      <c r="A501" t="str">
        <f>Control!A499</f>
        <v>Deiveson Figueiredo</v>
      </c>
      <c r="B501">
        <v>37</v>
      </c>
      <c r="C501">
        <v>165</v>
      </c>
      <c r="D501">
        <v>173</v>
      </c>
      <c r="E501">
        <v>24</v>
      </c>
      <c r="F501">
        <v>5</v>
      </c>
      <c r="G501">
        <v>13</v>
      </c>
      <c r="H501">
        <v>5</v>
      </c>
      <c r="I501">
        <v>0.38</v>
      </c>
      <c r="J501">
        <v>0.4</v>
      </c>
      <c r="K501">
        <v>0.38</v>
      </c>
      <c r="L501">
        <v>0.2</v>
      </c>
      <c r="M501">
        <v>0.25</v>
      </c>
      <c r="N501">
        <v>0.4</v>
      </c>
      <c r="O501" s="8">
        <v>2.82</v>
      </c>
      <c r="P501" s="8">
        <v>3.64</v>
      </c>
      <c r="T501">
        <v>1.69</v>
      </c>
      <c r="U501">
        <v>0.35</v>
      </c>
      <c r="V501">
        <v>0.57999999999999996</v>
      </c>
      <c r="W501">
        <f>Control!B499</f>
        <v>165.4</v>
      </c>
      <c r="X501">
        <f>'Ctrl pct'!B499</f>
        <v>0.21820580474934037</v>
      </c>
      <c r="Y501">
        <f>Controlled!B499</f>
        <v>108</v>
      </c>
      <c r="Z501">
        <f>'Controlled pct'!B499</f>
        <v>0.14248021108179421</v>
      </c>
      <c r="AA501">
        <f>'Fight Time'!B499</f>
        <v>758</v>
      </c>
      <c r="AB501">
        <v>-2</v>
      </c>
    </row>
    <row r="502" spans="1:28" x14ac:dyDescent="0.3">
      <c r="A502" t="str">
        <f>Control!A500</f>
        <v>Mizuki Inoue</v>
      </c>
      <c r="B502">
        <v>31</v>
      </c>
      <c r="C502">
        <v>160</v>
      </c>
      <c r="D502">
        <v>163</v>
      </c>
      <c r="E502">
        <v>15</v>
      </c>
      <c r="F502">
        <v>6</v>
      </c>
      <c r="G502">
        <v>2</v>
      </c>
      <c r="H502">
        <v>1</v>
      </c>
      <c r="I502">
        <v>0</v>
      </c>
      <c r="J502">
        <v>0</v>
      </c>
      <c r="K502">
        <v>0.6</v>
      </c>
      <c r="L502">
        <v>0</v>
      </c>
      <c r="M502">
        <v>0.4</v>
      </c>
      <c r="N502">
        <v>0.83</v>
      </c>
      <c r="O502" s="8">
        <v>4.5599999999999996</v>
      </c>
      <c r="P502" s="8">
        <v>5.62</v>
      </c>
      <c r="T502">
        <v>0.33</v>
      </c>
      <c r="U502">
        <v>0.14000000000000001</v>
      </c>
      <c r="V502">
        <v>0.85</v>
      </c>
      <c r="W502">
        <f>Control!B500</f>
        <v>260</v>
      </c>
      <c r="X502">
        <f>'Ctrl pct'!B500</f>
        <v>0.28888888888888886</v>
      </c>
      <c r="Y502">
        <f>Controlled!B500</f>
        <v>114</v>
      </c>
      <c r="Z502">
        <f>'Controlled pct'!B500</f>
        <v>0.12666666666666668</v>
      </c>
      <c r="AA502">
        <f>'Fight Time'!B500</f>
        <v>900</v>
      </c>
      <c r="AB502">
        <v>1</v>
      </c>
    </row>
    <row r="503" spans="1:28" x14ac:dyDescent="0.3">
      <c r="A503" t="str">
        <f>Control!A501</f>
        <v>Jaqueline Amorim</v>
      </c>
      <c r="B503">
        <v>30</v>
      </c>
      <c r="C503">
        <v>160</v>
      </c>
      <c r="D503">
        <v>173</v>
      </c>
      <c r="E503">
        <v>10</v>
      </c>
      <c r="F503">
        <v>1</v>
      </c>
      <c r="G503">
        <v>4</v>
      </c>
      <c r="H503">
        <v>1</v>
      </c>
      <c r="I503">
        <v>0.2</v>
      </c>
      <c r="J503">
        <v>0</v>
      </c>
      <c r="K503">
        <v>0.8</v>
      </c>
      <c r="L503">
        <v>0</v>
      </c>
      <c r="M503">
        <v>0</v>
      </c>
      <c r="N503">
        <v>1</v>
      </c>
      <c r="O503" s="8">
        <v>2.68</v>
      </c>
      <c r="P503" s="8">
        <v>1.43</v>
      </c>
      <c r="T503">
        <v>2.2200000000000002</v>
      </c>
      <c r="U503">
        <v>0.37</v>
      </c>
      <c r="V503">
        <v>0</v>
      </c>
      <c r="W503">
        <f>Control!B501</f>
        <v>257.2</v>
      </c>
      <c r="X503">
        <f>'Ctrl pct'!B501</f>
        <v>0.52813141683778231</v>
      </c>
      <c r="Y503">
        <f>Controlled!B501</f>
        <v>139.4</v>
      </c>
      <c r="Z503">
        <f>'Controlled pct'!B501</f>
        <v>0.2862422997946612</v>
      </c>
      <c r="AA503">
        <f>'Fight Time'!B501</f>
        <v>487</v>
      </c>
      <c r="AB503">
        <v>4</v>
      </c>
    </row>
    <row r="504" spans="1:28" x14ac:dyDescent="0.3">
      <c r="A504" t="str">
        <f>Control!A502</f>
        <v>Chris Barnett</v>
      </c>
      <c r="B504">
        <v>39</v>
      </c>
      <c r="C504">
        <v>175</v>
      </c>
      <c r="D504">
        <v>191</v>
      </c>
      <c r="E504">
        <v>23</v>
      </c>
      <c r="F504">
        <v>9</v>
      </c>
      <c r="G504">
        <v>2</v>
      </c>
      <c r="H504">
        <v>3</v>
      </c>
      <c r="I504">
        <v>0.78</v>
      </c>
      <c r="J504">
        <v>0.44</v>
      </c>
      <c r="K504">
        <v>0</v>
      </c>
      <c r="L504">
        <v>0.11</v>
      </c>
      <c r="M504">
        <v>0.22</v>
      </c>
      <c r="N504">
        <v>0.44</v>
      </c>
      <c r="O504" s="8">
        <v>4.21</v>
      </c>
      <c r="P504" s="8">
        <v>6.53</v>
      </c>
      <c r="T504">
        <v>0</v>
      </c>
      <c r="U504">
        <v>0</v>
      </c>
      <c r="V504">
        <v>0.33</v>
      </c>
      <c r="W504">
        <f>Control!B502</f>
        <v>19.600000000000001</v>
      </c>
      <c r="X504">
        <f>'Ctrl pct'!B502</f>
        <v>4.2982456140350879E-2</v>
      </c>
      <c r="Y504">
        <f>Controlled!B502</f>
        <v>136.19999999999999</v>
      </c>
      <c r="Z504">
        <f>'Controlled pct'!B502</f>
        <v>0.29868421052631577</v>
      </c>
      <c r="AA504">
        <f>'Fight Time'!B502</f>
        <v>456</v>
      </c>
      <c r="AB504">
        <v>-1</v>
      </c>
    </row>
    <row r="505" spans="1:28" x14ac:dyDescent="0.3">
      <c r="A505" t="str">
        <f>Control!A503</f>
        <v>Matheus Camilo</v>
      </c>
      <c r="B505">
        <v>24</v>
      </c>
      <c r="C505">
        <v>178</v>
      </c>
      <c r="D505">
        <v>175</v>
      </c>
      <c r="E505">
        <v>9</v>
      </c>
      <c r="F505">
        <v>3</v>
      </c>
      <c r="G505">
        <v>0</v>
      </c>
      <c r="H505">
        <v>1</v>
      </c>
      <c r="I505">
        <v>0.44</v>
      </c>
      <c r="J505">
        <v>0</v>
      </c>
      <c r="K505">
        <v>0.22</v>
      </c>
      <c r="L505">
        <v>1</v>
      </c>
      <c r="M505">
        <v>0.33</v>
      </c>
      <c r="N505">
        <v>0</v>
      </c>
      <c r="O505" s="8">
        <v>1.49</v>
      </c>
      <c r="P505" s="8">
        <v>1.38</v>
      </c>
      <c r="T505">
        <v>3.44</v>
      </c>
      <c r="U505">
        <v>0.66</v>
      </c>
      <c r="V505">
        <v>0</v>
      </c>
      <c r="W505">
        <f>Control!B503</f>
        <v>150</v>
      </c>
      <c r="X505">
        <f>'Ctrl pct'!B503</f>
        <v>0.28680688336520077</v>
      </c>
      <c r="Y505">
        <f>Controlled!B503</f>
        <v>132</v>
      </c>
      <c r="Z505">
        <f>'Controlled pct'!B503</f>
        <v>0.25239005736137665</v>
      </c>
      <c r="AA505">
        <f>'Fight Time'!B503</f>
        <v>523</v>
      </c>
      <c r="AB505">
        <v>-1</v>
      </c>
    </row>
    <row r="506" spans="1:28" x14ac:dyDescent="0.3">
      <c r="A506" t="str">
        <f>Control!A504</f>
        <v>Abdul Al-Selwady</v>
      </c>
      <c r="B506">
        <v>30</v>
      </c>
      <c r="C506">
        <v>173</v>
      </c>
      <c r="D506">
        <v>175</v>
      </c>
      <c r="E506">
        <v>15</v>
      </c>
      <c r="F506">
        <v>4</v>
      </c>
      <c r="G506">
        <v>0</v>
      </c>
      <c r="H506">
        <v>1</v>
      </c>
      <c r="I506">
        <v>0.53</v>
      </c>
      <c r="J506">
        <v>1</v>
      </c>
      <c r="K506">
        <v>0.13</v>
      </c>
      <c r="L506">
        <v>0</v>
      </c>
      <c r="M506">
        <v>0.33</v>
      </c>
      <c r="N506">
        <v>0</v>
      </c>
      <c r="O506" s="8">
        <v>4.1399999999999997</v>
      </c>
      <c r="P506" s="8">
        <v>3.6</v>
      </c>
      <c r="T506">
        <v>2.3199999999999998</v>
      </c>
      <c r="U506">
        <v>0.3</v>
      </c>
      <c r="V506">
        <v>0.2</v>
      </c>
      <c r="W506">
        <f>Control!B504</f>
        <v>142</v>
      </c>
      <c r="X506">
        <f>'Ctrl pct'!B504</f>
        <v>0.1832258064516129</v>
      </c>
      <c r="Y506">
        <f>Controlled!B504</f>
        <v>43.5</v>
      </c>
      <c r="Z506">
        <f>'Controlled pct'!B504</f>
        <v>5.6129032258064517E-2</v>
      </c>
      <c r="AA506">
        <f>'Fight Time'!B504</f>
        <v>775</v>
      </c>
      <c r="AB506">
        <v>-1</v>
      </c>
    </row>
    <row r="507" spans="1:28" x14ac:dyDescent="0.3">
      <c r="A507" t="str">
        <f>Control!A505</f>
        <v>Aleksandar Rakic</v>
      </c>
      <c r="B507">
        <v>33</v>
      </c>
      <c r="C507">
        <v>194</v>
      </c>
      <c r="D507">
        <v>198</v>
      </c>
      <c r="E507">
        <v>14</v>
      </c>
      <c r="F507">
        <v>5</v>
      </c>
      <c r="G507">
        <v>6</v>
      </c>
      <c r="H507">
        <v>4</v>
      </c>
      <c r="I507">
        <v>0.64</v>
      </c>
      <c r="J507">
        <v>0.4</v>
      </c>
      <c r="K507">
        <v>7.0000000000000007E-2</v>
      </c>
      <c r="L507">
        <v>0.2</v>
      </c>
      <c r="M507">
        <v>0.28000000000000003</v>
      </c>
      <c r="N507">
        <v>0.4</v>
      </c>
      <c r="O507" s="8">
        <v>4.16</v>
      </c>
      <c r="P507" s="8">
        <v>2.91</v>
      </c>
      <c r="T507">
        <v>0.66</v>
      </c>
      <c r="U507">
        <v>0.23</v>
      </c>
      <c r="V507">
        <v>0.85</v>
      </c>
      <c r="W507">
        <f>Control!B505</f>
        <v>220</v>
      </c>
      <c r="X507">
        <f>'Ctrl pct'!B505</f>
        <v>0.32069970845481049</v>
      </c>
      <c r="Y507">
        <f>Controlled!B505</f>
        <v>34.299999999999997</v>
      </c>
      <c r="Z507">
        <f>'Controlled pct'!B505</f>
        <v>4.9999999999999996E-2</v>
      </c>
      <c r="AA507">
        <f>'Fight Time'!B505</f>
        <v>686</v>
      </c>
      <c r="AB507">
        <v>-3</v>
      </c>
    </row>
    <row r="508" spans="1:28" x14ac:dyDescent="0.3">
      <c r="A508" t="str">
        <f>Control!A506</f>
        <v>Alexander Volkov</v>
      </c>
      <c r="B508">
        <v>37</v>
      </c>
      <c r="C508">
        <v>201</v>
      </c>
      <c r="D508">
        <v>203</v>
      </c>
      <c r="E508">
        <v>38</v>
      </c>
      <c r="F508">
        <v>11</v>
      </c>
      <c r="G508">
        <v>12</v>
      </c>
      <c r="H508">
        <v>5</v>
      </c>
      <c r="I508">
        <v>0.63</v>
      </c>
      <c r="J508">
        <v>0.18</v>
      </c>
      <c r="K508">
        <v>0.11</v>
      </c>
      <c r="L508">
        <v>0.27</v>
      </c>
      <c r="M508">
        <v>0.26</v>
      </c>
      <c r="N508">
        <v>0.55000000000000004</v>
      </c>
      <c r="O508" s="8">
        <v>4.97</v>
      </c>
      <c r="P508" s="8">
        <v>2.99</v>
      </c>
      <c r="T508">
        <v>0.61</v>
      </c>
      <c r="U508">
        <v>0.66</v>
      </c>
      <c r="V508">
        <v>0.72</v>
      </c>
      <c r="W508">
        <f>Control!B506</f>
        <v>62.6</v>
      </c>
      <c r="X508">
        <f>'Ctrl pct'!B506</f>
        <v>8.0566280566280568E-2</v>
      </c>
      <c r="Y508">
        <f>Controlled!B506</f>
        <v>54.2</v>
      </c>
      <c r="Z508">
        <f>'Controlled pct'!B506</f>
        <v>6.9755469755469757E-2</v>
      </c>
      <c r="AA508">
        <f>'Fight Time'!B506</f>
        <v>777</v>
      </c>
      <c r="AB508">
        <v>-1</v>
      </c>
    </row>
    <row r="509" spans="1:28" x14ac:dyDescent="0.3">
      <c r="A509" t="str">
        <f>Control!A507</f>
        <v>Jailton Almeida</v>
      </c>
      <c r="B509">
        <v>34</v>
      </c>
      <c r="C509">
        <v>191</v>
      </c>
      <c r="D509">
        <v>201</v>
      </c>
      <c r="E509">
        <v>22</v>
      </c>
      <c r="F509">
        <v>3</v>
      </c>
      <c r="G509">
        <v>8</v>
      </c>
      <c r="H509">
        <v>1</v>
      </c>
      <c r="I509">
        <v>0.36</v>
      </c>
      <c r="J509">
        <v>0.67</v>
      </c>
      <c r="K509">
        <v>0.59</v>
      </c>
      <c r="L509">
        <v>0</v>
      </c>
      <c r="M509">
        <v>0.05</v>
      </c>
      <c r="N509">
        <v>0.33</v>
      </c>
      <c r="O509" s="8">
        <v>2.62</v>
      </c>
      <c r="P509" s="8">
        <v>0.89</v>
      </c>
      <c r="T509">
        <v>6.58</v>
      </c>
      <c r="U509">
        <v>0.6</v>
      </c>
      <c r="V509">
        <v>0.6</v>
      </c>
      <c r="W509">
        <f>Control!B507</f>
        <v>345.77777777777777</v>
      </c>
      <c r="X509">
        <f>'Ctrl pct'!B507</f>
        <v>0.84336043360433599</v>
      </c>
      <c r="Y509">
        <f>Controlled!B507</f>
        <v>21.555555555555557</v>
      </c>
      <c r="Z509">
        <f>'Controlled pct'!B507</f>
        <v>5.2574525745257457E-2</v>
      </c>
      <c r="AA509">
        <f>'Fight Time'!B507</f>
        <v>410</v>
      </c>
      <c r="AB509">
        <v>2</v>
      </c>
    </row>
    <row r="510" spans="1:28" x14ac:dyDescent="0.3">
      <c r="A510" t="str">
        <f>Control!A508</f>
        <v>Umar Nurmagomedov</v>
      </c>
      <c r="B510">
        <v>29</v>
      </c>
      <c r="C510">
        <v>172</v>
      </c>
      <c r="D510">
        <v>175</v>
      </c>
      <c r="E510">
        <v>18</v>
      </c>
      <c r="F510">
        <v>1</v>
      </c>
      <c r="G510">
        <v>6</v>
      </c>
      <c r="H510">
        <v>1</v>
      </c>
      <c r="I510">
        <v>0.11</v>
      </c>
      <c r="J510">
        <v>0</v>
      </c>
      <c r="K510">
        <v>0.39</v>
      </c>
      <c r="L510">
        <v>0</v>
      </c>
      <c r="M510">
        <v>0.5</v>
      </c>
      <c r="N510">
        <v>1</v>
      </c>
      <c r="O510" s="8">
        <v>4.38</v>
      </c>
      <c r="P510" s="8">
        <v>2.15</v>
      </c>
      <c r="T510">
        <v>3.26</v>
      </c>
      <c r="U510">
        <v>0.39</v>
      </c>
      <c r="V510">
        <v>0.78</v>
      </c>
      <c r="W510">
        <f>Control!B508</f>
        <v>287</v>
      </c>
      <c r="X510">
        <f>'Ctrl pct'!B508</f>
        <v>0.34661835748792269</v>
      </c>
      <c r="Y510">
        <f>Controlled!B508</f>
        <v>28.857142857142858</v>
      </c>
      <c r="Z510">
        <f>'Controlled pct'!B508</f>
        <v>3.4851621808143544E-2</v>
      </c>
      <c r="AA510">
        <f>'Fight Time'!B508</f>
        <v>828</v>
      </c>
      <c r="AB510">
        <v>-1</v>
      </c>
    </row>
    <row r="511" spans="1:28" x14ac:dyDescent="0.3">
      <c r="A511" t="str">
        <f>Control!A509</f>
        <v>Mackenzie Dern</v>
      </c>
      <c r="B511">
        <v>32</v>
      </c>
      <c r="C511">
        <v>163</v>
      </c>
      <c r="D511">
        <v>160</v>
      </c>
      <c r="E511">
        <v>15</v>
      </c>
      <c r="F511">
        <v>5</v>
      </c>
      <c r="G511">
        <v>10</v>
      </c>
      <c r="H511">
        <v>5</v>
      </c>
      <c r="I511">
        <v>0</v>
      </c>
      <c r="J511">
        <v>0.2</v>
      </c>
      <c r="K511">
        <v>0.53</v>
      </c>
      <c r="L511">
        <v>0</v>
      </c>
      <c r="M511">
        <v>0.47</v>
      </c>
      <c r="N511">
        <v>0.8</v>
      </c>
      <c r="O511" s="8">
        <v>3.31</v>
      </c>
      <c r="P511" s="8">
        <v>3.9</v>
      </c>
      <c r="T511">
        <v>0.89</v>
      </c>
      <c r="U511">
        <v>0.17</v>
      </c>
      <c r="V511">
        <v>0.25</v>
      </c>
      <c r="W511">
        <f>Control!B509</f>
        <v>332.2</v>
      </c>
      <c r="X511">
        <f>'Ctrl pct'!B509</f>
        <v>0.41164807930607183</v>
      </c>
      <c r="Y511">
        <f>Controlled!B509</f>
        <v>172</v>
      </c>
      <c r="Z511">
        <f>'Controlled pct'!B509</f>
        <v>0.21313506815365552</v>
      </c>
      <c r="AA511">
        <f>'Fight Time'!B509</f>
        <v>807</v>
      </c>
      <c r="AB511">
        <v>2</v>
      </c>
    </row>
    <row r="512" spans="1:28" x14ac:dyDescent="0.3">
      <c r="A512" t="str">
        <f>Control!A510</f>
        <v>Ciryl Gane</v>
      </c>
      <c r="B512">
        <v>35</v>
      </c>
      <c r="C512">
        <v>193</v>
      </c>
      <c r="D512">
        <v>206</v>
      </c>
      <c r="E512">
        <v>13</v>
      </c>
      <c r="F512">
        <v>2</v>
      </c>
      <c r="G512">
        <v>10</v>
      </c>
      <c r="H512">
        <v>2</v>
      </c>
      <c r="I512">
        <v>0.46</v>
      </c>
      <c r="J512">
        <v>0</v>
      </c>
      <c r="K512">
        <v>0.23</v>
      </c>
      <c r="L512">
        <v>0.5</v>
      </c>
      <c r="M512">
        <v>0.31</v>
      </c>
      <c r="N512">
        <v>0.5</v>
      </c>
      <c r="O512" s="8">
        <v>5.26</v>
      </c>
      <c r="P512" s="8">
        <v>2.23</v>
      </c>
      <c r="T512">
        <v>0.7</v>
      </c>
      <c r="U512">
        <v>0.25</v>
      </c>
      <c r="V512">
        <v>0.43</v>
      </c>
      <c r="W512">
        <f>Control!B510</f>
        <v>79.5</v>
      </c>
      <c r="X512">
        <f>'Ctrl pct'!B510</f>
        <v>9.2982456140350875E-2</v>
      </c>
      <c r="Y512">
        <f>Controlled!B510</f>
        <v>85.2</v>
      </c>
      <c r="Z512">
        <f>'Controlled pct'!B510</f>
        <v>9.9649122807017543E-2</v>
      </c>
      <c r="AA512">
        <f>'Fight Time'!B510</f>
        <v>855</v>
      </c>
      <c r="AB512">
        <v>2</v>
      </c>
    </row>
    <row r="513" spans="1:28" x14ac:dyDescent="0.3">
      <c r="A513" t="str">
        <f>Control!A511</f>
        <v>Tom Aspinall</v>
      </c>
      <c r="B513">
        <v>32</v>
      </c>
      <c r="C513">
        <v>196</v>
      </c>
      <c r="D513">
        <v>198</v>
      </c>
      <c r="E513">
        <v>15</v>
      </c>
      <c r="F513">
        <v>3</v>
      </c>
      <c r="G513">
        <v>8</v>
      </c>
      <c r="H513">
        <v>1</v>
      </c>
      <c r="I513">
        <v>0.73</v>
      </c>
      <c r="J513">
        <v>0.33</v>
      </c>
      <c r="K513">
        <v>0.27</v>
      </c>
      <c r="L513">
        <v>0.33</v>
      </c>
      <c r="M513">
        <v>0</v>
      </c>
      <c r="N513">
        <v>0</v>
      </c>
      <c r="O513" s="8">
        <v>8.07</v>
      </c>
      <c r="P513" s="8">
        <v>2.89</v>
      </c>
      <c r="T513">
        <v>3.27</v>
      </c>
      <c r="U513">
        <v>1</v>
      </c>
      <c r="V513">
        <v>1</v>
      </c>
      <c r="W513">
        <f>Control!B511</f>
        <v>34</v>
      </c>
      <c r="X513">
        <f>'Ctrl pct'!B511</f>
        <v>0.27868852459016391</v>
      </c>
      <c r="Y513">
        <f>Controlled!B511</f>
        <v>0.1111111111111111</v>
      </c>
      <c r="Z513">
        <f>'Controlled pct'!B511</f>
        <v>9.1074681238615665E-4</v>
      </c>
      <c r="AA513">
        <f>'Fight Time'!B511</f>
        <v>122</v>
      </c>
      <c r="AB513">
        <v>3</v>
      </c>
    </row>
    <row r="514" spans="1:28" x14ac:dyDescent="0.3">
      <c r="A514" t="str">
        <f>Control!A512</f>
        <v>Ariane Carnelossi</v>
      </c>
      <c r="B514">
        <v>32</v>
      </c>
      <c r="C514">
        <v>158</v>
      </c>
      <c r="D514">
        <v>156</v>
      </c>
      <c r="E514">
        <v>15</v>
      </c>
      <c r="F514">
        <v>3</v>
      </c>
      <c r="G514">
        <v>3</v>
      </c>
      <c r="H514">
        <v>2</v>
      </c>
      <c r="I514">
        <v>0.6</v>
      </c>
      <c r="J514">
        <v>0.33</v>
      </c>
      <c r="K514">
        <v>0.13</v>
      </c>
      <c r="L514">
        <v>0.33</v>
      </c>
      <c r="M514">
        <v>0.2</v>
      </c>
      <c r="N514">
        <v>0.33</v>
      </c>
      <c r="O514" s="8">
        <v>2.87</v>
      </c>
      <c r="P514" s="8">
        <v>4.74</v>
      </c>
      <c r="T514">
        <v>1.37</v>
      </c>
      <c r="U514">
        <v>0.55000000000000004</v>
      </c>
      <c r="V514">
        <v>0.14000000000000001</v>
      </c>
      <c r="W514">
        <f>Control!B512</f>
        <v>145</v>
      </c>
      <c r="X514">
        <f>'Ctrl pct'!B512</f>
        <v>0.22137404580152673</v>
      </c>
      <c r="Y514">
        <f>Controlled!B512</f>
        <v>301.75</v>
      </c>
      <c r="Z514">
        <f>'Controlled pct'!B512</f>
        <v>0.46068702290076335</v>
      </c>
      <c r="AA514">
        <f>'Fight Time'!B512</f>
        <v>655</v>
      </c>
      <c r="AB514">
        <v>1</v>
      </c>
    </row>
    <row r="515" spans="1:28" x14ac:dyDescent="0.3">
      <c r="A515" t="str">
        <f>Control!A513</f>
        <v>Montserrat Conejo Ruiz</v>
      </c>
      <c r="B515">
        <v>32</v>
      </c>
      <c r="C515">
        <v>152</v>
      </c>
      <c r="D515">
        <v>155</v>
      </c>
      <c r="E515">
        <v>10</v>
      </c>
      <c r="F515">
        <v>4</v>
      </c>
      <c r="G515">
        <v>1</v>
      </c>
      <c r="H515">
        <v>3</v>
      </c>
      <c r="I515">
        <v>0.2</v>
      </c>
      <c r="J515">
        <v>0.75</v>
      </c>
      <c r="K515">
        <v>0.3</v>
      </c>
      <c r="L515">
        <v>0</v>
      </c>
      <c r="M515">
        <v>0.5</v>
      </c>
      <c r="N515">
        <v>0.25</v>
      </c>
      <c r="O515" s="8">
        <v>0.79</v>
      </c>
      <c r="P515" s="8">
        <v>4.96</v>
      </c>
      <c r="T515">
        <v>2.0499999999999998</v>
      </c>
      <c r="U515">
        <v>0.83</v>
      </c>
      <c r="V515">
        <v>0.33</v>
      </c>
      <c r="W515">
        <f>Control!B513</f>
        <v>203.5</v>
      </c>
      <c r="X515">
        <f>'Ctrl pct'!B513</f>
        <v>0.37135036496350365</v>
      </c>
      <c r="Y515">
        <f>Controlled!B513</f>
        <v>227.5</v>
      </c>
      <c r="Z515">
        <f>'Controlled pct'!B513</f>
        <v>0.41514598540145986</v>
      </c>
      <c r="AA515">
        <f>'Fight Time'!B513</f>
        <v>548</v>
      </c>
      <c r="AB515">
        <v>-3</v>
      </c>
    </row>
    <row r="516" spans="1:28" x14ac:dyDescent="0.3">
      <c r="A516" t="str">
        <f>Control!A514</f>
        <v>Norma Dumont</v>
      </c>
      <c r="B516">
        <v>35</v>
      </c>
      <c r="C516">
        <v>169</v>
      </c>
      <c r="D516">
        <v>170</v>
      </c>
      <c r="E516">
        <v>12</v>
      </c>
      <c r="F516">
        <v>2</v>
      </c>
      <c r="G516">
        <v>8</v>
      </c>
      <c r="H516">
        <v>2</v>
      </c>
      <c r="I516">
        <v>0</v>
      </c>
      <c r="J516">
        <v>0.5</v>
      </c>
      <c r="K516">
        <v>0.17</v>
      </c>
      <c r="L516">
        <v>0</v>
      </c>
      <c r="M516">
        <v>0.83</v>
      </c>
      <c r="N516">
        <v>0.5</v>
      </c>
      <c r="O516" s="8">
        <v>3.86</v>
      </c>
      <c r="P516" s="8">
        <v>2.16</v>
      </c>
      <c r="T516">
        <v>1.72</v>
      </c>
      <c r="U516">
        <v>0.56000000000000005</v>
      </c>
      <c r="V516">
        <v>0.72</v>
      </c>
      <c r="W516">
        <f>Control!B514</f>
        <v>243.7</v>
      </c>
      <c r="X516">
        <f>'Ctrl pct'!B514</f>
        <v>0.27351290684624019</v>
      </c>
      <c r="Y516">
        <f>Controlled!B514</f>
        <v>159.19999999999999</v>
      </c>
      <c r="Z516">
        <f>'Controlled pct'!B514</f>
        <v>0.17867564534231201</v>
      </c>
      <c r="AA516">
        <f>'Fight Time'!B514</f>
        <v>891</v>
      </c>
      <c r="AB516">
        <v>5</v>
      </c>
    </row>
    <row r="517" spans="1:28" x14ac:dyDescent="0.3">
      <c r="A517" t="str">
        <f>Control!A515</f>
        <v>Donte Johnson</v>
      </c>
      <c r="B517">
        <v>26</v>
      </c>
      <c r="C517">
        <v>173</v>
      </c>
      <c r="D517">
        <v>188</v>
      </c>
      <c r="E517">
        <v>6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 s="8">
        <v>14.06</v>
      </c>
      <c r="P517" s="8">
        <v>8.44</v>
      </c>
      <c r="T517">
        <v>0</v>
      </c>
      <c r="U517">
        <v>0</v>
      </c>
      <c r="V517">
        <v>0</v>
      </c>
      <c r="W517">
        <f>Control!B515</f>
        <v>2</v>
      </c>
      <c r="X517">
        <f>'Ctrl pct'!B515</f>
        <v>3.125E-2</v>
      </c>
      <c r="Y517">
        <f>Controlled!B515</f>
        <v>0</v>
      </c>
      <c r="Z517">
        <f>'Controlled pct'!B515</f>
        <v>0</v>
      </c>
      <c r="AA517">
        <f>'Fight Time'!B515</f>
        <v>64</v>
      </c>
      <c r="AB517">
        <v>6</v>
      </c>
    </row>
    <row r="518" spans="1:28" x14ac:dyDescent="0.3">
      <c r="A518" t="str">
        <f>Control!A516</f>
        <v>Timmy Cuamba</v>
      </c>
      <c r="B518">
        <v>26</v>
      </c>
      <c r="C518">
        <v>175</v>
      </c>
      <c r="D518">
        <v>180</v>
      </c>
      <c r="E518">
        <v>9</v>
      </c>
      <c r="F518">
        <v>3</v>
      </c>
      <c r="G518">
        <v>1</v>
      </c>
      <c r="H518">
        <v>2</v>
      </c>
      <c r="I518">
        <v>0.56000000000000005</v>
      </c>
      <c r="J518">
        <v>0</v>
      </c>
      <c r="K518">
        <v>0</v>
      </c>
      <c r="L518">
        <v>0.33</v>
      </c>
      <c r="M518">
        <v>0.44</v>
      </c>
      <c r="N518">
        <v>0.67</v>
      </c>
      <c r="O518" s="8">
        <v>3.12</v>
      </c>
      <c r="P518" s="8">
        <v>4.3</v>
      </c>
      <c r="T518">
        <v>1.1100000000000001</v>
      </c>
      <c r="U518">
        <v>0.26</v>
      </c>
      <c r="V518">
        <v>0.8</v>
      </c>
      <c r="W518">
        <f>Control!B516</f>
        <v>67.75</v>
      </c>
      <c r="X518">
        <f>'Ctrl pct'!B516</f>
        <v>8.3745364647713233E-2</v>
      </c>
      <c r="Y518">
        <f>Controlled!B516</f>
        <v>134.75</v>
      </c>
      <c r="Z518">
        <f>'Controlled pct'!B516</f>
        <v>0.1665636588380717</v>
      </c>
      <c r="AA518">
        <f>'Fight Time'!B516</f>
        <v>809</v>
      </c>
      <c r="AB518">
        <v>1</v>
      </c>
    </row>
    <row r="519" spans="1:28" x14ac:dyDescent="0.3">
      <c r="A519" t="str">
        <f>Control!A517</f>
        <v>Kevin Christian</v>
      </c>
      <c r="B519">
        <v>30</v>
      </c>
      <c r="C519">
        <v>201</v>
      </c>
      <c r="D519">
        <v>203</v>
      </c>
      <c r="E519">
        <v>9</v>
      </c>
      <c r="F519">
        <v>2</v>
      </c>
      <c r="G519">
        <v>0</v>
      </c>
      <c r="H519">
        <v>0</v>
      </c>
      <c r="I519">
        <v>0.38</v>
      </c>
      <c r="J519">
        <v>0.5</v>
      </c>
      <c r="K519">
        <v>0.62</v>
      </c>
      <c r="L519">
        <v>0.5</v>
      </c>
      <c r="M519">
        <v>0</v>
      </c>
      <c r="N519">
        <v>0</v>
      </c>
      <c r="O519" s="8">
        <v>0.75</v>
      </c>
      <c r="P519" s="8">
        <v>1.83</v>
      </c>
      <c r="T519">
        <v>0</v>
      </c>
      <c r="U519">
        <v>0</v>
      </c>
      <c r="V519">
        <v>0.5</v>
      </c>
      <c r="W519">
        <f>Control!B517</f>
        <v>27</v>
      </c>
      <c r="X519">
        <f>'Ctrl pct'!B517</f>
        <v>4.8473967684021541E-2</v>
      </c>
      <c r="Y519">
        <f>Controlled!B517</f>
        <v>282</v>
      </c>
      <c r="Z519">
        <f>'Controlled pct'!B517</f>
        <v>0.50628366247755829</v>
      </c>
      <c r="AA519">
        <f>'Fight Time'!B517</f>
        <v>557</v>
      </c>
      <c r="AB519">
        <v>5</v>
      </c>
    </row>
    <row r="520" spans="1:28" x14ac:dyDescent="0.3">
      <c r="A520" t="str">
        <f>Control!A518</f>
        <v>Yadier del Valle</v>
      </c>
      <c r="B520">
        <v>29</v>
      </c>
      <c r="C520">
        <v>175</v>
      </c>
      <c r="D520">
        <v>175</v>
      </c>
      <c r="E520">
        <v>9</v>
      </c>
      <c r="F520">
        <v>0</v>
      </c>
      <c r="G520">
        <v>1</v>
      </c>
      <c r="H520">
        <v>0</v>
      </c>
      <c r="I520">
        <v>0.22</v>
      </c>
      <c r="J520">
        <v>0</v>
      </c>
      <c r="K520">
        <v>0.33</v>
      </c>
      <c r="L520">
        <v>0</v>
      </c>
      <c r="M520">
        <v>0.44</v>
      </c>
      <c r="N520">
        <v>0</v>
      </c>
      <c r="O520" s="8">
        <v>7.49</v>
      </c>
      <c r="P520" s="8">
        <v>3.46</v>
      </c>
      <c r="T520">
        <v>2.5099999999999998</v>
      </c>
      <c r="U520">
        <v>0.42</v>
      </c>
      <c r="V520">
        <v>0.66</v>
      </c>
      <c r="W520">
        <f>Control!B518</f>
        <v>213.5</v>
      </c>
      <c r="X520">
        <f>'Ctrl pct'!B518</f>
        <v>0.39757914338919925</v>
      </c>
      <c r="Y520">
        <f>Controlled!B518</f>
        <v>46</v>
      </c>
      <c r="Z520">
        <f>'Controlled pct'!B518</f>
        <v>8.5661080074487903E-2</v>
      </c>
      <c r="AA520">
        <f>'Fight Time'!B518</f>
        <v>537</v>
      </c>
      <c r="AB520">
        <v>9</v>
      </c>
    </row>
    <row r="521" spans="1:28" x14ac:dyDescent="0.3">
      <c r="A521" t="str">
        <f>Control!A519</f>
        <v>Isaac Dulgarian</v>
      </c>
      <c r="B521">
        <v>29</v>
      </c>
      <c r="C521">
        <v>170</v>
      </c>
      <c r="D521">
        <v>180</v>
      </c>
      <c r="E521">
        <v>7</v>
      </c>
      <c r="F521">
        <v>1</v>
      </c>
      <c r="G521">
        <v>2</v>
      </c>
      <c r="H521">
        <v>1</v>
      </c>
      <c r="I521">
        <v>0.56000000000000005</v>
      </c>
      <c r="J521">
        <v>0</v>
      </c>
      <c r="K521">
        <v>0.43</v>
      </c>
      <c r="L521">
        <v>0</v>
      </c>
      <c r="M521">
        <v>0</v>
      </c>
      <c r="N521">
        <v>1</v>
      </c>
      <c r="O521" s="8">
        <v>3.37</v>
      </c>
      <c r="P521" s="8">
        <v>1.82</v>
      </c>
      <c r="T521">
        <v>5.15</v>
      </c>
      <c r="U521">
        <v>0.52</v>
      </c>
      <c r="V521">
        <v>0</v>
      </c>
      <c r="W521">
        <f>Control!B519</f>
        <v>457.33333333333331</v>
      </c>
      <c r="X521">
        <f>'Ctrl pct'!B519</f>
        <v>0.78579610538373423</v>
      </c>
      <c r="Y521">
        <f>Controlled!B519</f>
        <v>66.333333333333329</v>
      </c>
      <c r="Z521">
        <f>'Controlled pct'!B519</f>
        <v>0.11397479954180985</v>
      </c>
      <c r="AA521">
        <f>'Fight Time'!B519</f>
        <v>582</v>
      </c>
      <c r="AB521">
        <v>1</v>
      </c>
    </row>
    <row r="522" spans="1:28" x14ac:dyDescent="0.3">
      <c r="A522" t="str">
        <f>Control!A520</f>
        <v>Themba Gorimbo</v>
      </c>
      <c r="B522">
        <v>34</v>
      </c>
      <c r="C522">
        <v>185</v>
      </c>
      <c r="D522">
        <v>196</v>
      </c>
      <c r="E522">
        <v>14</v>
      </c>
      <c r="F522">
        <v>5</v>
      </c>
      <c r="G522">
        <v>4</v>
      </c>
      <c r="H522">
        <v>2</v>
      </c>
      <c r="I522">
        <v>0.14000000000000001</v>
      </c>
      <c r="J522">
        <v>0.2</v>
      </c>
      <c r="K522">
        <v>0.43</v>
      </c>
      <c r="L522">
        <v>0.6</v>
      </c>
      <c r="M522">
        <v>0.43</v>
      </c>
      <c r="N522">
        <v>0.2</v>
      </c>
      <c r="O522" s="8">
        <v>3.15</v>
      </c>
      <c r="P522" s="8">
        <v>1.0900000000000001</v>
      </c>
      <c r="T522">
        <v>4.8099999999999996</v>
      </c>
      <c r="U522">
        <v>0.65</v>
      </c>
      <c r="V522">
        <v>0.82</v>
      </c>
      <c r="W522">
        <f>Control!B520</f>
        <v>327.83333333333331</v>
      </c>
      <c r="X522">
        <f>'Ctrl pct'!B520</f>
        <v>0.61855345911949677</v>
      </c>
      <c r="Y522">
        <f>Controlled!B520</f>
        <v>106.66666666666667</v>
      </c>
      <c r="Z522">
        <f>'Controlled pct'!B520</f>
        <v>0.20125786163522014</v>
      </c>
      <c r="AA522">
        <f>'Fight Time'!B520</f>
        <v>530</v>
      </c>
      <c r="AB522">
        <v>-1</v>
      </c>
    </row>
    <row r="523" spans="1:28" x14ac:dyDescent="0.3">
      <c r="A523" t="str">
        <f>Control!A521</f>
        <v>Jeremiah Wells</v>
      </c>
      <c r="B523">
        <v>39</v>
      </c>
      <c r="C523">
        <v>175</v>
      </c>
      <c r="D523">
        <v>188</v>
      </c>
      <c r="E523">
        <v>12</v>
      </c>
      <c r="F523">
        <v>4</v>
      </c>
      <c r="G523">
        <v>4</v>
      </c>
      <c r="H523">
        <v>2</v>
      </c>
      <c r="I523">
        <v>0.42</v>
      </c>
      <c r="J523">
        <v>0</v>
      </c>
      <c r="K523">
        <v>0.33</v>
      </c>
      <c r="L523">
        <v>0.25</v>
      </c>
      <c r="M523">
        <v>0.25</v>
      </c>
      <c r="N523">
        <v>0.75</v>
      </c>
      <c r="O523" s="8">
        <v>2.41</v>
      </c>
      <c r="P523" s="8">
        <v>1.31</v>
      </c>
      <c r="T523">
        <v>3.08</v>
      </c>
      <c r="U523">
        <v>0.44</v>
      </c>
      <c r="V523">
        <v>0.8</v>
      </c>
      <c r="W523">
        <f>Control!B521</f>
        <v>302.83333333333331</v>
      </c>
      <c r="X523">
        <f>'Ctrl pct'!B521</f>
        <v>0.56604361370716505</v>
      </c>
      <c r="Y523">
        <f>Controlled!B521</f>
        <v>37.833333333333336</v>
      </c>
      <c r="Z523">
        <f>'Controlled pct'!B521</f>
        <v>7.0716510903426802E-2</v>
      </c>
      <c r="AA523">
        <f>'Fight Time'!B521</f>
        <v>535</v>
      </c>
      <c r="AB523">
        <v>-2</v>
      </c>
    </row>
    <row r="524" spans="1:28" x14ac:dyDescent="0.3">
      <c r="A524" t="str">
        <f>Control!A522</f>
        <v>David Onama</v>
      </c>
      <c r="B524">
        <v>31</v>
      </c>
      <c r="C524">
        <v>180</v>
      </c>
      <c r="D524">
        <v>188</v>
      </c>
      <c r="E524">
        <v>14</v>
      </c>
      <c r="F524">
        <v>2</v>
      </c>
      <c r="G524">
        <v>6</v>
      </c>
      <c r="H524">
        <v>2</v>
      </c>
      <c r="I524">
        <v>0.5</v>
      </c>
      <c r="J524">
        <v>0</v>
      </c>
      <c r="K524">
        <v>0.28000000000000003</v>
      </c>
      <c r="L524">
        <v>0</v>
      </c>
      <c r="M524">
        <v>0.21</v>
      </c>
      <c r="N524">
        <v>1</v>
      </c>
      <c r="O524" s="8">
        <v>5.24</v>
      </c>
      <c r="P524" s="8">
        <v>4.7300000000000004</v>
      </c>
      <c r="T524">
        <v>1.08</v>
      </c>
      <c r="U524">
        <v>0.3</v>
      </c>
      <c r="V524">
        <v>0.52</v>
      </c>
      <c r="W524">
        <f>Control!B522</f>
        <v>149.375</v>
      </c>
      <c r="X524">
        <f>'Ctrl pct'!B522</f>
        <v>0.20575068870523416</v>
      </c>
      <c r="Y524">
        <f>Controlled!B522</f>
        <v>176.5</v>
      </c>
      <c r="Z524">
        <f>'Controlled pct'!B522</f>
        <v>0.24311294765840222</v>
      </c>
      <c r="AA524">
        <f>'Fight Time'!B522</f>
        <v>726</v>
      </c>
      <c r="AB524">
        <v>4</v>
      </c>
    </row>
    <row r="525" spans="1:28" x14ac:dyDescent="0.3">
      <c r="V525" t="s">
        <v>772</v>
      </c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1:28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1:28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1:28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2025-10-30T22:45:53Z</dcterms:modified>
</cp:coreProperties>
</file>