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169E9E10-3E7C-4A48-83A2-F32717709A5F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2" i="27" l="1"/>
  <c r="A383" i="27"/>
  <c r="A384" i="27"/>
  <c r="A385" i="27"/>
  <c r="B383" i="3"/>
  <c r="B383" i="4" s="1"/>
  <c r="X385" i="27" s="1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4"/>
  <c r="B381" i="4"/>
  <c r="X383" i="27" s="1"/>
  <c r="B380" i="1"/>
  <c r="B381" i="1"/>
  <c r="W383" i="27" s="1"/>
  <c r="B382" i="1"/>
  <c r="B383" i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82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372" i="27"/>
  <c r="W373" i="27"/>
  <c r="W374" i="27"/>
  <c r="W375" i="27"/>
  <c r="W376" i="27"/>
  <c r="W377" i="27"/>
  <c r="W378" i="27"/>
  <c r="W379" i="27"/>
  <c r="W380" i="27"/>
  <c r="W381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67" i="4"/>
  <c r="B368" i="4"/>
  <c r="B369" i="4"/>
  <c r="B370" i="4"/>
  <c r="X372" i="27" s="1"/>
  <c r="B371" i="4"/>
  <c r="X373" i="27" s="1"/>
  <c r="B372" i="4"/>
  <c r="X374" i="27" s="1"/>
  <c r="B373" i="4"/>
  <c r="B374" i="4"/>
  <c r="B375" i="4"/>
  <c r="B376" i="4"/>
  <c r="B377" i="4"/>
  <c r="B378" i="4"/>
  <c r="X380" i="27" s="1"/>
  <c r="B365" i="1"/>
  <c r="B366" i="1"/>
  <c r="W368" i="27" s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2" i="4"/>
  <c r="X334" i="27" s="1"/>
  <c r="B336" i="4"/>
  <c r="B337" i="4"/>
  <c r="X339" i="27" s="1"/>
  <c r="B340" i="4"/>
  <c r="X342" i="27" s="1"/>
  <c r="B344" i="4"/>
  <c r="X346" i="27" s="1"/>
  <c r="B345" i="4"/>
  <c r="X347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6" i="1"/>
  <c r="B346" i="4" s="1"/>
  <c r="X348" i="27" s="1"/>
  <c r="B347" i="1"/>
  <c r="B347" i="4" s="1"/>
  <c r="X349" i="27" s="1"/>
  <c r="L346" i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1" i="4"/>
  <c r="X313" i="27" s="1"/>
  <c r="B315" i="4"/>
  <c r="X317" i="27" s="1"/>
  <c r="B316" i="4"/>
  <c r="X318" i="27" s="1"/>
  <c r="B319" i="4"/>
  <c r="X321" i="27" s="1"/>
  <c r="B324" i="4"/>
  <c r="X326" i="27" s="1"/>
  <c r="B325" i="4"/>
  <c r="X327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3" i="1"/>
  <c r="B313" i="4" s="1"/>
  <c r="X315" i="27" s="1"/>
  <c r="B314" i="1"/>
  <c r="B314" i="4" s="1"/>
  <c r="X316" i="27" s="1"/>
  <c r="B315" i="1"/>
  <c r="B316" i="1"/>
  <c r="B317" i="1"/>
  <c r="W319" i="27" s="1"/>
  <c r="B318" i="1"/>
  <c r="B318" i="4" s="1"/>
  <c r="X320" i="27" s="1"/>
  <c r="B319" i="1"/>
  <c r="B321" i="1"/>
  <c r="B321" i="4" s="1"/>
  <c r="X323" i="27" s="1"/>
  <c r="B322" i="1"/>
  <c r="B322" i="4" s="1"/>
  <c r="X324" i="27" s="1"/>
  <c r="B323" i="1"/>
  <c r="B323" i="4" s="1"/>
  <c r="X325" i="27" s="1"/>
  <c r="B324" i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D313" i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0" i="27"/>
  <c r="X338" i="27"/>
  <c r="X369" i="27"/>
  <c r="X370" i="27"/>
  <c r="X371" i="27"/>
  <c r="X375" i="27"/>
  <c r="X376" i="27"/>
  <c r="X377" i="27"/>
  <c r="X378" i="27"/>
  <c r="X379" i="27"/>
  <c r="X382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5" i="27"/>
  <c r="W316" i="27"/>
  <c r="W317" i="27"/>
  <c r="W318" i="27"/>
  <c r="W321" i="27"/>
  <c r="W323" i="27"/>
  <c r="W324" i="27"/>
  <c r="W325" i="27"/>
  <c r="W326" i="27"/>
  <c r="W329" i="27"/>
  <c r="W330" i="27"/>
  <c r="W332" i="27"/>
  <c r="W333" i="27"/>
  <c r="W339" i="27"/>
  <c r="W340" i="27"/>
  <c r="W341" i="27"/>
  <c r="W342" i="27"/>
  <c r="W344" i="27"/>
  <c r="W347" i="27"/>
  <c r="W348" i="27"/>
  <c r="W349" i="27"/>
  <c r="W350" i="27"/>
  <c r="W351" i="27"/>
  <c r="W352" i="27"/>
  <c r="W353" i="27"/>
  <c r="W354" i="27"/>
  <c r="W356" i="27"/>
  <c r="W357" i="27"/>
  <c r="W358" i="27"/>
  <c r="W359" i="27"/>
  <c r="W360" i="27"/>
  <c r="W362" i="27"/>
  <c r="W363" i="27"/>
  <c r="W364" i="27"/>
  <c r="W365" i="27"/>
  <c r="W366" i="27"/>
  <c r="W367" i="27"/>
  <c r="W369" i="27"/>
  <c r="W370" i="27"/>
  <c r="W37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64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383" i="5" l="1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<sst xmlns="http://schemas.openxmlformats.org/spreadsheetml/2006/main" count="1950" uniqueCount="630">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</sst>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83"/>
  <sheetViews>
    <sheetView topLeftCell="A371" zoomScale="90" zoomScaleNormal="90" workbookViewId="0">
      <selection activeCell="B379" sqref="B379:B38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582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562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6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6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6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6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6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6" x14ac:dyDescent="0.3">
      <c r="A102" t="s">
        <v>354</v>
      </c>
      <c r="B102" s="1">
        <f t="shared" si="2"/>
        <v>246</v>
      </c>
      <c r="C102">
        <v>246</v>
      </c>
    </row>
    <row r="103" spans="1:16" x14ac:dyDescent="0.3">
      <c r="A103" t="s">
        <v>98</v>
      </c>
      <c r="B103" s="1">
        <f t="shared" si="2"/>
        <v>0</v>
      </c>
      <c r="C103">
        <v>0</v>
      </c>
    </row>
    <row r="104" spans="1:16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6" x14ac:dyDescent="0.3">
      <c r="A105" t="s">
        <v>356</v>
      </c>
      <c r="B105" s="1">
        <f t="shared" si="2"/>
        <v>1</v>
      </c>
      <c r="C105">
        <v>1</v>
      </c>
    </row>
    <row r="106" spans="1:16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6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6" x14ac:dyDescent="0.3">
      <c r="A108" t="s">
        <v>358</v>
      </c>
      <c r="B108" s="1">
        <f t="shared" si="2"/>
        <v>77.5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</row>
    <row r="109" spans="1:16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6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6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6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380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527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517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610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395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396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397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398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399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400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401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402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403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404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405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406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407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408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409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411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410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412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413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414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416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415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417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418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419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420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421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422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423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424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425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426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427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428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429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430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431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432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433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434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435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436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437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438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439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440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441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442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443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444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1" x14ac:dyDescent="0.3">
      <c r="A212" t="s">
        <v>445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446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1" x14ac:dyDescent="0.3">
      <c r="A215" t="s">
        <v>447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448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449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450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451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452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453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454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570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455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456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458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457</v>
      </c>
      <c r="B227" s="1">
        <f t="shared" si="4"/>
        <v>134</v>
      </c>
      <c r="C227">
        <v>134</v>
      </c>
    </row>
    <row r="228" spans="1:20" x14ac:dyDescent="0.3">
      <c r="A228" t="s">
        <v>459</v>
      </c>
      <c r="B228" s="1">
        <f t="shared" si="4"/>
        <v>285</v>
      </c>
      <c r="C228">
        <v>285</v>
      </c>
    </row>
    <row r="229" spans="1:20" x14ac:dyDescent="0.3">
      <c r="A229" t="s">
        <v>460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461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462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463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464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465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466</v>
      </c>
      <c r="B235" s="1">
        <f t="shared" si="4"/>
        <v>34</v>
      </c>
      <c r="C235">
        <v>34</v>
      </c>
    </row>
    <row r="236" spans="1:20" x14ac:dyDescent="0.3">
      <c r="A236" t="s">
        <v>467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468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469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470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471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472</v>
      </c>
      <c r="B241" s="1">
        <f t="shared" si="4"/>
        <v>319</v>
      </c>
      <c r="C241">
        <v>319</v>
      </c>
    </row>
    <row r="242" spans="1:12" x14ac:dyDescent="0.3">
      <c r="A242" t="s">
        <v>473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474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475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476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477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478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479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480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481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482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483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484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485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486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487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488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489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490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491</v>
      </c>
      <c r="B260" s="1">
        <f t="shared" si="5"/>
        <v>386</v>
      </c>
      <c r="C260">
        <v>386</v>
      </c>
    </row>
    <row r="261" spans="1:15" x14ac:dyDescent="0.3">
      <c r="A261" t="s">
        <v>492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493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494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495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496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497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498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499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500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501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502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503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504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509</v>
      </c>
      <c r="B274" s="1">
        <f t="shared" si="5"/>
        <v>0</v>
      </c>
      <c r="C274" s="9">
        <v>0</v>
      </c>
    </row>
    <row r="275" spans="1:12" x14ac:dyDescent="0.3">
      <c r="A275" t="s">
        <v>510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511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512</v>
      </c>
      <c r="B277" s="1">
        <f t="shared" si="5"/>
        <v>0</v>
      </c>
      <c r="C277" s="9">
        <v>0</v>
      </c>
    </row>
    <row r="278" spans="1:12" x14ac:dyDescent="0.3">
      <c r="A278" t="s">
        <v>513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514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515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516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518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519</v>
      </c>
      <c r="B283" s="1">
        <f t="shared" si="5"/>
        <v>0</v>
      </c>
      <c r="C283" s="9">
        <v>0</v>
      </c>
    </row>
    <row r="284" spans="1:12" x14ac:dyDescent="0.3">
      <c r="A284" t="s">
        <v>520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521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522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523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524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525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526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529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530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531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532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533</v>
      </c>
      <c r="B295" s="1">
        <f t="shared" si="5"/>
        <v>0</v>
      </c>
      <c r="C295">
        <v>0</v>
      </c>
    </row>
    <row r="296" spans="1:12" x14ac:dyDescent="0.3">
      <c r="A296" t="s">
        <v>534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535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536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537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538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539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540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541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542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543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544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545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546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547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548</v>
      </c>
      <c r="B310" s="1">
        <f t="shared" si="5"/>
        <v>64</v>
      </c>
      <c r="C310">
        <v>64</v>
      </c>
    </row>
    <row r="311" spans="1:12" x14ac:dyDescent="0.3">
      <c r="A311" t="s">
        <v>549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550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551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552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553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554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555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556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557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558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559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560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561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563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564</v>
      </c>
      <c r="B325" s="1">
        <f t="shared" si="6"/>
        <v>0</v>
      </c>
      <c r="C325" s="8">
        <v>0</v>
      </c>
    </row>
    <row r="326" spans="1:12" x14ac:dyDescent="0.3">
      <c r="A326" t="s">
        <v>565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566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567</v>
      </c>
      <c r="B328" s="1">
        <f t="shared" si="6"/>
        <v>366</v>
      </c>
      <c r="C328">
        <v>366</v>
      </c>
    </row>
    <row r="329" spans="1:12" x14ac:dyDescent="0.3">
      <c r="A329" s="4" t="s">
        <v>573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574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575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576</v>
      </c>
      <c r="B332" s="1">
        <f t="shared" si="6"/>
        <v>0</v>
      </c>
      <c r="C332" s="8">
        <v>0</v>
      </c>
    </row>
    <row r="333" spans="1:12" x14ac:dyDescent="0.3">
      <c r="A333" t="s">
        <v>577</v>
      </c>
      <c r="B333" s="1">
        <f t="shared" si="6"/>
        <v>0</v>
      </c>
      <c r="C333" s="8">
        <v>0</v>
      </c>
    </row>
    <row r="334" spans="1:12" x14ac:dyDescent="0.3">
      <c r="A334" t="s">
        <v>578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579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580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581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583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584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585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586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587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588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589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590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591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592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593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594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595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596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597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598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599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600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601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602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603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604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605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606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607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608</v>
      </c>
      <c r="B363" s="1">
        <f t="shared" si="6"/>
        <v>11</v>
      </c>
      <c r="C363">
        <v>11</v>
      </c>
    </row>
    <row r="364" spans="1:12" x14ac:dyDescent="0.3">
      <c r="A364" t="s">
        <v>609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611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612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613</v>
      </c>
      <c r="B367" s="1">
        <f t="shared" si="6"/>
        <v>53</v>
      </c>
      <c r="C367">
        <v>53</v>
      </c>
    </row>
    <row r="368" spans="1:12" x14ac:dyDescent="0.3">
      <c r="A368" t="s">
        <v>614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615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616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617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618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619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620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621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622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623</v>
      </c>
      <c r="B377" s="1">
        <f t="shared" si="6"/>
        <v>63</v>
      </c>
      <c r="C377">
        <v>63</v>
      </c>
    </row>
    <row r="378" spans="1:12" x14ac:dyDescent="0.3">
      <c r="A378" t="s">
        <v>624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625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626</v>
      </c>
      <c r="B380" s="1">
        <f t="shared" si="6"/>
        <v>12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</row>
    <row r="381" spans="1:12" x14ac:dyDescent="0.3">
      <c r="A381" t="s">
        <v>627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628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629</v>
      </c>
      <c r="B383" s="1">
        <f t="shared" ref="B383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83"/>
  <sheetViews>
    <sheetView topLeftCell="A365" workbookViewId="0">
      <selection activeCell="B379" sqref="B379:B38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0.23065476190476192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487</v>
      </c>
      <c r="B256">
        <f>Control!B256/'Fight Time'!B256</f>
        <v>0.15740740740740738</v>
      </c>
    </row>
    <row r="257" spans="1:2" x14ac:dyDescent="0.3">
      <c r="A257" t="s">
        <v>488</v>
      </c>
      <c r="B257">
        <f>Control!B257/'Fight Time'!B257</f>
        <v>5.2222222222222225E-2</v>
      </c>
    </row>
    <row r="258" spans="1:2" x14ac:dyDescent="0.3">
      <c r="A258" t="s">
        <v>489</v>
      </c>
      <c r="B258">
        <f>Control!B258/'Fight Time'!B258</f>
        <v>0.14676034348165495</v>
      </c>
    </row>
    <row r="259" spans="1:2" x14ac:dyDescent="0.3">
      <c r="A259" t="s">
        <v>490</v>
      </c>
      <c r="B259">
        <f>Control!B259/'Fight Time'!B259</f>
        <v>0.4833131067961165</v>
      </c>
    </row>
    <row r="260" spans="1:2" x14ac:dyDescent="0.3">
      <c r="A260" t="s">
        <v>491</v>
      </c>
      <c r="B260">
        <f>Control!B260/'Fight Time'!B260</f>
        <v>0.77200000000000002</v>
      </c>
    </row>
    <row r="261" spans="1:2" x14ac:dyDescent="0.3">
      <c r="A261" t="s">
        <v>492</v>
      </c>
      <c r="B261">
        <f>Control!B261/'Fight Time'!B261</f>
        <v>0.15417298937784521</v>
      </c>
    </row>
    <row r="262" spans="1:2" x14ac:dyDescent="0.3">
      <c r="A262" t="s">
        <v>493</v>
      </c>
      <c r="B262">
        <f>Control!B262/'Fight Time'!B262</f>
        <v>0.30962521294718909</v>
      </c>
    </row>
    <row r="263" spans="1:2" x14ac:dyDescent="0.3">
      <c r="A263" t="s">
        <v>494</v>
      </c>
      <c r="B263">
        <f>Control!B263/'Fight Time'!B263</f>
        <v>0.31863359224922744</v>
      </c>
    </row>
    <row r="264" spans="1:2" x14ac:dyDescent="0.3">
      <c r="A264" t="s">
        <v>495</v>
      </c>
      <c r="B264">
        <f>Control!B264/'Fight Time'!B264</f>
        <v>0.39675414364640882</v>
      </c>
    </row>
    <row r="265" spans="1:2" x14ac:dyDescent="0.3">
      <c r="A265" t="s">
        <v>496</v>
      </c>
      <c r="B265">
        <f>Control!B265/'Fight Time'!B265</f>
        <v>0.32455795677799604</v>
      </c>
    </row>
    <row r="266" spans="1:2" x14ac:dyDescent="0.3">
      <c r="A266" t="s">
        <v>497</v>
      </c>
      <c r="B266">
        <f>Control!B266/'Fight Time'!B266</f>
        <v>0.27535121328224776</v>
      </c>
    </row>
    <row r="267" spans="1:2" x14ac:dyDescent="0.3">
      <c r="A267" t="s">
        <v>498</v>
      </c>
      <c r="B267">
        <f>Control!B267/'Fight Time'!B267</f>
        <v>0.28274967574578469</v>
      </c>
    </row>
    <row r="268" spans="1:2" x14ac:dyDescent="0.3">
      <c r="A268" t="s">
        <v>499</v>
      </c>
      <c r="B268">
        <f>Control!B268/'Fight Time'!B268</f>
        <v>0.26651785714285714</v>
      </c>
    </row>
    <row r="269" spans="1:2" x14ac:dyDescent="0.3">
      <c r="A269" t="s">
        <v>500</v>
      </c>
      <c r="B269">
        <f>Control!B269/'Fight Time'!B269</f>
        <v>8.3499572527785698E-2</v>
      </c>
    </row>
    <row r="270" spans="1:2" x14ac:dyDescent="0.3">
      <c r="A270" t="s">
        <v>501</v>
      </c>
      <c r="B270">
        <f>Control!B270/'Fight Time'!B270</f>
        <v>0.29167179234838231</v>
      </c>
    </row>
    <row r="271" spans="1:2" x14ac:dyDescent="0.3">
      <c r="A271" t="s">
        <v>502</v>
      </c>
      <c r="B271">
        <f>Control!B271/'Fight Time'!B271</f>
        <v>0.5592510470559251</v>
      </c>
    </row>
    <row r="272" spans="1:2" x14ac:dyDescent="0.3">
      <c r="A272" t="s">
        <v>503</v>
      </c>
      <c r="B272">
        <f>Control!B272/'Fight Time'!B272</f>
        <v>0.1978082191780822</v>
      </c>
    </row>
    <row r="273" spans="1:2" x14ac:dyDescent="0.3">
      <c r="A273" t="s">
        <v>504</v>
      </c>
      <c r="B273">
        <f>Control!B273/'Fight Time'!B273</f>
        <v>1.0292207792207793</v>
      </c>
    </row>
    <row r="274" spans="1:2" x14ac:dyDescent="0.3">
      <c r="A274" s="4" t="s">
        <v>509</v>
      </c>
      <c r="B274">
        <f>Control!B274/'Fight Time'!B274</f>
        <v>0</v>
      </c>
    </row>
    <row r="275" spans="1:2" x14ac:dyDescent="0.3">
      <c r="A275" t="s">
        <v>510</v>
      </c>
      <c r="B275">
        <f>Control!B275/'Fight Time'!B275</f>
        <v>0.26826666666666665</v>
      </c>
    </row>
    <row r="276" spans="1:2" x14ac:dyDescent="0.3">
      <c r="A276" t="s">
        <v>511</v>
      </c>
      <c r="B276">
        <f>Control!B276/'Fight Time'!B276</f>
        <v>0.50163220892274207</v>
      </c>
    </row>
    <row r="277" spans="1:2" x14ac:dyDescent="0.3">
      <c r="A277" t="s">
        <v>512</v>
      </c>
      <c r="B277">
        <f>Control!B277/'Fight Time'!B277</f>
        <v>0</v>
      </c>
    </row>
    <row r="278" spans="1:2" x14ac:dyDescent="0.3">
      <c r="A278" t="s">
        <v>513</v>
      </c>
      <c r="B278">
        <f>Control!B278/'Fight Time'!B278</f>
        <v>3.9800995024875619E-3</v>
      </c>
    </row>
    <row r="279" spans="1:2" x14ac:dyDescent="0.3">
      <c r="A279" t="s">
        <v>514</v>
      </c>
      <c r="B279">
        <f>Control!B279/'Fight Time'!B279</f>
        <v>9.0007365578197884E-2</v>
      </c>
    </row>
    <row r="280" spans="1:2" x14ac:dyDescent="0.3">
      <c r="A280" t="s">
        <v>515</v>
      </c>
      <c r="B280">
        <f>Control!B280/'Fight Time'!B280</f>
        <v>0.42788830715532283</v>
      </c>
    </row>
    <row r="281" spans="1:2" x14ac:dyDescent="0.3">
      <c r="A281" t="s">
        <v>516</v>
      </c>
      <c r="B281">
        <f>Control!B281/'Fight Time'!B281</f>
        <v>0.11</v>
      </c>
    </row>
    <row r="282" spans="1:2" x14ac:dyDescent="0.3">
      <c r="A282" t="s">
        <v>518</v>
      </c>
      <c r="B282">
        <f>Control!B282/'Fight Time'!B282</f>
        <v>0.19352975158867708</v>
      </c>
    </row>
    <row r="283" spans="1:2" x14ac:dyDescent="0.3">
      <c r="A283" t="s">
        <v>519</v>
      </c>
      <c r="B283">
        <f>Control!B283/'Fight Time'!B283</f>
        <v>0</v>
      </c>
    </row>
    <row r="284" spans="1:2" x14ac:dyDescent="0.3">
      <c r="A284" t="s">
        <v>520</v>
      </c>
      <c r="B284">
        <f>Control!B284/'Fight Time'!B284</f>
        <v>0.27978025582158084</v>
      </c>
    </row>
    <row r="285" spans="1:2" x14ac:dyDescent="0.3">
      <c r="A285" t="s">
        <v>521</v>
      </c>
      <c r="B285">
        <f>Control!B285/'Fight Time'!B285</f>
        <v>0.58530986993113998</v>
      </c>
    </row>
    <row r="286" spans="1:2" x14ac:dyDescent="0.3">
      <c r="A286" t="s">
        <v>522</v>
      </c>
      <c r="B286">
        <f>Control!B286/'Fight Time'!B286</f>
        <v>0.24055829228243022</v>
      </c>
    </row>
    <row r="287" spans="1:2" x14ac:dyDescent="0.3">
      <c r="A287" t="s">
        <v>523</v>
      </c>
      <c r="B287">
        <f>Control!B287/'Fight Time'!B287</f>
        <v>5.1204819277108436E-3</v>
      </c>
    </row>
    <row r="288" spans="1:2" x14ac:dyDescent="0.3">
      <c r="A288" t="s">
        <v>524</v>
      </c>
      <c r="B288">
        <f>Control!B288/'Fight Time'!B288</f>
        <v>0.32915422885572143</v>
      </c>
    </row>
    <row r="289" spans="1:2" x14ac:dyDescent="0.3">
      <c r="A289" t="s">
        <v>525</v>
      </c>
      <c r="B289">
        <f>Control!B289/'Fight Time'!B289</f>
        <v>6.8549212195621032E-2</v>
      </c>
    </row>
    <row r="290" spans="1:2" x14ac:dyDescent="0.3">
      <c r="A290" t="s">
        <v>526</v>
      </c>
      <c r="B290">
        <f>Control!B290/'Fight Time'!B290</f>
        <v>0.20451640391989775</v>
      </c>
    </row>
    <row r="291" spans="1:2" x14ac:dyDescent="0.3">
      <c r="A291" s="4" t="s">
        <v>529</v>
      </c>
      <c r="B291">
        <f>Control!B291/'Fight Time'!B291</f>
        <v>0.18083333333333335</v>
      </c>
    </row>
    <row r="292" spans="1:2" x14ac:dyDescent="0.3">
      <c r="A292" t="s">
        <v>530</v>
      </c>
      <c r="B292">
        <f>Control!B292/'Fight Time'!B292</f>
        <v>0.20555555555555555</v>
      </c>
    </row>
    <row r="293" spans="1:2" x14ac:dyDescent="0.3">
      <c r="A293" t="s">
        <v>531</v>
      </c>
      <c r="B293">
        <f>Control!B293/'Fight Time'!B293</f>
        <v>0.18992248062015504</v>
      </c>
    </row>
    <row r="294" spans="1:2" x14ac:dyDescent="0.3">
      <c r="A294" t="s">
        <v>532</v>
      </c>
      <c r="B294">
        <f>Control!B294/'Fight Time'!B294</f>
        <v>0.13192686357243319</v>
      </c>
    </row>
    <row r="295" spans="1:2" x14ac:dyDescent="0.3">
      <c r="A295" t="s">
        <v>533</v>
      </c>
      <c r="B295">
        <f>Control!B295/'Fight Time'!B295</f>
        <v>0</v>
      </c>
    </row>
    <row r="296" spans="1:2" x14ac:dyDescent="0.3">
      <c r="A296" t="s">
        <v>534</v>
      </c>
      <c r="B296">
        <f>Control!B296/'Fight Time'!B296</f>
        <v>0.42808798646362101</v>
      </c>
    </row>
    <row r="297" spans="1:2" x14ac:dyDescent="0.3">
      <c r="A297" t="s">
        <v>535</v>
      </c>
      <c r="B297">
        <f>Control!B297/'Fight Time'!B297</f>
        <v>8.9999999999999993E-3</v>
      </c>
    </row>
    <row r="298" spans="1:2" x14ac:dyDescent="0.3">
      <c r="A298" t="s">
        <v>536</v>
      </c>
      <c r="B298">
        <f>Control!B298/'Fight Time'!B298</f>
        <v>2.6119402985074626E-2</v>
      </c>
    </row>
    <row r="299" spans="1:2" x14ac:dyDescent="0.3">
      <c r="A299" t="s">
        <v>537</v>
      </c>
      <c r="B299">
        <f>Control!B299/'Fight Time'!B299</f>
        <v>0.28138297872340423</v>
      </c>
    </row>
    <row r="300" spans="1:2" x14ac:dyDescent="0.3">
      <c r="A300" t="s">
        <v>538</v>
      </c>
      <c r="B300">
        <f>Control!B300/'Fight Time'!B300</f>
        <v>0.49107142857142855</v>
      </c>
    </row>
    <row r="301" spans="1:2" x14ac:dyDescent="0.3">
      <c r="A301" t="s">
        <v>539</v>
      </c>
      <c r="B301">
        <f>Control!B301/'Fight Time'!B301</f>
        <v>0.23593749999999999</v>
      </c>
    </row>
    <row r="302" spans="1:2" x14ac:dyDescent="0.3">
      <c r="A302" t="s">
        <v>540</v>
      </c>
      <c r="B302">
        <f>Control!B302/'Fight Time'!B302</f>
        <v>9.5599999999999991E-2</v>
      </c>
    </row>
    <row r="303" spans="1:2" x14ac:dyDescent="0.3">
      <c r="A303" t="s">
        <v>541</v>
      </c>
      <c r="B303">
        <f>Control!B303/'Fight Time'!B303</f>
        <v>0.3487544483985765</v>
      </c>
    </row>
    <row r="304" spans="1:2" x14ac:dyDescent="0.3">
      <c r="A304" t="s">
        <v>542</v>
      </c>
      <c r="B304">
        <f>Control!B304/'Fight Time'!B304</f>
        <v>0.24096583442838371</v>
      </c>
    </row>
    <row r="305" spans="1:2" x14ac:dyDescent="0.3">
      <c r="A305" t="s">
        <v>543</v>
      </c>
      <c r="B305">
        <f>Control!B305/'Fight Time'!B305</f>
        <v>0.10452462772050401</v>
      </c>
    </row>
    <row r="306" spans="1:2" x14ac:dyDescent="0.3">
      <c r="A306" t="s">
        <v>544</v>
      </c>
      <c r="B306">
        <f>Control!B306/'Fight Time'!B306</f>
        <v>0.35355329949238584</v>
      </c>
    </row>
    <row r="307" spans="1:2" x14ac:dyDescent="0.3">
      <c r="A307" t="s">
        <v>545</v>
      </c>
      <c r="B307">
        <f>Control!B307/'Fight Time'!B307</f>
        <v>0.17109458023379384</v>
      </c>
    </row>
    <row r="308" spans="1:2" x14ac:dyDescent="0.3">
      <c r="A308" t="s">
        <v>546</v>
      </c>
      <c r="B308">
        <f>Control!B308/'Fight Time'!B308</f>
        <v>0.16275430359937401</v>
      </c>
    </row>
    <row r="309" spans="1:2" x14ac:dyDescent="0.3">
      <c r="A309" t="s">
        <v>547</v>
      </c>
      <c r="B309">
        <f>Control!B309/'Fight Time'!B309</f>
        <v>0.30618092509209988</v>
      </c>
    </row>
    <row r="310" spans="1:2" x14ac:dyDescent="0.3">
      <c r="A310" s="4" t="s">
        <v>548</v>
      </c>
      <c r="B310">
        <f>Control!B310/'Fight Time'!B310</f>
        <v>0.16842105263157894</v>
      </c>
    </row>
    <row r="311" spans="1:2" x14ac:dyDescent="0.3">
      <c r="A311" t="s">
        <v>549</v>
      </c>
      <c r="B311">
        <f>Control!B311/'Fight Time'!B311</f>
        <v>4.8449612403100778E-2</v>
      </c>
    </row>
    <row r="312" spans="1:2" x14ac:dyDescent="0.3">
      <c r="A312" t="s">
        <v>550</v>
      </c>
      <c r="B312">
        <f>Control!B312/'Fight Time'!B312</f>
        <v>0.33093812375249498</v>
      </c>
    </row>
    <row r="313" spans="1:2" x14ac:dyDescent="0.3">
      <c r="A313" t="s">
        <v>551</v>
      </c>
      <c r="B313">
        <f>Control!B313/'Fight Time'!B313</f>
        <v>0.23176620076238882</v>
      </c>
    </row>
    <row r="314" spans="1:2" x14ac:dyDescent="0.3">
      <c r="A314" t="s">
        <v>552</v>
      </c>
      <c r="B314">
        <f>Control!B314/'Fight Time'!B314</f>
        <v>0.25166666666666665</v>
      </c>
    </row>
    <row r="315" spans="1:2" x14ac:dyDescent="0.3">
      <c r="A315" t="s">
        <v>553</v>
      </c>
      <c r="B315">
        <f>Control!B315/'Fight Time'!B315</f>
        <v>0.55517826825127337</v>
      </c>
    </row>
    <row r="316" spans="1:2" x14ac:dyDescent="0.3">
      <c r="A316" t="s">
        <v>554</v>
      </c>
      <c r="B316">
        <f>Control!B316/'Fight Time'!B316</f>
        <v>3.5335689045936397E-2</v>
      </c>
    </row>
    <row r="317" spans="1:2" x14ac:dyDescent="0.3">
      <c r="A317" t="s">
        <v>555</v>
      </c>
      <c r="B317">
        <f>Control!B317/'Fight Time'!B317</f>
        <v>0.37937853107344638</v>
      </c>
    </row>
    <row r="318" spans="1:2" x14ac:dyDescent="0.3">
      <c r="A318" t="s">
        <v>556</v>
      </c>
      <c r="B318">
        <f>Control!B318/'Fight Time'!B318</f>
        <v>0.21422222222222223</v>
      </c>
    </row>
    <row r="319" spans="1:2" x14ac:dyDescent="0.3">
      <c r="A319" t="s">
        <v>557</v>
      </c>
      <c r="B319">
        <f>Control!B319/'Fight Time'!B319</f>
        <v>9.5000000000000001E-2</v>
      </c>
    </row>
    <row r="320" spans="1:2" x14ac:dyDescent="0.3">
      <c r="A320" t="s">
        <v>558</v>
      </c>
      <c r="B320">
        <f>Control!B320/'Fight Time'!B320</f>
        <v>0.49162011173184356</v>
      </c>
    </row>
    <row r="321" spans="1:2" x14ac:dyDescent="0.3">
      <c r="A321" t="s">
        <v>559</v>
      </c>
      <c r="B321">
        <f>Control!B321/'Fight Time'!B321</f>
        <v>0.22653721682847897</v>
      </c>
    </row>
    <row r="322" spans="1:2" x14ac:dyDescent="0.3">
      <c r="A322" t="s">
        <v>560</v>
      </c>
      <c r="B322">
        <f>Control!B322/'Fight Time'!B322</f>
        <v>0.25</v>
      </c>
    </row>
    <row r="323" spans="1:2" x14ac:dyDescent="0.3">
      <c r="A323" t="s">
        <v>561</v>
      </c>
      <c r="B323">
        <f>Control!B323/'Fight Time'!B323</f>
        <v>3.1094162511000292E-2</v>
      </c>
    </row>
    <row r="324" spans="1:2" x14ac:dyDescent="0.3">
      <c r="A324" t="s">
        <v>563</v>
      </c>
      <c r="B324">
        <f>Control!B324/'Fight Time'!B324</f>
        <v>0.42644557823129248</v>
      </c>
    </row>
    <row r="325" spans="1:2" x14ac:dyDescent="0.3">
      <c r="A325" t="s">
        <v>564</v>
      </c>
      <c r="B325">
        <f>Control!B325/'Fight Time'!B325</f>
        <v>0</v>
      </c>
    </row>
    <row r="326" spans="1:2" x14ac:dyDescent="0.3">
      <c r="A326" t="s">
        <v>565</v>
      </c>
      <c r="B326">
        <f>Control!B326/'Fight Time'!B326</f>
        <v>6.7896678966789664E-2</v>
      </c>
    </row>
    <row r="327" spans="1:2" x14ac:dyDescent="0.3">
      <c r="A327" t="s">
        <v>566</v>
      </c>
      <c r="B327">
        <f>Control!B327/'Fight Time'!B327</f>
        <v>3.5408560311284046E-2</v>
      </c>
    </row>
    <row r="328" spans="1:2" x14ac:dyDescent="0.3">
      <c r="A328" t="s">
        <v>567</v>
      </c>
      <c r="B328">
        <f>Control!B328/'Fight Time'!B328</f>
        <v>0.40666666666666668</v>
      </c>
    </row>
    <row r="329" spans="1:2" x14ac:dyDescent="0.3">
      <c r="A329" s="4" t="s">
        <v>573</v>
      </c>
      <c r="B329">
        <f>Control!B329/'Fight Time'!B329</f>
        <v>0.17897727272727273</v>
      </c>
    </row>
    <row r="330" spans="1:2" x14ac:dyDescent="0.3">
      <c r="A330" t="s">
        <v>574</v>
      </c>
      <c r="B330">
        <f>Control!B330/'Fight Time'!B330</f>
        <v>0.68613138686131392</v>
      </c>
    </row>
    <row r="331" spans="1:2" x14ac:dyDescent="0.3">
      <c r="A331" t="s">
        <v>575</v>
      </c>
      <c r="B331">
        <f>Control!B331/'Fight Time'!B331</f>
        <v>3.2894736842105261E-2</v>
      </c>
    </row>
    <row r="332" spans="1:2" x14ac:dyDescent="0.3">
      <c r="A332" t="s">
        <v>576</v>
      </c>
      <c r="B332">
        <f>Control!B332/'Fight Time'!B332</f>
        <v>0</v>
      </c>
    </row>
    <row r="333" spans="1:2" x14ac:dyDescent="0.3">
      <c r="A333" t="s">
        <v>577</v>
      </c>
      <c r="B333">
        <f>Control!B333/'Fight Time'!B333</f>
        <v>0</v>
      </c>
    </row>
    <row r="334" spans="1:2" x14ac:dyDescent="0.3">
      <c r="A334" t="s">
        <v>578</v>
      </c>
      <c r="B334">
        <f>Control!B334/'Fight Time'!B334</f>
        <v>0.41694915254237286</v>
      </c>
    </row>
    <row r="335" spans="1:2" x14ac:dyDescent="0.3">
      <c r="A335" t="s">
        <v>579</v>
      </c>
      <c r="B335">
        <f>Control!B335/'Fight Time'!B335</f>
        <v>4.8882215548882217E-2</v>
      </c>
    </row>
    <row r="336" spans="1:2" x14ac:dyDescent="0.3">
      <c r="A336" t="s">
        <v>580</v>
      </c>
      <c r="B336">
        <f>Control!B336/'Fight Time'!B336</f>
        <v>0.24359526372443488</v>
      </c>
    </row>
    <row r="337" spans="1:2" x14ac:dyDescent="0.3">
      <c r="A337" t="s">
        <v>581</v>
      </c>
      <c r="B337">
        <f>Control!B337/'Fight Time'!B337</f>
        <v>0.34296822177146724</v>
      </c>
    </row>
    <row r="338" spans="1:2" x14ac:dyDescent="0.3">
      <c r="A338" t="s">
        <v>583</v>
      </c>
      <c r="B338">
        <f>Control!B338/'Fight Time'!B338</f>
        <v>0.1813852813852814</v>
      </c>
    </row>
    <row r="339" spans="1:2" x14ac:dyDescent="0.3">
      <c r="A339" t="s">
        <v>584</v>
      </c>
      <c r="B339">
        <f>Control!B339/'Fight Time'!B339</f>
        <v>0.11571428571428571</v>
      </c>
    </row>
    <row r="340" spans="1:2" x14ac:dyDescent="0.3">
      <c r="A340" t="s">
        <v>585</v>
      </c>
      <c r="B340">
        <f>Control!B340/'Fight Time'!B340</f>
        <v>0.15291878172588833</v>
      </c>
    </row>
    <row r="341" spans="1:2" x14ac:dyDescent="0.3">
      <c r="A341" t="s">
        <v>586</v>
      </c>
      <c r="B341">
        <f>Control!B341/'Fight Time'!B341</f>
        <v>0.55955056179775287</v>
      </c>
    </row>
    <row r="342" spans="1:2" x14ac:dyDescent="0.3">
      <c r="A342" t="s">
        <v>587</v>
      </c>
      <c r="B342">
        <f>Control!B342/'Fight Time'!B342</f>
        <v>0.35219780219780222</v>
      </c>
    </row>
    <row r="343" spans="1:2" x14ac:dyDescent="0.3">
      <c r="A343" t="s">
        <v>588</v>
      </c>
      <c r="B343">
        <f>Control!B343/'Fight Time'!B343</f>
        <v>8.7517337031900136E-2</v>
      </c>
    </row>
    <row r="344" spans="1:2" x14ac:dyDescent="0.3">
      <c r="A344" t="s">
        <v>589</v>
      </c>
      <c r="B344">
        <f>Control!B344/'Fight Time'!B344</f>
        <v>0.35098814229249009</v>
      </c>
    </row>
    <row r="345" spans="1:2" x14ac:dyDescent="0.3">
      <c r="A345" t="s">
        <v>590</v>
      </c>
      <c r="B345">
        <f>Control!B345/'Fight Time'!B345</f>
        <v>2.963464140730717E-2</v>
      </c>
    </row>
    <row r="346" spans="1:2" x14ac:dyDescent="0.3">
      <c r="A346" t="s">
        <v>591</v>
      </c>
      <c r="B346">
        <f>Control!B346/'Fight Time'!B346</f>
        <v>0.50458515283842797</v>
      </c>
    </row>
    <row r="347" spans="1:2" x14ac:dyDescent="0.3">
      <c r="A347" t="s">
        <v>592</v>
      </c>
      <c r="B347">
        <f>Control!B347/'Fight Time'!B347</f>
        <v>0.21722312703583063</v>
      </c>
    </row>
    <row r="348" spans="1:2" x14ac:dyDescent="0.3">
      <c r="A348" s="4" t="s">
        <v>593</v>
      </c>
      <c r="B348">
        <f>Control!B348/'Fight Time'!B348</f>
        <v>0.2840599455040872</v>
      </c>
    </row>
    <row r="349" spans="1:2" x14ac:dyDescent="0.3">
      <c r="A349" t="s">
        <v>594</v>
      </c>
      <c r="B349">
        <f>Control!B349/'Fight Time'!B349</f>
        <v>0.09</v>
      </c>
    </row>
    <row r="350" spans="1:2" x14ac:dyDescent="0.3">
      <c r="A350" t="s">
        <v>595</v>
      </c>
      <c r="B350">
        <f>Control!B350/'Fight Time'!B350</f>
        <v>0.25664095972579259</v>
      </c>
    </row>
    <row r="351" spans="1:2" x14ac:dyDescent="0.3">
      <c r="A351" t="s">
        <v>596</v>
      </c>
      <c r="B351">
        <f>Control!B351/'Fight Time'!B351</f>
        <v>0.1</v>
      </c>
    </row>
    <row r="352" spans="1:2" x14ac:dyDescent="0.3">
      <c r="A352" t="s">
        <v>597</v>
      </c>
      <c r="B352">
        <f>Control!B352/'Fight Time'!B352</f>
        <v>0.40549273021001614</v>
      </c>
    </row>
    <row r="353" spans="1:2" x14ac:dyDescent="0.3">
      <c r="A353" t="s">
        <v>598</v>
      </c>
      <c r="B353">
        <f>Control!B353/'Fight Time'!B353</f>
        <v>0.10710204081632653</v>
      </c>
    </row>
    <row r="354" spans="1:2" x14ac:dyDescent="0.3">
      <c r="A354" t="s">
        <v>599</v>
      </c>
      <c r="B354">
        <f>Control!B354/'Fight Time'!B354</f>
        <v>0.19002525252525251</v>
      </c>
    </row>
    <row r="355" spans="1:2" x14ac:dyDescent="0.3">
      <c r="A355" t="s">
        <v>600</v>
      </c>
      <c r="B355">
        <f>Control!B355/'Fight Time'!B355</f>
        <v>2.1503957783641163E-2</v>
      </c>
    </row>
    <row r="356" spans="1:2" x14ac:dyDescent="0.3">
      <c r="A356" t="s">
        <v>601</v>
      </c>
      <c r="B356">
        <f>Control!B356/'Fight Time'!B356</f>
        <v>0.16086021505376344</v>
      </c>
    </row>
    <row r="357" spans="1:2" x14ac:dyDescent="0.3">
      <c r="A357" t="s">
        <v>602</v>
      </c>
      <c r="B357">
        <f>Control!B357/'Fight Time'!B357</f>
        <v>0.23841059602649006</v>
      </c>
    </row>
    <row r="358" spans="1:2" x14ac:dyDescent="0.3">
      <c r="A358" t="s">
        <v>603</v>
      </c>
      <c r="B358">
        <f>Control!B358/'Fight Time'!B358</f>
        <v>2.8708133971291866E-3</v>
      </c>
    </row>
    <row r="359" spans="1:2" x14ac:dyDescent="0.3">
      <c r="A359" t="s">
        <v>604</v>
      </c>
      <c r="B359">
        <f>Control!B359/'Fight Time'!B359</f>
        <v>0.36981627296587927</v>
      </c>
    </row>
    <row r="360" spans="1:2" x14ac:dyDescent="0.3">
      <c r="A360" t="s">
        <v>605</v>
      </c>
      <c r="B360">
        <f>Control!B360/'Fight Time'!B360</f>
        <v>0.13019652305366591</v>
      </c>
    </row>
    <row r="361" spans="1:2" x14ac:dyDescent="0.3">
      <c r="A361" t="s">
        <v>606</v>
      </c>
      <c r="B361">
        <f>Control!B361/'Fight Time'!B361</f>
        <v>0.24959415584415584</v>
      </c>
    </row>
    <row r="362" spans="1:2" x14ac:dyDescent="0.3">
      <c r="A362" t="s">
        <v>607</v>
      </c>
      <c r="B362">
        <f>Control!B362/'Fight Time'!B362</f>
        <v>1.9540229885057471E-2</v>
      </c>
    </row>
    <row r="363" spans="1:2" x14ac:dyDescent="0.3">
      <c r="A363" t="s">
        <v>608</v>
      </c>
      <c r="B363">
        <f>Control!B363/'Fight Time'!B363</f>
        <v>0.14473684210526316</v>
      </c>
    </row>
    <row r="364" spans="1:2" x14ac:dyDescent="0.3">
      <c r="A364" t="s">
        <v>609</v>
      </c>
      <c r="B364">
        <f>Control!B364/'Fight Time'!B364</f>
        <v>0.10309653916211294</v>
      </c>
    </row>
    <row r="365" spans="1:2" x14ac:dyDescent="0.3">
      <c r="A365" s="4" t="s">
        <v>611</v>
      </c>
      <c r="B365">
        <f>Control!B365/'Fight Time'!B365</f>
        <v>0.17595108695652173</v>
      </c>
    </row>
    <row r="366" spans="1:2" x14ac:dyDescent="0.3">
      <c r="A366" t="s">
        <v>612</v>
      </c>
      <c r="B366">
        <f>Control!B366/'Fight Time'!B366</f>
        <v>0.26981450252951095</v>
      </c>
    </row>
    <row r="367" spans="1:2" x14ac:dyDescent="0.3">
      <c r="A367" t="s">
        <v>613</v>
      </c>
      <c r="B367">
        <f>Control!B367/'Fight Time'!B367</f>
        <v>0.32317073170731708</v>
      </c>
    </row>
    <row r="368" spans="1:2" x14ac:dyDescent="0.3">
      <c r="A368" t="s">
        <v>614</v>
      </c>
      <c r="B368">
        <f>Control!B368/'Fight Time'!B368</f>
        <v>4.3831168831168832E-2</v>
      </c>
    </row>
    <row r="369" spans="1:2" x14ac:dyDescent="0.3">
      <c r="A369" t="s">
        <v>615</v>
      </c>
      <c r="B369">
        <f>Control!B369/'Fight Time'!B369</f>
        <v>0.38177951081176886</v>
      </c>
    </row>
    <row r="370" spans="1:2" x14ac:dyDescent="0.3">
      <c r="A370" t="s">
        <v>616</v>
      </c>
      <c r="B370">
        <f>Control!B370/'Fight Time'!B370</f>
        <v>7.2151898734177211E-2</v>
      </c>
    </row>
    <row r="371" spans="1:2" x14ac:dyDescent="0.3">
      <c r="A371" t="s">
        <v>617</v>
      </c>
      <c r="B371">
        <f>Control!B371/'Fight Time'!B371</f>
        <v>0.19029329608938547</v>
      </c>
    </row>
    <row r="372" spans="1:2" x14ac:dyDescent="0.3">
      <c r="A372" t="s">
        <v>618</v>
      </c>
      <c r="B372">
        <f>Control!B372/'Fight Time'!B372</f>
        <v>0.21797091412742381</v>
      </c>
    </row>
    <row r="373" spans="1:2" x14ac:dyDescent="0.3">
      <c r="A373" t="s">
        <v>619</v>
      </c>
      <c r="B373">
        <f>Control!B373/'Fight Time'!B373</f>
        <v>0.13876811594202898</v>
      </c>
    </row>
    <row r="374" spans="1:2" x14ac:dyDescent="0.3">
      <c r="A374" t="s">
        <v>620</v>
      </c>
      <c r="B374">
        <f>Control!B374/'Fight Time'!B374</f>
        <v>6.235011990407674E-2</v>
      </c>
    </row>
    <row r="375" spans="1:2" x14ac:dyDescent="0.3">
      <c r="A375" t="s">
        <v>621</v>
      </c>
      <c r="B375">
        <f>Control!B375/'Fight Time'!B375</f>
        <v>9.9853157121879588E-2</v>
      </c>
    </row>
    <row r="376" spans="1:2" x14ac:dyDescent="0.3">
      <c r="A376" t="s">
        <v>622</v>
      </c>
      <c r="B376">
        <f>Control!B376/'Fight Time'!B376</f>
        <v>0.1</v>
      </c>
    </row>
    <row r="377" spans="1:2" x14ac:dyDescent="0.3">
      <c r="A377" t="s">
        <v>623</v>
      </c>
      <c r="B377">
        <f>Control!B377/'Fight Time'!B377</f>
        <v>6.4285714285714279E-2</v>
      </c>
    </row>
    <row r="378" spans="1:2" x14ac:dyDescent="0.3">
      <c r="A378" t="s">
        <v>624</v>
      </c>
      <c r="B378">
        <f>Control!B378/'Fight Time'!B378</f>
        <v>0.1340356564019449</v>
      </c>
    </row>
    <row r="379" spans="1:2" x14ac:dyDescent="0.3">
      <c r="A379" t="s">
        <v>625</v>
      </c>
      <c r="B379">
        <f>Control!B379/'Fight Time'!B379</f>
        <v>5.326424870466321E-2</v>
      </c>
    </row>
    <row r="380" spans="1:2" x14ac:dyDescent="0.3">
      <c r="A380" t="s">
        <v>626</v>
      </c>
      <c r="B380">
        <f>Control!B380/'Fight Time'!B380</f>
        <v>1.9966722129783693E-2</v>
      </c>
    </row>
    <row r="381" spans="1:2" x14ac:dyDescent="0.3">
      <c r="A381" t="s">
        <v>627</v>
      </c>
      <c r="B381">
        <f>Control!B381/'Fight Time'!B381</f>
        <v>7.4728260869565216E-2</v>
      </c>
    </row>
    <row r="382" spans="1:2" x14ac:dyDescent="0.3">
      <c r="A382" t="s">
        <v>628</v>
      </c>
      <c r="B382">
        <f>Control!B382/'Fight Time'!B382</f>
        <v>5.7397959183673472E-3</v>
      </c>
    </row>
    <row r="383" spans="1:2" x14ac:dyDescent="0.3">
      <c r="A383" t="s">
        <v>629</v>
      </c>
      <c r="B383">
        <f>Control!B383/'Fight Time'!B383</f>
        <v>5.8477011494252877E-2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83"/>
  <sheetViews>
    <sheetView topLeftCell="A373" zoomScaleNormal="100" workbookViewId="0">
      <selection activeCell="K384" sqref="K38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6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6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6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6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6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6" x14ac:dyDescent="0.3">
      <c r="A102" t="s">
        <v>97</v>
      </c>
      <c r="B102" s="1">
        <f t="shared" si="1"/>
        <v>231</v>
      </c>
      <c r="C102">
        <v>231</v>
      </c>
    </row>
    <row r="103" spans="1:16" x14ac:dyDescent="0.3">
      <c r="A103" t="s">
        <v>98</v>
      </c>
      <c r="B103" s="1">
        <f t="shared" si="1"/>
        <v>783</v>
      </c>
      <c r="C103">
        <f>13*60+3</f>
        <v>783</v>
      </c>
    </row>
    <row r="104" spans="1:16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6" x14ac:dyDescent="0.3">
      <c r="A105" t="s">
        <v>100</v>
      </c>
      <c r="B105" s="1">
        <f t="shared" si="1"/>
        <v>15</v>
      </c>
      <c r="C105">
        <v>15</v>
      </c>
    </row>
    <row r="106" spans="1:16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6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6" x14ac:dyDescent="0.3">
      <c r="A108" t="s">
        <v>101</v>
      </c>
      <c r="B108" s="1">
        <f t="shared" si="1"/>
        <v>62.428571428571431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</row>
    <row r="109" spans="1:16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6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6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6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487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488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489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490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491</v>
      </c>
      <c r="B260" s="1">
        <f t="shared" si="4"/>
        <v>3</v>
      </c>
      <c r="C260">
        <v>3</v>
      </c>
    </row>
    <row r="261" spans="1:15" x14ac:dyDescent="0.3">
      <c r="A261" t="s">
        <v>492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493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494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495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496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497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498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499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500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501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502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503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504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509</v>
      </c>
      <c r="B274" s="1">
        <f t="shared" si="4"/>
        <v>0</v>
      </c>
      <c r="C274" s="9">
        <v>0</v>
      </c>
    </row>
    <row r="275" spans="1:12" x14ac:dyDescent="0.3">
      <c r="A275" t="s">
        <v>510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511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512</v>
      </c>
      <c r="B277" s="1">
        <f t="shared" si="4"/>
        <v>0</v>
      </c>
      <c r="C277" s="9">
        <v>0</v>
      </c>
    </row>
    <row r="278" spans="1:12" x14ac:dyDescent="0.3">
      <c r="A278" t="s">
        <v>513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514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515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516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518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519</v>
      </c>
      <c r="B283" s="1">
        <f t="shared" si="4"/>
        <v>0</v>
      </c>
      <c r="C283" s="9">
        <v>0</v>
      </c>
    </row>
    <row r="284" spans="1:12" x14ac:dyDescent="0.3">
      <c r="A284" t="s">
        <v>520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521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522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523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524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525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526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529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530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531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532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533</v>
      </c>
      <c r="B295" s="1">
        <f t="shared" si="4"/>
        <v>36</v>
      </c>
      <c r="C295">
        <v>36</v>
      </c>
    </row>
    <row r="296" spans="1:12" x14ac:dyDescent="0.3">
      <c r="A296" t="s">
        <v>534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535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536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537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538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539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540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541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542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543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544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545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546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547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548</v>
      </c>
      <c r="B310" s="1">
        <f t="shared" si="4"/>
        <v>166</v>
      </c>
      <c r="C310">
        <v>166</v>
      </c>
    </row>
    <row r="311" spans="1:12" x14ac:dyDescent="0.3">
      <c r="A311" t="s">
        <v>549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550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551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552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553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554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555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556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557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558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559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560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561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563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564</v>
      </c>
      <c r="B325" s="1">
        <f t="shared" si="5"/>
        <v>0</v>
      </c>
      <c r="C325" s="8">
        <v>0</v>
      </c>
    </row>
    <row r="326" spans="1:12" x14ac:dyDescent="0.3">
      <c r="A326" t="s">
        <v>565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566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567</v>
      </c>
      <c r="B328" s="1">
        <f t="shared" si="5"/>
        <v>54</v>
      </c>
      <c r="C328">
        <v>54</v>
      </c>
    </row>
    <row r="329" spans="1:12" x14ac:dyDescent="0.3">
      <c r="A329" s="4" t="s">
        <v>573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574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575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576</v>
      </c>
      <c r="B332" s="1">
        <f t="shared" si="5"/>
        <v>0</v>
      </c>
      <c r="C332" s="8">
        <v>0</v>
      </c>
    </row>
    <row r="333" spans="1:12" x14ac:dyDescent="0.3">
      <c r="A333" t="s">
        <v>577</v>
      </c>
      <c r="B333" s="1">
        <f t="shared" si="5"/>
        <v>0</v>
      </c>
      <c r="C333" s="8">
        <v>0</v>
      </c>
    </row>
    <row r="334" spans="1:12" x14ac:dyDescent="0.3">
      <c r="A334" t="s">
        <v>578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579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580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581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583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584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585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586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587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588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589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590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591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592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593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594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595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596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597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598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599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600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601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602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603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604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605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606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607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608</v>
      </c>
      <c r="B363" s="1">
        <f t="shared" si="5"/>
        <v>0</v>
      </c>
      <c r="C363">
        <v>0</v>
      </c>
    </row>
    <row r="364" spans="1:12" x14ac:dyDescent="0.3">
      <c r="A364" t="s">
        <v>609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611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612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613</v>
      </c>
      <c r="B367" s="1">
        <f t="shared" si="5"/>
        <v>3</v>
      </c>
      <c r="C367">
        <v>3</v>
      </c>
    </row>
    <row r="368" spans="1:12" x14ac:dyDescent="0.3">
      <c r="A368" t="s">
        <v>614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615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616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617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618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619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620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621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622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623</v>
      </c>
      <c r="B377" s="1">
        <f t="shared" si="5"/>
        <v>103</v>
      </c>
      <c r="C377">
        <v>103</v>
      </c>
    </row>
    <row r="378" spans="1:12" x14ac:dyDescent="0.3">
      <c r="A378" t="s">
        <v>624</v>
      </c>
      <c r="B378" s="1">
        <f t="shared" ref="B378:B383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625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626</v>
      </c>
      <c r="B380" s="1">
        <f t="shared" si="6"/>
        <v>176.5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</row>
    <row r="381" spans="1:12" x14ac:dyDescent="0.3">
      <c r="A381" t="s">
        <v>627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628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629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83"/>
  <sheetViews>
    <sheetView topLeftCell="A366" workbookViewId="0">
      <selection activeCell="B379" sqref="B379:B38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0.18579931972789115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487</v>
      </c>
      <c r="B256">
        <f>Controlled!B256/'Fight Time'!B256</f>
        <v>1.5555555555555555E-2</v>
      </c>
    </row>
    <row r="257" spans="1:2" x14ac:dyDescent="0.3">
      <c r="A257" t="s">
        <v>488</v>
      </c>
      <c r="B257">
        <f>Controlled!B257/'Fight Time'!B257</f>
        <v>5.8888888888888886E-2</v>
      </c>
    </row>
    <row r="258" spans="1:2" x14ac:dyDescent="0.3">
      <c r="A258" t="s">
        <v>489</v>
      </c>
      <c r="B258">
        <f>Controlled!B258/'Fight Time'!B258</f>
        <v>8.9773614363778301E-2</v>
      </c>
    </row>
    <row r="259" spans="1:2" x14ac:dyDescent="0.3">
      <c r="A259" t="s">
        <v>490</v>
      </c>
      <c r="B259">
        <f>Controlled!B259/'Fight Time'!B259</f>
        <v>0.29065533980582525</v>
      </c>
    </row>
    <row r="260" spans="1:2" x14ac:dyDescent="0.3">
      <c r="A260" t="s">
        <v>491</v>
      </c>
      <c r="B260">
        <f>Controlled!B260/'Fight Time'!B260</f>
        <v>6.0000000000000001E-3</v>
      </c>
    </row>
    <row r="261" spans="1:2" x14ac:dyDescent="0.3">
      <c r="A261" t="s">
        <v>492</v>
      </c>
      <c r="B261">
        <f>Controlled!B261/'Fight Time'!B261</f>
        <v>0.19559939301972687</v>
      </c>
    </row>
    <row r="262" spans="1:2" x14ac:dyDescent="0.3">
      <c r="A262" t="s">
        <v>493</v>
      </c>
      <c r="B262">
        <f>Controlled!B262/'Fight Time'!B262</f>
        <v>0.3270868824531516</v>
      </c>
    </row>
    <row r="263" spans="1:2" x14ac:dyDescent="0.3">
      <c r="A263" t="s">
        <v>494</v>
      </c>
      <c r="B263">
        <f>Controlled!B263/'Fight Time'!B263</f>
        <v>0.18683705002923243</v>
      </c>
    </row>
    <row r="264" spans="1:2" x14ac:dyDescent="0.3">
      <c r="A264" t="s">
        <v>495</v>
      </c>
      <c r="B264">
        <f>Controlled!B264/'Fight Time'!B264</f>
        <v>0.4606353591160221</v>
      </c>
    </row>
    <row r="265" spans="1:2" x14ac:dyDescent="0.3">
      <c r="A265" t="s">
        <v>496</v>
      </c>
      <c r="B265">
        <f>Controlled!B265/'Fight Time'!B265</f>
        <v>0.4255402750491159</v>
      </c>
    </row>
    <row r="266" spans="1:2" x14ac:dyDescent="0.3">
      <c r="A266" t="s">
        <v>497</v>
      </c>
      <c r="B266">
        <f>Controlled!B266/'Fight Time'!B266</f>
        <v>0.10932311621966795</v>
      </c>
    </row>
    <row r="267" spans="1:2" x14ac:dyDescent="0.3">
      <c r="A267" t="s">
        <v>498</v>
      </c>
      <c r="B267">
        <f>Controlled!B267/'Fight Time'!B267</f>
        <v>0.41828793774319067</v>
      </c>
    </row>
    <row r="268" spans="1:2" x14ac:dyDescent="0.3">
      <c r="A268" t="s">
        <v>499</v>
      </c>
      <c r="B268">
        <f>Controlled!B268/'Fight Time'!B268</f>
        <v>4.0625000000000001E-2</v>
      </c>
    </row>
    <row r="269" spans="1:2" x14ac:dyDescent="0.3">
      <c r="A269" t="s">
        <v>500</v>
      </c>
      <c r="B269">
        <f>Controlled!B269/'Fight Time'!B269</f>
        <v>3.4482758620689655E-2</v>
      </c>
    </row>
    <row r="270" spans="1:2" x14ac:dyDescent="0.3">
      <c r="A270" t="s">
        <v>501</v>
      </c>
      <c r="B270">
        <f>Controlled!B270/'Fight Time'!B270</f>
        <v>0.15020297699594046</v>
      </c>
    </row>
    <row r="271" spans="1:2" x14ac:dyDescent="0.3">
      <c r="A271" t="s">
        <v>502</v>
      </c>
      <c r="B271">
        <f>Controlled!B271/'Fight Time'!B271</f>
        <v>3.5846267553584624E-2</v>
      </c>
    </row>
    <row r="272" spans="1:2" x14ac:dyDescent="0.3">
      <c r="A272" t="s">
        <v>503</v>
      </c>
      <c r="B272">
        <f>Controlled!B272/'Fight Time'!B272</f>
        <v>0.35410958904109591</v>
      </c>
    </row>
    <row r="273" spans="1:2" x14ac:dyDescent="0.3">
      <c r="A273" t="s">
        <v>504</v>
      </c>
      <c r="B273">
        <f>Controlled!B273/'Fight Time'!B273</f>
        <v>1.9332939787485241E-2</v>
      </c>
    </row>
    <row r="274" spans="1:2" x14ac:dyDescent="0.3">
      <c r="A274" s="4" t="s">
        <v>509</v>
      </c>
      <c r="B274">
        <f>Controlled!B274/'Fight Time'!B274</f>
        <v>0</v>
      </c>
    </row>
    <row r="275" spans="1:2" x14ac:dyDescent="0.3">
      <c r="A275" t="s">
        <v>510</v>
      </c>
      <c r="B275">
        <f>Controlled!B275/'Fight Time'!B275</f>
        <v>4.1599999999999998E-2</v>
      </c>
    </row>
    <row r="276" spans="1:2" x14ac:dyDescent="0.3">
      <c r="A276" t="s">
        <v>511</v>
      </c>
      <c r="B276">
        <f>Controlled!B276/'Fight Time'!B276</f>
        <v>0.11316648531011969</v>
      </c>
    </row>
    <row r="277" spans="1:2" x14ac:dyDescent="0.3">
      <c r="A277" t="s">
        <v>512</v>
      </c>
      <c r="B277">
        <f>Controlled!B277/'Fight Time'!B277</f>
        <v>0</v>
      </c>
    </row>
    <row r="278" spans="1:2" x14ac:dyDescent="0.3">
      <c r="A278" t="s">
        <v>513</v>
      </c>
      <c r="B278">
        <f>Controlled!B278/'Fight Time'!B278</f>
        <v>2.228855721393035E-2</v>
      </c>
    </row>
    <row r="279" spans="1:2" x14ac:dyDescent="0.3">
      <c r="A279" t="s">
        <v>514</v>
      </c>
      <c r="B279">
        <f>Controlled!B279/'Fight Time'!B279</f>
        <v>0.29167689663638596</v>
      </c>
    </row>
    <row r="280" spans="1:2" x14ac:dyDescent="0.3">
      <c r="A280" t="s">
        <v>515</v>
      </c>
      <c r="B280">
        <f>Controlled!B280/'Fight Time'!B280</f>
        <v>9.1431064572425821E-2</v>
      </c>
    </row>
    <row r="281" spans="1:2" x14ac:dyDescent="0.3">
      <c r="A281" t="s">
        <v>516</v>
      </c>
      <c r="B281">
        <f>Controlled!B281/'Fight Time'!B281</f>
        <v>9.5517241379310336E-2</v>
      </c>
    </row>
    <row r="282" spans="1:2" x14ac:dyDescent="0.3">
      <c r="A282" t="s">
        <v>518</v>
      </c>
      <c r="B282">
        <f>Controlled!B282/'Fight Time'!B282</f>
        <v>0.19699595609474294</v>
      </c>
    </row>
    <row r="283" spans="1:2" x14ac:dyDescent="0.3">
      <c r="A283" t="s">
        <v>519</v>
      </c>
      <c r="B283">
        <f>Controlled!B283/'Fight Time'!B283</f>
        <v>0</v>
      </c>
    </row>
    <row r="284" spans="1:2" x14ac:dyDescent="0.3">
      <c r="A284" t="s">
        <v>520</v>
      </c>
      <c r="B284">
        <f>Controlled!B284/'Fight Time'!B284</f>
        <v>0.11995736306985896</v>
      </c>
    </row>
    <row r="285" spans="1:2" x14ac:dyDescent="0.3">
      <c r="A285" t="s">
        <v>521</v>
      </c>
      <c r="B285">
        <f>Controlled!B285/'Fight Time'!B285</f>
        <v>1.1476664116296864E-2</v>
      </c>
    </row>
    <row r="286" spans="1:2" x14ac:dyDescent="0.3">
      <c r="A286" t="s">
        <v>522</v>
      </c>
      <c r="B286">
        <f>Controlled!B286/'Fight Time'!B286</f>
        <v>0.37315270935960593</v>
      </c>
    </row>
    <row r="287" spans="1:2" x14ac:dyDescent="0.3">
      <c r="A287" t="s">
        <v>523</v>
      </c>
      <c r="B287">
        <f>Controlled!B287/'Fight Time'!B287</f>
        <v>0.15406626506024096</v>
      </c>
    </row>
    <row r="288" spans="1:2" x14ac:dyDescent="0.3">
      <c r="A288" t="s">
        <v>524</v>
      </c>
      <c r="B288">
        <f>Controlled!B288/'Fight Time'!B288</f>
        <v>5.4726368159203981E-2</v>
      </c>
    </row>
    <row r="289" spans="1:2" x14ac:dyDescent="0.3">
      <c r="A289" t="s">
        <v>525</v>
      </c>
      <c r="B289">
        <f>Controlled!B289/'Fight Time'!B289</f>
        <v>0.47268262737875993</v>
      </c>
    </row>
    <row r="290" spans="1:2" x14ac:dyDescent="0.3">
      <c r="A290" t="s">
        <v>526</v>
      </c>
      <c r="B290">
        <f>Controlled!B290/'Fight Time'!B290</f>
        <v>0.11887515977844056</v>
      </c>
    </row>
    <row r="291" spans="1:2" x14ac:dyDescent="0.3">
      <c r="A291" s="4" t="s">
        <v>529</v>
      </c>
      <c r="B291">
        <f>Controlled!B291/'Fight Time'!B291</f>
        <v>0.34972222222222221</v>
      </c>
    </row>
    <row r="292" spans="1:2" x14ac:dyDescent="0.3">
      <c r="A292" t="s">
        <v>530</v>
      </c>
      <c r="B292">
        <f>Controlled!B292/'Fight Time'!B292</f>
        <v>5.6172839506172842E-2</v>
      </c>
    </row>
    <row r="293" spans="1:2" x14ac:dyDescent="0.3">
      <c r="A293" t="s">
        <v>531</v>
      </c>
      <c r="B293">
        <f>Controlled!B293/'Fight Time'!B293</f>
        <v>0.3287733698130415</v>
      </c>
    </row>
    <row r="294" spans="1:2" x14ac:dyDescent="0.3">
      <c r="A294" t="s">
        <v>532</v>
      </c>
      <c r="B294">
        <f>Controlled!B294/'Fight Time'!B294</f>
        <v>0.18846694796061886</v>
      </c>
    </row>
    <row r="295" spans="1:2" x14ac:dyDescent="0.3">
      <c r="A295" t="s">
        <v>533</v>
      </c>
      <c r="B295">
        <f>Controlled!B295/'Fight Time'!B295</f>
        <v>0.04</v>
      </c>
    </row>
    <row r="296" spans="1:2" x14ac:dyDescent="0.3">
      <c r="A296" t="s">
        <v>534</v>
      </c>
      <c r="B296">
        <f>Controlled!B296/'Fight Time'!B296</f>
        <v>0.1077834179357022</v>
      </c>
    </row>
    <row r="297" spans="1:2" x14ac:dyDescent="0.3">
      <c r="A297" t="s">
        <v>535</v>
      </c>
      <c r="B297">
        <f>Controlled!B297/'Fight Time'!B297</f>
        <v>5.0000000000000001E-3</v>
      </c>
    </row>
    <row r="298" spans="1:2" x14ac:dyDescent="0.3">
      <c r="A298" t="s">
        <v>536</v>
      </c>
      <c r="B298">
        <f>Controlled!B298/'Fight Time'!B298</f>
        <v>0</v>
      </c>
    </row>
    <row r="299" spans="1:2" x14ac:dyDescent="0.3">
      <c r="A299" t="s">
        <v>537</v>
      </c>
      <c r="B299">
        <f>Controlled!B299/'Fight Time'!B299</f>
        <v>5.4920212765957446E-2</v>
      </c>
    </row>
    <row r="300" spans="1:2" x14ac:dyDescent="0.3">
      <c r="A300" t="s">
        <v>538</v>
      </c>
      <c r="B300">
        <f>Controlled!B300/'Fight Time'!B300</f>
        <v>0.19642857142857142</v>
      </c>
    </row>
    <row r="301" spans="1:2" x14ac:dyDescent="0.3">
      <c r="A301" t="s">
        <v>539</v>
      </c>
      <c r="B301">
        <f>Controlled!B301/'Fight Time'!B301</f>
        <v>0.17890624999999999</v>
      </c>
    </row>
    <row r="302" spans="1:2" x14ac:dyDescent="0.3">
      <c r="A302" t="s">
        <v>540</v>
      </c>
      <c r="B302">
        <f>Controlled!B302/'Fight Time'!B302</f>
        <v>0.26880000000000004</v>
      </c>
    </row>
    <row r="303" spans="1:2" x14ac:dyDescent="0.3">
      <c r="A303" t="s">
        <v>541</v>
      </c>
      <c r="B303">
        <f>Controlled!B303/'Fight Time'!B303</f>
        <v>8.0071174377224202E-3</v>
      </c>
    </row>
    <row r="304" spans="1:2" x14ac:dyDescent="0.3">
      <c r="A304" t="s">
        <v>542</v>
      </c>
      <c r="B304">
        <f>Controlled!B304/'Fight Time'!B304</f>
        <v>9.0834428383705645E-2</v>
      </c>
    </row>
    <row r="305" spans="1:2" x14ac:dyDescent="0.3">
      <c r="A305" t="s">
        <v>543</v>
      </c>
      <c r="B305">
        <f>Controlled!B305/'Fight Time'!B305</f>
        <v>0.12485681557846508</v>
      </c>
    </row>
    <row r="306" spans="1:2" x14ac:dyDescent="0.3">
      <c r="A306" t="s">
        <v>544</v>
      </c>
      <c r="B306">
        <f>Controlled!B306/'Fight Time'!B306</f>
        <v>0.23083756345177667</v>
      </c>
    </row>
    <row r="307" spans="1:2" x14ac:dyDescent="0.3">
      <c r="A307" t="s">
        <v>545</v>
      </c>
      <c r="B307">
        <f>Controlled!B307/'Fight Time'!B307</f>
        <v>0.13044633368756642</v>
      </c>
    </row>
    <row r="308" spans="1:2" x14ac:dyDescent="0.3">
      <c r="A308" t="s">
        <v>546</v>
      </c>
      <c r="B308">
        <f>Controlled!B308/'Fight Time'!B308</f>
        <v>0.13302034428794993</v>
      </c>
    </row>
    <row r="309" spans="1:2" x14ac:dyDescent="0.3">
      <c r="A309" t="s">
        <v>547</v>
      </c>
      <c r="B309">
        <f>Controlled!B309/'Fight Time'!B309</f>
        <v>9.8922090326101789E-2</v>
      </c>
    </row>
    <row r="310" spans="1:2" x14ac:dyDescent="0.3">
      <c r="A310" s="4" t="s">
        <v>548</v>
      </c>
      <c r="B310">
        <f>Controlled!B310/'Fight Time'!B310</f>
        <v>0.43684210526315792</v>
      </c>
    </row>
    <row r="311" spans="1:2" x14ac:dyDescent="0.3">
      <c r="A311" t="s">
        <v>549</v>
      </c>
      <c r="B311">
        <f>Controlled!B311/'Fight Time'!B311</f>
        <v>0.47965116279069769</v>
      </c>
    </row>
    <row r="312" spans="1:2" x14ac:dyDescent="0.3">
      <c r="A312" t="s">
        <v>550</v>
      </c>
      <c r="B312">
        <f>Controlled!B312/'Fight Time'!B312</f>
        <v>0.1437125748502994</v>
      </c>
    </row>
    <row r="313" spans="1:2" x14ac:dyDescent="0.3">
      <c r="A313" t="s">
        <v>551</v>
      </c>
      <c r="B313">
        <f>Controlled!B313/'Fight Time'!B313</f>
        <v>2.8970775095298603E-2</v>
      </c>
    </row>
    <row r="314" spans="1:2" x14ac:dyDescent="0.3">
      <c r="A314" t="s">
        <v>552</v>
      </c>
      <c r="B314">
        <f>Controlled!B314/'Fight Time'!B314</f>
        <v>0</v>
      </c>
    </row>
    <row r="315" spans="1:2" x14ac:dyDescent="0.3">
      <c r="A315" t="s">
        <v>553</v>
      </c>
      <c r="B315">
        <f>Controlled!B315/'Fight Time'!B315</f>
        <v>8.1494057724957561E-2</v>
      </c>
    </row>
    <row r="316" spans="1:2" x14ac:dyDescent="0.3">
      <c r="A316" t="s">
        <v>554</v>
      </c>
      <c r="B316">
        <f>Controlled!B316/'Fight Time'!B316</f>
        <v>0.37632508833922262</v>
      </c>
    </row>
    <row r="317" spans="1:2" x14ac:dyDescent="0.3">
      <c r="A317" t="s">
        <v>555</v>
      </c>
      <c r="B317">
        <f>Controlled!B317/'Fight Time'!B317</f>
        <v>0.13997175141242937</v>
      </c>
    </row>
    <row r="318" spans="1:2" x14ac:dyDescent="0.3">
      <c r="A318" t="s">
        <v>556</v>
      </c>
      <c r="B318">
        <f>Controlled!B318/'Fight Time'!B318</f>
        <v>0.33599999999999997</v>
      </c>
    </row>
    <row r="319" spans="1:2" x14ac:dyDescent="0.3">
      <c r="A319" t="s">
        <v>557</v>
      </c>
      <c r="B319">
        <f>Controlled!B319/'Fight Time'!B319</f>
        <v>4.2777777777777776E-2</v>
      </c>
    </row>
    <row r="320" spans="1:2" x14ac:dyDescent="0.3">
      <c r="A320" t="s">
        <v>558</v>
      </c>
      <c r="B320">
        <f>Controlled!B320/'Fight Time'!B320</f>
        <v>9.9162011173184364E-2</v>
      </c>
    </row>
    <row r="321" spans="1:2" x14ac:dyDescent="0.3">
      <c r="A321" t="s">
        <v>559</v>
      </c>
      <c r="B321">
        <f>Controlled!B321/'Fight Time'!B321</f>
        <v>0.14045307443365695</v>
      </c>
    </row>
    <row r="322" spans="1:2" x14ac:dyDescent="0.3">
      <c r="A322" t="s">
        <v>560</v>
      </c>
      <c r="B322">
        <f>Controlled!B322/'Fight Time'!B322</f>
        <v>0.22846153846153847</v>
      </c>
    </row>
    <row r="323" spans="1:2" x14ac:dyDescent="0.3">
      <c r="A323" t="s">
        <v>561</v>
      </c>
      <c r="B323">
        <f>Controlled!B323/'Fight Time'!B323</f>
        <v>0.10266940451745379</v>
      </c>
    </row>
    <row r="324" spans="1:2" x14ac:dyDescent="0.3">
      <c r="A324" t="s">
        <v>563</v>
      </c>
      <c r="B324">
        <f>Controlled!B324/'Fight Time'!B324</f>
        <v>0.13647959183673469</v>
      </c>
    </row>
    <row r="325" spans="1:2" x14ac:dyDescent="0.3">
      <c r="A325" t="s">
        <v>564</v>
      </c>
      <c r="B325">
        <f>Controlled!B325/'Fight Time'!B325</f>
        <v>0</v>
      </c>
    </row>
    <row r="326" spans="1:2" x14ac:dyDescent="0.3">
      <c r="A326" t="s">
        <v>565</v>
      </c>
      <c r="B326">
        <f>Controlled!B326/'Fight Time'!B326</f>
        <v>0.13837638376383765</v>
      </c>
    </row>
    <row r="327" spans="1:2" x14ac:dyDescent="0.3">
      <c r="A327" t="s">
        <v>566</v>
      </c>
      <c r="B327">
        <f>Controlled!B327/'Fight Time'!B327</f>
        <v>2.5875486381322959E-2</v>
      </c>
    </row>
    <row r="328" spans="1:2" x14ac:dyDescent="0.3">
      <c r="A328" t="s">
        <v>567</v>
      </c>
      <c r="B328">
        <f>Controlled!B328/'Fight Time'!B328</f>
        <v>0.06</v>
      </c>
    </row>
    <row r="329" spans="1:2" x14ac:dyDescent="0.3">
      <c r="A329" s="4" t="s">
        <v>573</v>
      </c>
      <c r="B329">
        <f>Controlled!B329/'Fight Time'!B329</f>
        <v>0.25852272727272729</v>
      </c>
    </row>
    <row r="330" spans="1:2" x14ac:dyDescent="0.3">
      <c r="A330" t="s">
        <v>574</v>
      </c>
      <c r="B330">
        <f>Controlled!B330/'Fight Time'!B330</f>
        <v>0</v>
      </c>
    </row>
    <row r="331" spans="1:2" x14ac:dyDescent="0.3">
      <c r="A331" t="s">
        <v>575</v>
      </c>
      <c r="B331">
        <f>Controlled!B331/'Fight Time'!B331</f>
        <v>0.40601503759398494</v>
      </c>
    </row>
    <row r="332" spans="1:2" x14ac:dyDescent="0.3">
      <c r="A332" t="s">
        <v>576</v>
      </c>
      <c r="B332">
        <f>Controlled!B332/'Fight Time'!B332</f>
        <v>0</v>
      </c>
    </row>
    <row r="333" spans="1:2" x14ac:dyDescent="0.3">
      <c r="A333" t="s">
        <v>577</v>
      </c>
      <c r="B333">
        <f>Controlled!B333/'Fight Time'!B333</f>
        <v>0</v>
      </c>
    </row>
    <row r="334" spans="1:2" x14ac:dyDescent="0.3">
      <c r="A334" t="s">
        <v>578</v>
      </c>
      <c r="B334">
        <f>Controlled!B334/'Fight Time'!B334</f>
        <v>8.0225988700564965E-2</v>
      </c>
    </row>
    <row r="335" spans="1:2" x14ac:dyDescent="0.3">
      <c r="A335" t="s">
        <v>579</v>
      </c>
      <c r="B335">
        <f>Controlled!B335/'Fight Time'!B335</f>
        <v>0.34968301634968302</v>
      </c>
    </row>
    <row r="336" spans="1:2" x14ac:dyDescent="0.3">
      <c r="A336" t="s">
        <v>580</v>
      </c>
      <c r="B336">
        <f>Controlled!B336/'Fight Time'!B336</f>
        <v>0.10032292787944026</v>
      </c>
    </row>
    <row r="337" spans="1:2" x14ac:dyDescent="0.3">
      <c r="A337" t="s">
        <v>581</v>
      </c>
      <c r="B337">
        <f>Controlled!B337/'Fight Time'!B337</f>
        <v>0.15889114266396212</v>
      </c>
    </row>
    <row r="338" spans="1:2" x14ac:dyDescent="0.3">
      <c r="A338" t="s">
        <v>583</v>
      </c>
      <c r="B338">
        <f>Controlled!B338/'Fight Time'!B338</f>
        <v>9.3217893217893213E-2</v>
      </c>
    </row>
    <row r="339" spans="1:2" x14ac:dyDescent="0.3">
      <c r="A339" t="s">
        <v>584</v>
      </c>
      <c r="B339">
        <f>Controlled!B339/'Fight Time'!B339</f>
        <v>0.39357142857142857</v>
      </c>
    </row>
    <row r="340" spans="1:2" x14ac:dyDescent="0.3">
      <c r="A340" t="s">
        <v>585</v>
      </c>
      <c r="B340">
        <f>Controlled!B340/'Fight Time'!B340</f>
        <v>0.15926395939086294</v>
      </c>
    </row>
    <row r="341" spans="1:2" x14ac:dyDescent="0.3">
      <c r="A341" t="s">
        <v>586</v>
      </c>
      <c r="B341">
        <f>Controlled!B341/'Fight Time'!B341</f>
        <v>5.7865168539325842E-2</v>
      </c>
    </row>
    <row r="342" spans="1:2" x14ac:dyDescent="0.3">
      <c r="A342" t="s">
        <v>587</v>
      </c>
      <c r="B342">
        <f>Controlled!B342/'Fight Time'!B342</f>
        <v>0.17380952380952383</v>
      </c>
    </row>
    <row r="343" spans="1:2" x14ac:dyDescent="0.3">
      <c r="A343" t="s">
        <v>588</v>
      </c>
      <c r="B343">
        <f>Controlled!B343/'Fight Time'!B343</f>
        <v>0.42399445214979192</v>
      </c>
    </row>
    <row r="344" spans="1:2" x14ac:dyDescent="0.3">
      <c r="A344" t="s">
        <v>589</v>
      </c>
      <c r="B344">
        <f>Controlled!B344/'Fight Time'!B344</f>
        <v>0.10540184453227931</v>
      </c>
    </row>
    <row r="345" spans="1:2" x14ac:dyDescent="0.3">
      <c r="A345" t="s">
        <v>590</v>
      </c>
      <c r="B345">
        <f>Controlled!B345/'Fight Time'!B345</f>
        <v>0.15426251691474965</v>
      </c>
    </row>
    <row r="346" spans="1:2" x14ac:dyDescent="0.3">
      <c r="A346" t="s">
        <v>591</v>
      </c>
      <c r="B346">
        <f>Controlled!B346/'Fight Time'!B346</f>
        <v>0.37205240174672488</v>
      </c>
    </row>
    <row r="347" spans="1:2" x14ac:dyDescent="0.3">
      <c r="A347" t="s">
        <v>592</v>
      </c>
      <c r="B347">
        <f>Controlled!B347/'Fight Time'!B347</f>
        <v>5.7003257328990226E-2</v>
      </c>
    </row>
    <row r="348" spans="1:2" x14ac:dyDescent="0.3">
      <c r="A348" s="4" t="s">
        <v>593</v>
      </c>
      <c r="B348">
        <f>Controlled!B348/'Fight Time'!B348</f>
        <v>0.4257493188010899</v>
      </c>
    </row>
    <row r="349" spans="1:2" x14ac:dyDescent="0.3">
      <c r="A349" t="s">
        <v>594</v>
      </c>
      <c r="B349">
        <f>Controlled!B349/'Fight Time'!B349</f>
        <v>0.14222222222222222</v>
      </c>
    </row>
    <row r="350" spans="1:2" x14ac:dyDescent="0.3">
      <c r="A350" t="s">
        <v>595</v>
      </c>
      <c r="B350">
        <f>Controlled!B350/'Fight Time'!B350</f>
        <v>0.18359040274207369</v>
      </c>
    </row>
    <row r="351" spans="1:2" x14ac:dyDescent="0.3">
      <c r="A351" t="s">
        <v>596</v>
      </c>
      <c r="B351">
        <f>Controlled!B351/'Fight Time'!B351</f>
        <v>0.42222222222222222</v>
      </c>
    </row>
    <row r="352" spans="1:2" x14ac:dyDescent="0.3">
      <c r="A352" t="s">
        <v>597</v>
      </c>
      <c r="B352">
        <f>Controlled!B352/'Fight Time'!B352</f>
        <v>0.21270866989768442</v>
      </c>
    </row>
    <row r="353" spans="1:2" x14ac:dyDescent="0.3">
      <c r="A353" t="s">
        <v>598</v>
      </c>
      <c r="B353">
        <f>Controlled!B353/'Fight Time'!B353</f>
        <v>0.12408163265306123</v>
      </c>
    </row>
    <row r="354" spans="1:2" x14ac:dyDescent="0.3">
      <c r="A354" t="s">
        <v>599</v>
      </c>
      <c r="B354">
        <f>Controlled!B354/'Fight Time'!B354</f>
        <v>0.20667613636363635</v>
      </c>
    </row>
    <row r="355" spans="1:2" x14ac:dyDescent="0.3">
      <c r="A355" t="s">
        <v>600</v>
      </c>
      <c r="B355">
        <f>Controlled!B355/'Fight Time'!B355</f>
        <v>0.10329815303430079</v>
      </c>
    </row>
    <row r="356" spans="1:2" x14ac:dyDescent="0.3">
      <c r="A356" t="s">
        <v>601</v>
      </c>
      <c r="B356">
        <f>Controlled!B356/'Fight Time'!B356</f>
        <v>0.13491039426523296</v>
      </c>
    </row>
    <row r="357" spans="1:2" x14ac:dyDescent="0.3">
      <c r="A357" t="s">
        <v>602</v>
      </c>
      <c r="B357">
        <f>Controlled!B357/'Fight Time'!B357</f>
        <v>0.29139072847682118</v>
      </c>
    </row>
    <row r="358" spans="1:2" x14ac:dyDescent="0.3">
      <c r="A358" t="s">
        <v>603</v>
      </c>
      <c r="B358">
        <f>Controlled!B358/'Fight Time'!B358</f>
        <v>0.58660287081339713</v>
      </c>
    </row>
    <row r="359" spans="1:2" x14ac:dyDescent="0.3">
      <c r="A359" t="s">
        <v>604</v>
      </c>
      <c r="B359">
        <f>Controlled!B359/'Fight Time'!B359</f>
        <v>8.6089238845144356E-2</v>
      </c>
    </row>
    <row r="360" spans="1:2" x14ac:dyDescent="0.3">
      <c r="A360" t="s">
        <v>605</v>
      </c>
      <c r="B360">
        <f>Controlled!B360/'Fight Time'!B360</f>
        <v>0.14361300075585789</v>
      </c>
    </row>
    <row r="361" spans="1:2" x14ac:dyDescent="0.3">
      <c r="A361" t="s">
        <v>606</v>
      </c>
      <c r="B361">
        <f>Controlled!B361/'Fight Time'!B361</f>
        <v>0.60024350649350644</v>
      </c>
    </row>
    <row r="362" spans="1:2" x14ac:dyDescent="0.3">
      <c r="A362" t="s">
        <v>607</v>
      </c>
      <c r="B362">
        <f>Controlled!B362/'Fight Time'!B362</f>
        <v>0.39750957854406127</v>
      </c>
    </row>
    <row r="363" spans="1:2" x14ac:dyDescent="0.3">
      <c r="A363" t="s">
        <v>608</v>
      </c>
      <c r="B363">
        <f>Controlled!B363/'Fight Time'!B363</f>
        <v>0</v>
      </c>
    </row>
    <row r="364" spans="1:2" x14ac:dyDescent="0.3">
      <c r="A364" t="s">
        <v>609</v>
      </c>
      <c r="B364">
        <f>Controlled!B364/'Fight Time'!B364</f>
        <v>0.41955069823922286</v>
      </c>
    </row>
    <row r="365" spans="1:2" x14ac:dyDescent="0.3">
      <c r="A365" s="4" t="s">
        <v>611</v>
      </c>
      <c r="B365">
        <f>Controlled!B365/'Fight Time'!B365</f>
        <v>0.26942934782608696</v>
      </c>
    </row>
    <row r="366" spans="1:2" x14ac:dyDescent="0.3">
      <c r="A366" t="s">
        <v>612</v>
      </c>
      <c r="B366">
        <f>Controlled!B366/'Fight Time'!B366</f>
        <v>0.17284991568296795</v>
      </c>
    </row>
    <row r="367" spans="1:2" x14ac:dyDescent="0.3">
      <c r="A367" t="s">
        <v>613</v>
      </c>
      <c r="B367">
        <f>Controlled!B367/'Fight Time'!B367</f>
        <v>1.8292682926829267E-2</v>
      </c>
    </row>
    <row r="368" spans="1:2" x14ac:dyDescent="0.3">
      <c r="A368" t="s">
        <v>614</v>
      </c>
      <c r="B368">
        <f>Controlled!B368/'Fight Time'!B368</f>
        <v>0.24614448051948051</v>
      </c>
    </row>
    <row r="369" spans="1:2" x14ac:dyDescent="0.3">
      <c r="A369" t="s">
        <v>615</v>
      </c>
      <c r="B369">
        <f>Controlled!B369/'Fight Time'!B369</f>
        <v>0.12017015242821695</v>
      </c>
    </row>
    <row r="370" spans="1:2" x14ac:dyDescent="0.3">
      <c r="A370" t="s">
        <v>616</v>
      </c>
      <c r="B370">
        <f>Controlled!B370/'Fight Time'!B370</f>
        <v>3.7974683544303796E-3</v>
      </c>
    </row>
    <row r="371" spans="1:2" x14ac:dyDescent="0.3">
      <c r="A371" t="s">
        <v>617</v>
      </c>
      <c r="B371">
        <f>Controlled!B371/'Fight Time'!B371</f>
        <v>0.12604748603351956</v>
      </c>
    </row>
    <row r="372" spans="1:2" x14ac:dyDescent="0.3">
      <c r="A372" t="s">
        <v>618</v>
      </c>
      <c r="B372">
        <f>Controlled!B372/'Fight Time'!B372</f>
        <v>0.11513157894736842</v>
      </c>
    </row>
    <row r="373" spans="1:2" x14ac:dyDescent="0.3">
      <c r="A373" t="s">
        <v>619</v>
      </c>
      <c r="B373">
        <f>Controlled!B373/'Fight Time'!B373</f>
        <v>8.804347826086957E-2</v>
      </c>
    </row>
    <row r="374" spans="1:2" x14ac:dyDescent="0.3">
      <c r="A374" t="s">
        <v>620</v>
      </c>
      <c r="B374">
        <f>Controlled!B374/'Fight Time'!B374</f>
        <v>2.0783373301358911E-2</v>
      </c>
    </row>
    <row r="375" spans="1:2" x14ac:dyDescent="0.3">
      <c r="A375" t="s">
        <v>621</v>
      </c>
      <c r="B375">
        <f>Controlled!B375/'Fight Time'!B375</f>
        <v>0.12530592266275084</v>
      </c>
    </row>
    <row r="376" spans="1:2" x14ac:dyDescent="0.3">
      <c r="A376" t="s">
        <v>622</v>
      </c>
      <c r="B376">
        <f>Controlled!B376/'Fight Time'!B376</f>
        <v>7.0478723404255317E-2</v>
      </c>
    </row>
    <row r="377" spans="1:2" x14ac:dyDescent="0.3">
      <c r="A377" t="s">
        <v>623</v>
      </c>
      <c r="B377">
        <f>Controlled!B377/'Fight Time'!B377</f>
        <v>0.10510204081632653</v>
      </c>
    </row>
    <row r="378" spans="1:2" x14ac:dyDescent="0.3">
      <c r="A378" t="s">
        <v>624</v>
      </c>
      <c r="B378">
        <f>Controlled!B378/'Fight Time'!B378</f>
        <v>0.41555915721231762</v>
      </c>
    </row>
    <row r="379" spans="1:2" x14ac:dyDescent="0.3">
      <c r="A379" t="s">
        <v>625</v>
      </c>
      <c r="B379">
        <f>Controlled!B379/'Fight Time'!B379</f>
        <v>5.6062176165803113E-2</v>
      </c>
    </row>
    <row r="380" spans="1:2" x14ac:dyDescent="0.3">
      <c r="A380" t="s">
        <v>626</v>
      </c>
      <c r="B380">
        <f>Controlled!B380/'Fight Time'!B380</f>
        <v>0.29367720465890185</v>
      </c>
    </row>
    <row r="381" spans="1:2" x14ac:dyDescent="0.3">
      <c r="A381" t="s">
        <v>627</v>
      </c>
      <c r="B381">
        <f>Controlled!B381/'Fight Time'!B381</f>
        <v>0.11277173913043478</v>
      </c>
    </row>
    <row r="382" spans="1:2" x14ac:dyDescent="0.3">
      <c r="A382" t="s">
        <v>628</v>
      </c>
      <c r="B382">
        <f>Controlled!B382/'Fight Time'!B382</f>
        <v>0.32971938775510207</v>
      </c>
    </row>
    <row r="383" spans="1:2" x14ac:dyDescent="0.3">
      <c r="A383" t="s">
        <v>629</v>
      </c>
      <c r="B383">
        <f>Controlled!B383/'Fight Time'!B383</f>
        <v>0.11278735632183907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83"/>
  <sheetViews>
    <sheetView topLeftCell="A124" workbookViewId="0">
      <selection activeCell="B141" sqref="B14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487</v>
      </c>
      <c r="B256">
        <v>900</v>
      </c>
    </row>
    <row r="257" spans="1:2" x14ac:dyDescent="0.3">
      <c r="A257" t="s">
        <v>488</v>
      </c>
      <c r="B257">
        <v>900</v>
      </c>
    </row>
    <row r="258" spans="1:2" x14ac:dyDescent="0.3">
      <c r="A258" t="s">
        <v>489</v>
      </c>
      <c r="B258">
        <v>427</v>
      </c>
    </row>
    <row r="259" spans="1:2" x14ac:dyDescent="0.3">
      <c r="A259" t="s">
        <v>490</v>
      </c>
      <c r="B259">
        <f>360+52</f>
        <v>412</v>
      </c>
    </row>
    <row r="260" spans="1:2" x14ac:dyDescent="0.3">
      <c r="A260" t="s">
        <v>491</v>
      </c>
      <c r="B260">
        <v>500</v>
      </c>
    </row>
    <row r="261" spans="1:2" x14ac:dyDescent="0.3">
      <c r="A261" t="s">
        <v>492</v>
      </c>
      <c r="B261">
        <v>659</v>
      </c>
    </row>
    <row r="262" spans="1:2" x14ac:dyDescent="0.3">
      <c r="A262" t="s">
        <v>493</v>
      </c>
      <c r="B262">
        <f>9*60+47</f>
        <v>587</v>
      </c>
    </row>
    <row r="263" spans="1:2" x14ac:dyDescent="0.3">
      <c r="A263" t="s">
        <v>494</v>
      </c>
      <c r="B263">
        <v>921</v>
      </c>
    </row>
    <row r="264" spans="1:2" x14ac:dyDescent="0.3">
      <c r="A264" t="s">
        <v>495</v>
      </c>
      <c r="B264">
        <f>12*60+4</f>
        <v>724</v>
      </c>
    </row>
    <row r="265" spans="1:2" x14ac:dyDescent="0.3">
      <c r="A265" t="s">
        <v>496</v>
      </c>
      <c r="B265">
        <v>509</v>
      </c>
    </row>
    <row r="266" spans="1:2" x14ac:dyDescent="0.3">
      <c r="A266" t="s">
        <v>497</v>
      </c>
      <c r="B266">
        <v>435</v>
      </c>
    </row>
    <row r="267" spans="1:2" x14ac:dyDescent="0.3">
      <c r="A267" t="s">
        <v>498</v>
      </c>
      <c r="B267">
        <v>257</v>
      </c>
    </row>
    <row r="268" spans="1:2" x14ac:dyDescent="0.3">
      <c r="A268" t="s">
        <v>499</v>
      </c>
      <c r="B268">
        <f>9*60+20</f>
        <v>560</v>
      </c>
    </row>
    <row r="269" spans="1:2" x14ac:dyDescent="0.3">
      <c r="A269" t="s">
        <v>500</v>
      </c>
      <c r="B269">
        <v>638</v>
      </c>
    </row>
    <row r="270" spans="1:2" x14ac:dyDescent="0.3">
      <c r="A270" t="s">
        <v>501</v>
      </c>
      <c r="B270">
        <f>12*60+19</f>
        <v>739</v>
      </c>
    </row>
    <row r="271" spans="1:2" x14ac:dyDescent="0.3">
      <c r="A271" t="s">
        <v>502</v>
      </c>
      <c r="B271">
        <v>738</v>
      </c>
    </row>
    <row r="272" spans="1:2" x14ac:dyDescent="0.3">
      <c r="A272" t="s">
        <v>503</v>
      </c>
      <c r="B272">
        <f>12*60+10</f>
        <v>730</v>
      </c>
    </row>
    <row r="273" spans="1:15" x14ac:dyDescent="0.3">
      <c r="A273" t="s">
        <v>504</v>
      </c>
      <c r="B273">
        <f>14*60+7</f>
        <v>847</v>
      </c>
    </row>
    <row r="274" spans="1:15" x14ac:dyDescent="0.3">
      <c r="A274" s="4" t="s">
        <v>509</v>
      </c>
      <c r="B274">
        <f>AVERAGE(C274:Q274)</f>
        <v>900</v>
      </c>
      <c r="C274" s="9">
        <v>900</v>
      </c>
    </row>
    <row r="275" spans="1:15" x14ac:dyDescent="0.3">
      <c r="A275" t="s">
        <v>510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511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512</v>
      </c>
      <c r="B277">
        <f t="shared" si="0"/>
        <v>900</v>
      </c>
      <c r="C277" s="9">
        <v>900</v>
      </c>
    </row>
    <row r="278" spans="1:15" x14ac:dyDescent="0.3">
      <c r="A278" t="s">
        <v>513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514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515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516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518</v>
      </c>
      <c r="B282">
        <f t="shared" si="0"/>
        <v>577</v>
      </c>
      <c r="C282">
        <f>9*60+37</f>
        <v>577</v>
      </c>
    </row>
    <row r="283" spans="1:15" x14ac:dyDescent="0.3">
      <c r="A283" t="s">
        <v>519</v>
      </c>
      <c r="B283">
        <f t="shared" si="0"/>
        <v>900</v>
      </c>
      <c r="C283" s="9">
        <v>900</v>
      </c>
    </row>
    <row r="284" spans="1:15" x14ac:dyDescent="0.3">
      <c r="A284" t="s">
        <v>520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521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522</v>
      </c>
      <c r="B286">
        <f>13*60+32</f>
        <v>812</v>
      </c>
    </row>
    <row r="287" spans="1:15" x14ac:dyDescent="0.3">
      <c r="A287" t="s">
        <v>523</v>
      </c>
      <c r="B287">
        <f>11*60+4</f>
        <v>664</v>
      </c>
    </row>
    <row r="288" spans="1:15" x14ac:dyDescent="0.3">
      <c r="A288" t="s">
        <v>524</v>
      </c>
      <c r="B288">
        <f>16*60+45</f>
        <v>1005</v>
      </c>
    </row>
    <row r="289" spans="1:10" x14ac:dyDescent="0.3">
      <c r="A289" t="s">
        <v>525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526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529</v>
      </c>
      <c r="B291">
        <v>900</v>
      </c>
    </row>
    <row r="292" spans="1:10" x14ac:dyDescent="0.3">
      <c r="A292" t="s">
        <v>530</v>
      </c>
      <c r="B292">
        <f>13*60+30</f>
        <v>810</v>
      </c>
    </row>
    <row r="293" spans="1:10" x14ac:dyDescent="0.3">
      <c r="A293" t="s">
        <v>531</v>
      </c>
      <c r="B293">
        <f>12*60+11</f>
        <v>731</v>
      </c>
    </row>
    <row r="294" spans="1:10" x14ac:dyDescent="0.3">
      <c r="A294" t="s">
        <v>532</v>
      </c>
      <c r="B294">
        <f>11*60+51</f>
        <v>711</v>
      </c>
    </row>
    <row r="295" spans="1:10" x14ac:dyDescent="0.3">
      <c r="A295" t="s">
        <v>533</v>
      </c>
      <c r="B295">
        <v>900</v>
      </c>
    </row>
    <row r="296" spans="1:10" x14ac:dyDescent="0.3">
      <c r="A296" t="s">
        <v>534</v>
      </c>
      <c r="B296">
        <f>9*60+51</f>
        <v>591</v>
      </c>
    </row>
    <row r="297" spans="1:10" x14ac:dyDescent="0.3">
      <c r="A297" t="s">
        <v>535</v>
      </c>
      <c r="B297">
        <f>8*60+20</f>
        <v>500</v>
      </c>
    </row>
    <row r="298" spans="1:10" x14ac:dyDescent="0.3">
      <c r="A298" t="s">
        <v>536</v>
      </c>
      <c r="B298">
        <v>134</v>
      </c>
    </row>
    <row r="299" spans="1:10" x14ac:dyDescent="0.3">
      <c r="A299" t="s">
        <v>537</v>
      </c>
      <c r="B299">
        <f>12*60+32</f>
        <v>752</v>
      </c>
    </row>
    <row r="300" spans="1:10" x14ac:dyDescent="0.3">
      <c r="A300" t="s">
        <v>538</v>
      </c>
      <c r="B300">
        <f>9*60+20</f>
        <v>560</v>
      </c>
    </row>
    <row r="301" spans="1:10" x14ac:dyDescent="0.3">
      <c r="A301" t="s">
        <v>539</v>
      </c>
      <c r="B301">
        <v>640</v>
      </c>
    </row>
    <row r="302" spans="1:10" x14ac:dyDescent="0.3">
      <c r="A302" t="s">
        <v>540</v>
      </c>
      <c r="B302">
        <v>500</v>
      </c>
    </row>
    <row r="303" spans="1:10" x14ac:dyDescent="0.3">
      <c r="A303" t="s">
        <v>541</v>
      </c>
      <c r="B303">
        <f>9*60+22</f>
        <v>562</v>
      </c>
    </row>
    <row r="304" spans="1:10" x14ac:dyDescent="0.3">
      <c r="A304" t="s">
        <v>542</v>
      </c>
      <c r="B304">
        <f>12*60+41</f>
        <v>761</v>
      </c>
    </row>
    <row r="305" spans="1:2" x14ac:dyDescent="0.3">
      <c r="A305" t="s">
        <v>543</v>
      </c>
      <c r="B305">
        <f>9*60+42</f>
        <v>582</v>
      </c>
    </row>
    <row r="306" spans="1:2" x14ac:dyDescent="0.3">
      <c r="A306" t="s">
        <v>544</v>
      </c>
      <c r="B306">
        <f>13*60+8</f>
        <v>788</v>
      </c>
    </row>
    <row r="307" spans="1:2" x14ac:dyDescent="0.3">
      <c r="A307" t="s">
        <v>545</v>
      </c>
      <c r="B307">
        <v>941</v>
      </c>
    </row>
    <row r="308" spans="1:2" x14ac:dyDescent="0.3">
      <c r="A308" t="s">
        <v>546</v>
      </c>
      <c r="B308">
        <v>639</v>
      </c>
    </row>
    <row r="309" spans="1:2" x14ac:dyDescent="0.3">
      <c r="A309" t="s">
        <v>547</v>
      </c>
      <c r="B309">
        <f>17*60+27</f>
        <v>1047</v>
      </c>
    </row>
    <row r="310" spans="1:2" x14ac:dyDescent="0.3">
      <c r="A310" s="4" t="s">
        <v>548</v>
      </c>
      <c r="B310">
        <v>380</v>
      </c>
    </row>
    <row r="311" spans="1:2" x14ac:dyDescent="0.3">
      <c r="A311" t="s">
        <v>549</v>
      </c>
      <c r="B311">
        <v>516</v>
      </c>
    </row>
    <row r="312" spans="1:2" x14ac:dyDescent="0.3">
      <c r="A312" t="s">
        <v>550</v>
      </c>
      <c r="B312">
        <f>13*60+55</f>
        <v>835</v>
      </c>
    </row>
    <row r="313" spans="1:2" x14ac:dyDescent="0.3">
      <c r="A313" t="s">
        <v>551</v>
      </c>
      <c r="B313">
        <f>13*60+7</f>
        <v>787</v>
      </c>
    </row>
    <row r="314" spans="1:2" x14ac:dyDescent="0.3">
      <c r="A314" t="s">
        <v>552</v>
      </c>
      <c r="B314">
        <v>900</v>
      </c>
    </row>
    <row r="315" spans="1:2" x14ac:dyDescent="0.3">
      <c r="A315" t="s">
        <v>553</v>
      </c>
      <c r="B315">
        <f>9*60+49</f>
        <v>589</v>
      </c>
    </row>
    <row r="316" spans="1:2" x14ac:dyDescent="0.3">
      <c r="A316" t="s">
        <v>554</v>
      </c>
      <c r="B316">
        <f>9*60+26</f>
        <v>566</v>
      </c>
    </row>
    <row r="317" spans="1:2" x14ac:dyDescent="0.3">
      <c r="A317" t="s">
        <v>555</v>
      </c>
      <c r="B317">
        <f>11*60+48</f>
        <v>708</v>
      </c>
    </row>
    <row r="318" spans="1:2" x14ac:dyDescent="0.3">
      <c r="A318" t="s">
        <v>556</v>
      </c>
      <c r="B318">
        <v>900</v>
      </c>
    </row>
    <row r="319" spans="1:2" x14ac:dyDescent="0.3">
      <c r="A319" t="s">
        <v>557</v>
      </c>
      <c r="B319">
        <v>900</v>
      </c>
    </row>
    <row r="320" spans="1:2" x14ac:dyDescent="0.3">
      <c r="A320" t="s">
        <v>558</v>
      </c>
      <c r="B320">
        <f>11*60+56</f>
        <v>716</v>
      </c>
    </row>
    <row r="321" spans="1:2" x14ac:dyDescent="0.3">
      <c r="A321" t="s">
        <v>559</v>
      </c>
      <c r="B321">
        <v>515</v>
      </c>
    </row>
    <row r="322" spans="1:2" x14ac:dyDescent="0.3">
      <c r="A322" t="s">
        <v>560</v>
      </c>
      <c r="B322">
        <v>650</v>
      </c>
    </row>
    <row r="323" spans="1:2" x14ac:dyDescent="0.3">
      <c r="A323" t="s">
        <v>561</v>
      </c>
      <c r="B323">
        <v>487</v>
      </c>
    </row>
    <row r="324" spans="1:2" x14ac:dyDescent="0.3">
      <c r="A324" t="s">
        <v>563</v>
      </c>
      <c r="B324">
        <f>13*60+4</f>
        <v>784</v>
      </c>
    </row>
    <row r="325" spans="1:2" x14ac:dyDescent="0.3">
      <c r="A325" t="s">
        <v>564</v>
      </c>
      <c r="B325">
        <v>600</v>
      </c>
    </row>
    <row r="326" spans="1:2" x14ac:dyDescent="0.3">
      <c r="A326" t="s">
        <v>565</v>
      </c>
      <c r="B326">
        <f>9*60+2</f>
        <v>542</v>
      </c>
    </row>
    <row r="327" spans="1:2" x14ac:dyDescent="0.3">
      <c r="A327" t="s">
        <v>566</v>
      </c>
      <c r="B327">
        <v>514</v>
      </c>
    </row>
    <row r="328" spans="1:2" x14ac:dyDescent="0.3">
      <c r="A328" t="s">
        <v>567</v>
      </c>
      <c r="B328">
        <v>900</v>
      </c>
    </row>
    <row r="329" spans="1:2" x14ac:dyDescent="0.3">
      <c r="A329" s="4" t="s">
        <v>573</v>
      </c>
      <c r="B329">
        <f>480+48</f>
        <v>528</v>
      </c>
    </row>
    <row r="330" spans="1:2" x14ac:dyDescent="0.3">
      <c r="A330" t="s">
        <v>574</v>
      </c>
      <c r="B330">
        <v>274</v>
      </c>
    </row>
    <row r="331" spans="1:2" x14ac:dyDescent="0.3">
      <c r="A331" t="s">
        <v>575</v>
      </c>
      <c r="B331">
        <f>480+52</f>
        <v>532</v>
      </c>
    </row>
    <row r="332" spans="1:2" x14ac:dyDescent="0.3">
      <c r="A332" t="s">
        <v>576</v>
      </c>
      <c r="B332">
        <v>600</v>
      </c>
    </row>
    <row r="333" spans="1:2" x14ac:dyDescent="0.3">
      <c r="A333" t="s">
        <v>577</v>
      </c>
      <c r="B333">
        <v>600</v>
      </c>
    </row>
    <row r="334" spans="1:2" x14ac:dyDescent="0.3">
      <c r="A334" t="s">
        <v>578</v>
      </c>
      <c r="B334">
        <v>177</v>
      </c>
    </row>
    <row r="335" spans="1:2" x14ac:dyDescent="0.3">
      <c r="A335" t="s">
        <v>579</v>
      </c>
      <c r="B335">
        <v>666</v>
      </c>
    </row>
    <row r="336" spans="1:2" x14ac:dyDescent="0.3">
      <c r="A336" t="s">
        <v>580</v>
      </c>
      <c r="B336">
        <v>929</v>
      </c>
    </row>
    <row r="337" spans="1:2" x14ac:dyDescent="0.3">
      <c r="A337" t="s">
        <v>581</v>
      </c>
      <c r="B337">
        <v>986</v>
      </c>
    </row>
    <row r="338" spans="1:2" x14ac:dyDescent="0.3">
      <c r="A338" t="s">
        <v>583</v>
      </c>
      <c r="B338">
        <v>693</v>
      </c>
    </row>
    <row r="339" spans="1:2" x14ac:dyDescent="0.3">
      <c r="A339" t="s">
        <v>584</v>
      </c>
      <c r="B339">
        <f>9*60+20</f>
        <v>560</v>
      </c>
    </row>
    <row r="340" spans="1:2" x14ac:dyDescent="0.3">
      <c r="A340" t="s">
        <v>585</v>
      </c>
      <c r="B340">
        <f>13*60+8</f>
        <v>788</v>
      </c>
    </row>
    <row r="341" spans="1:2" x14ac:dyDescent="0.3">
      <c r="A341" t="s">
        <v>586</v>
      </c>
      <c r="B341">
        <f>480+54</f>
        <v>534</v>
      </c>
    </row>
    <row r="342" spans="1:2" x14ac:dyDescent="0.3">
      <c r="A342" t="s">
        <v>587</v>
      </c>
      <c r="B342">
        <f>9*60+6</f>
        <v>546</v>
      </c>
    </row>
    <row r="343" spans="1:2" x14ac:dyDescent="0.3">
      <c r="A343" t="s">
        <v>588</v>
      </c>
      <c r="B343">
        <f>12*60+1</f>
        <v>721</v>
      </c>
    </row>
    <row r="344" spans="1:2" x14ac:dyDescent="0.3">
      <c r="A344" t="s">
        <v>589</v>
      </c>
      <c r="B344">
        <f>12*60+39</f>
        <v>759</v>
      </c>
    </row>
    <row r="345" spans="1:2" x14ac:dyDescent="0.3">
      <c r="A345" t="s">
        <v>590</v>
      </c>
      <c r="B345">
        <f>12*60+19</f>
        <v>739</v>
      </c>
    </row>
    <row r="346" spans="1:2" x14ac:dyDescent="0.3">
      <c r="A346" t="s">
        <v>591</v>
      </c>
      <c r="B346">
        <f>7*60+38</f>
        <v>458</v>
      </c>
    </row>
    <row r="347" spans="1:2" x14ac:dyDescent="0.3">
      <c r="A347" t="s">
        <v>592</v>
      </c>
      <c r="B347">
        <v>614</v>
      </c>
    </row>
    <row r="348" spans="1:2" x14ac:dyDescent="0.3">
      <c r="A348" s="4" t="s">
        <v>593</v>
      </c>
      <c r="B348">
        <f>12*60+14</f>
        <v>734</v>
      </c>
    </row>
    <row r="349" spans="1:2" x14ac:dyDescent="0.3">
      <c r="A349" t="s">
        <v>594</v>
      </c>
      <c r="B349">
        <v>900</v>
      </c>
    </row>
    <row r="350" spans="1:2" x14ac:dyDescent="0.3">
      <c r="A350" t="s">
        <v>595</v>
      </c>
      <c r="B350">
        <f>12*60+58</f>
        <v>778</v>
      </c>
    </row>
    <row r="351" spans="1:2" x14ac:dyDescent="0.3">
      <c r="A351" t="s">
        <v>596</v>
      </c>
      <c r="B351">
        <v>495</v>
      </c>
    </row>
    <row r="352" spans="1:2" x14ac:dyDescent="0.3">
      <c r="A352" t="s">
        <v>597</v>
      </c>
      <c r="B352">
        <v>619</v>
      </c>
    </row>
    <row r="353" spans="1:2" x14ac:dyDescent="0.3">
      <c r="A353" t="s">
        <v>598</v>
      </c>
      <c r="B353">
        <f>14*60+35</f>
        <v>875</v>
      </c>
    </row>
    <row r="354" spans="1:2" x14ac:dyDescent="0.3">
      <c r="A354" t="s">
        <v>599</v>
      </c>
      <c r="B354">
        <f>11*60+44</f>
        <v>704</v>
      </c>
    </row>
    <row r="355" spans="1:2" x14ac:dyDescent="0.3">
      <c r="A355" t="s">
        <v>600</v>
      </c>
      <c r="B355">
        <f>12*60+38</f>
        <v>758</v>
      </c>
    </row>
    <row r="356" spans="1:2" x14ac:dyDescent="0.3">
      <c r="A356" t="s">
        <v>601</v>
      </c>
      <c r="B356">
        <f>12*60+55</f>
        <v>775</v>
      </c>
    </row>
    <row r="357" spans="1:2" x14ac:dyDescent="0.3">
      <c r="A357" t="s">
        <v>602</v>
      </c>
      <c r="B357">
        <f>7*60+33</f>
        <v>453</v>
      </c>
    </row>
    <row r="358" spans="1:2" x14ac:dyDescent="0.3">
      <c r="A358" t="s">
        <v>603</v>
      </c>
      <c r="B358">
        <f>6*60+58</f>
        <v>418</v>
      </c>
    </row>
    <row r="359" spans="1:2" x14ac:dyDescent="0.3">
      <c r="A359" t="s">
        <v>604</v>
      </c>
      <c r="B359">
        <v>635</v>
      </c>
    </row>
    <row r="360" spans="1:2" x14ac:dyDescent="0.3">
      <c r="A360" t="s">
        <v>605</v>
      </c>
      <c r="B360">
        <f>9*60+48</f>
        <v>588</v>
      </c>
    </row>
    <row r="361" spans="1:2" x14ac:dyDescent="0.3">
      <c r="A361" t="s">
        <v>606</v>
      </c>
      <c r="B361">
        <v>308</v>
      </c>
    </row>
    <row r="362" spans="1:2" x14ac:dyDescent="0.3">
      <c r="A362" t="s">
        <v>607</v>
      </c>
      <c r="B362">
        <f>14*60+30</f>
        <v>870</v>
      </c>
    </row>
    <row r="363" spans="1:2" x14ac:dyDescent="0.3">
      <c r="A363" t="s">
        <v>608</v>
      </c>
      <c r="B363">
        <v>76</v>
      </c>
    </row>
    <row r="364" spans="1:2" x14ac:dyDescent="0.3">
      <c r="A364" t="s">
        <v>609</v>
      </c>
      <c r="B364">
        <f>9*60+9</f>
        <v>549</v>
      </c>
    </row>
    <row r="365" spans="1:2" x14ac:dyDescent="0.3">
      <c r="A365" s="4" t="s">
        <v>611</v>
      </c>
      <c r="B365">
        <f>12*60+16</f>
        <v>736</v>
      </c>
    </row>
    <row r="366" spans="1:2" x14ac:dyDescent="0.3">
      <c r="A366" t="s">
        <v>612</v>
      </c>
      <c r="B366">
        <f>9*60+53</f>
        <v>593</v>
      </c>
    </row>
    <row r="367" spans="1:2" x14ac:dyDescent="0.3">
      <c r="A367" t="s">
        <v>613</v>
      </c>
      <c r="B367">
        <v>164</v>
      </c>
    </row>
    <row r="368" spans="1:2" x14ac:dyDescent="0.3">
      <c r="A368" t="s">
        <v>614</v>
      </c>
      <c r="B368">
        <v>616</v>
      </c>
    </row>
    <row r="369" spans="1:2" x14ac:dyDescent="0.3">
      <c r="A369" t="s">
        <v>615</v>
      </c>
      <c r="B369">
        <v>403</v>
      </c>
    </row>
    <row r="370" spans="1:2" x14ac:dyDescent="0.3">
      <c r="A370" t="s">
        <v>616</v>
      </c>
      <c r="B370">
        <v>158</v>
      </c>
    </row>
    <row r="371" spans="1:2" x14ac:dyDescent="0.3">
      <c r="A371" t="s">
        <v>617</v>
      </c>
      <c r="B371">
        <v>716</v>
      </c>
    </row>
    <row r="372" spans="1:2" x14ac:dyDescent="0.3">
      <c r="A372" t="s">
        <v>618</v>
      </c>
      <c r="B372">
        <f>12*60+2</f>
        <v>722</v>
      </c>
    </row>
    <row r="373" spans="1:2" x14ac:dyDescent="0.3">
      <c r="A373" t="s">
        <v>619</v>
      </c>
      <c r="B373">
        <v>690</v>
      </c>
    </row>
    <row r="374" spans="1:2" x14ac:dyDescent="0.3">
      <c r="A374" t="s">
        <v>620</v>
      </c>
      <c r="B374">
        <f>13*60+54</f>
        <v>834</v>
      </c>
    </row>
    <row r="375" spans="1:2" x14ac:dyDescent="0.3">
      <c r="A375" t="s">
        <v>621</v>
      </c>
      <c r="B375">
        <v>681</v>
      </c>
    </row>
    <row r="376" spans="1:2" x14ac:dyDescent="0.3">
      <c r="A376" t="s">
        <v>622</v>
      </c>
      <c r="B376">
        <f>12*60+32</f>
        <v>752</v>
      </c>
    </row>
    <row r="377" spans="1:2" x14ac:dyDescent="0.3">
      <c r="A377" t="s">
        <v>623</v>
      </c>
      <c r="B377">
        <f>16*60+20</f>
        <v>980</v>
      </c>
    </row>
    <row r="378" spans="1:2" x14ac:dyDescent="0.3">
      <c r="A378" t="s">
        <v>624</v>
      </c>
      <c r="B378">
        <v>617</v>
      </c>
    </row>
    <row r="379" spans="1:2" x14ac:dyDescent="0.3">
      <c r="A379" t="s">
        <v>625</v>
      </c>
      <c r="B379">
        <f>16*60+5</f>
        <v>965</v>
      </c>
    </row>
    <row r="380" spans="1:2" x14ac:dyDescent="0.3">
      <c r="A380" t="s">
        <v>626</v>
      </c>
      <c r="B380">
        <v>601</v>
      </c>
    </row>
    <row r="381" spans="1:2" x14ac:dyDescent="0.3">
      <c r="A381" t="s">
        <v>627</v>
      </c>
      <c r="B381">
        <f>12*60+16</f>
        <v>736</v>
      </c>
    </row>
    <row r="382" spans="1:2" x14ac:dyDescent="0.3">
      <c r="A382" t="s">
        <v>628</v>
      </c>
      <c r="B382">
        <f>13*60+4</f>
        <v>784</v>
      </c>
    </row>
    <row r="383" spans="1:2" x14ac:dyDescent="0.3">
      <c r="A383" t="s">
        <v>629</v>
      </c>
      <c r="B383">
        <f>11*60+36</f>
        <v>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68" zoomScale="80" zoomScaleNormal="80" workbookViewId="0">
      <pane xSplit="1" topLeftCell="H1" activePane="topRight" state="frozen"/>
      <selection activeCell="A2" sqref="A2"/>
      <selection pane="topRight" activeCell="AB386" sqref="AB386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506</v>
      </c>
      <c r="V1" s="13" t="s">
        <v>507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571</v>
      </c>
      <c r="F2" t="s">
        <v>572</v>
      </c>
      <c r="G2" t="s">
        <v>568</v>
      </c>
      <c r="H2" t="s">
        <v>569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508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505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23</v>
      </c>
      <c r="F110">
        <v>11</v>
      </c>
      <c r="G110">
        <v>8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3.2</v>
      </c>
      <c r="P110" s="8">
        <v>4.21</v>
      </c>
      <c r="T110">
        <v>1.17</v>
      </c>
      <c r="U110">
        <v>0.31</v>
      </c>
      <c r="V110">
        <v>0.52</v>
      </c>
      <c r="W110">
        <f>Control!B108</f>
        <v>77.5</v>
      </c>
      <c r="X110">
        <f>'Ctrl pct'!B108</f>
        <v>0.23065476190476192</v>
      </c>
      <c r="Y110">
        <f>Controlled!B108</f>
        <v>62.428571428571431</v>
      </c>
      <c r="Z110">
        <f>'Controlled pct'!B108</f>
        <v>0.18579931972789115</v>
      </c>
      <c r="AA110">
        <f>'Fight Time'!B108</f>
        <v>336</v>
      </c>
      <c r="AB110">
        <v>-1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6</v>
      </c>
      <c r="G382">
        <v>1</v>
      </c>
      <c r="H382">
        <v>5</v>
      </c>
      <c r="I382">
        <v>0.56000000000000005</v>
      </c>
      <c r="J382">
        <v>0.67</v>
      </c>
      <c r="K382">
        <v>0.22</v>
      </c>
      <c r="L382">
        <v>0</v>
      </c>
      <c r="M382">
        <v>0.22</v>
      </c>
      <c r="N382">
        <v>0.33</v>
      </c>
      <c r="O382" s="8">
        <v>5.0199999999999996</v>
      </c>
      <c r="P382" s="8">
        <v>3.68</v>
      </c>
      <c r="T382">
        <v>0.43</v>
      </c>
      <c r="U382">
        <v>0.33</v>
      </c>
      <c r="V382">
        <v>0.36</v>
      </c>
      <c r="W382">
        <f>Control!B380</f>
        <v>12</v>
      </c>
      <c r="X382">
        <f>'Ctrl pct'!B380</f>
        <v>1.9966722129783693E-2</v>
      </c>
      <c r="Y382">
        <f>Controlled!B380</f>
        <v>176.5</v>
      </c>
      <c r="Z382">
        <f>'Controlled pct'!B380</f>
        <v>0.29367720465890185</v>
      </c>
      <c r="AA382">
        <f>'Fight Time'!B380</f>
        <v>601</v>
      </c>
      <c r="AB382">
        <v>-2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1:28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1:28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1:28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1:28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1:28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1:28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1:28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1:28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1:28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1:28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1:28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1:28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1:28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1:28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Control!B439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Control!B440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Control!B441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Control!B442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Control!B443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Control!B444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Control!B445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Control!B446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Control!B447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Control!B448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Control!B449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Control!B450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Control!B451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Control!B452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Control!B453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Control!B454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Control!B455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Control!B456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Control!B457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Control!B458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Control!B459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Control!B460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Control!B461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Control!B462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Control!B463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Control!B464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Control!B465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Control!B466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Control!B467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Control!B468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Control!B469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Control!B470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Control!B471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Control!B472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Control!B473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Control!B474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Control!B475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Control!B476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Control!B477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Control!B478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Control!B479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Control!B480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Control!B481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Control!B482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Control!B483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Control!B484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Control!B485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Control!B486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Control!B487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Control!B488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Control!B489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Control!B490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Control!B491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Control!B492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Control!B493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Control!B494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Control!B495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Control!B496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Control!B497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Control!B498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Control!B499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Control!B500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Control!B501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Control!B502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Control!B503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Control!B504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Control!B505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Control!B506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Control!B507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Control!B508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Control!B509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Control!B510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Control!B511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Control!B512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2025-07-08T13:38:43Z</dcterms:modified>
</cp:coreProperties>
</file>