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488AD985-9A85-40B3-B6E7-9DF73B4731CA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0" i="3" l="1"/>
  <c r="B148" i="3"/>
  <c r="B51" i="3"/>
  <c r="B442" i="3"/>
  <c r="B442" i="4" s="1"/>
  <c r="X444" i="27" s="1"/>
  <c r="B441" i="3"/>
  <c r="B435" i="3"/>
  <c r="AA437" i="27" s="1"/>
  <c r="B432" i="3"/>
  <c r="B432" i="5" s="1"/>
  <c r="Z434" i="27" s="1"/>
  <c r="B430" i="3"/>
  <c r="B430" i="5" s="1"/>
  <c r="Z432" i="27" s="1"/>
  <c r="B429" i="5"/>
  <c r="B431" i="5"/>
  <c r="Z433" i="27" s="1"/>
  <c r="B433" i="5"/>
  <c r="B434" i="5"/>
  <c r="B436" i="5"/>
  <c r="B437" i="5"/>
  <c r="B438" i="5"/>
  <c r="Z440" i="27" s="1"/>
  <c r="B439" i="5"/>
  <c r="B440" i="5"/>
  <c r="B441" i="5"/>
  <c r="Z443" i="27" s="1"/>
  <c r="B442" i="5"/>
  <c r="Z444" i="27" s="1"/>
  <c r="B443" i="5"/>
  <c r="Z445" i="27" s="1"/>
  <c r="B444" i="5"/>
  <c r="B429" i="2"/>
  <c r="B430" i="2"/>
  <c r="B431" i="2"/>
  <c r="B432" i="2"/>
  <c r="B433" i="2"/>
  <c r="B434" i="2"/>
  <c r="B435" i="2"/>
  <c r="Y437" i="27" s="1"/>
  <c r="B436" i="2"/>
  <c r="B437" i="2"/>
  <c r="B438" i="2"/>
  <c r="B439" i="2"/>
  <c r="B440" i="2"/>
  <c r="B441" i="2"/>
  <c r="B442" i="2"/>
  <c r="B443" i="2"/>
  <c r="Y445" i="27" s="1"/>
  <c r="B444" i="2"/>
  <c r="B429" i="4"/>
  <c r="B430" i="4"/>
  <c r="B431" i="4"/>
  <c r="B432" i="4"/>
  <c r="B433" i="4"/>
  <c r="X435" i="27" s="1"/>
  <c r="B434" i="4"/>
  <c r="B436" i="4"/>
  <c r="X438" i="27" s="1"/>
  <c r="B437" i="4"/>
  <c r="B438" i="4"/>
  <c r="B439" i="4"/>
  <c r="B440" i="4"/>
  <c r="B441" i="4"/>
  <c r="B443" i="4"/>
  <c r="X445" i="27" s="1"/>
  <c r="B444" i="4"/>
  <c r="X446" i="27" s="1"/>
  <c r="B429" i="1"/>
  <c r="B430" i="1"/>
  <c r="B431" i="1"/>
  <c r="B432" i="1"/>
  <c r="B433" i="1"/>
  <c r="B434" i="1"/>
  <c r="B435" i="1"/>
  <c r="W437" i="27" s="1"/>
  <c r="B436" i="1"/>
  <c r="B437" i="1"/>
  <c r="B438" i="1"/>
  <c r="B439" i="1"/>
  <c r="B440" i="1"/>
  <c r="B441" i="1"/>
  <c r="B442" i="1"/>
  <c r="B443" i="1"/>
  <c r="W445" i="27" s="1"/>
  <c r="B444" i="1"/>
  <c r="D435" i="1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B194" i="3"/>
  <c r="B154" i="3"/>
  <c r="B23" i="3"/>
  <c r="B428" i="3"/>
  <c r="B428" i="5" s="1"/>
  <c r="Z430" i="27" s="1"/>
  <c r="B425" i="3"/>
  <c r="B423" i="3"/>
  <c r="B422" i="3"/>
  <c r="B422" i="5" s="1"/>
  <c r="Z424" i="27" s="1"/>
  <c r="B418" i="3"/>
  <c r="B416" i="3"/>
  <c r="B415" i="3"/>
  <c r="B415" i="5" s="1"/>
  <c r="Z417" i="27" s="1"/>
  <c r="B414" i="5"/>
  <c r="B417" i="5"/>
  <c r="B418" i="5"/>
  <c r="B419" i="5"/>
  <c r="Z421" i="27" s="1"/>
  <c r="B420" i="5"/>
  <c r="Z422" i="27" s="1"/>
  <c r="B421" i="5"/>
  <c r="B424" i="5"/>
  <c r="Z426" i="27" s="1"/>
  <c r="B425" i="5"/>
  <c r="Z427" i="27" s="1"/>
  <c r="B426" i="5"/>
  <c r="Z428" i="27" s="1"/>
  <c r="B427" i="5"/>
  <c r="F419" i="2"/>
  <c r="B414" i="2"/>
  <c r="B415" i="2"/>
  <c r="Y417" i="27" s="1"/>
  <c r="B416" i="2"/>
  <c r="B417" i="2"/>
  <c r="B418" i="2"/>
  <c r="B419" i="2"/>
  <c r="Y421" i="27" s="1"/>
  <c r="B420" i="2"/>
  <c r="Y422" i="27" s="1"/>
  <c r="B421" i="2"/>
  <c r="Y423" i="27" s="1"/>
  <c r="B422" i="2"/>
  <c r="B423" i="2"/>
  <c r="Y425" i="27" s="1"/>
  <c r="B424" i="2"/>
  <c r="B425" i="2"/>
  <c r="Y427" i="27" s="1"/>
  <c r="B426" i="2"/>
  <c r="B427" i="2"/>
  <c r="Y429" i="27" s="1"/>
  <c r="B428" i="2"/>
  <c r="Y430" i="27" s="1"/>
  <c r="B414" i="4"/>
  <c r="X416" i="27" s="1"/>
  <c r="B415" i="4"/>
  <c r="X417" i="27" s="1"/>
  <c r="B424" i="4"/>
  <c r="X426" i="27" s="1"/>
  <c r="B428" i="4"/>
  <c r="X430" i="27" s="1"/>
  <c r="B414" i="1"/>
  <c r="B415" i="1"/>
  <c r="B416" i="1"/>
  <c r="B417" i="1"/>
  <c r="W419" i="27" s="1"/>
  <c r="B418" i="1"/>
  <c r="B418" i="4" s="1"/>
  <c r="X420" i="27" s="1"/>
  <c r="B419" i="1"/>
  <c r="B419" i="4" s="1"/>
  <c r="X421" i="27" s="1"/>
  <c r="B420" i="1"/>
  <c r="B420" i="4" s="1"/>
  <c r="X422" i="27" s="1"/>
  <c r="B421" i="1"/>
  <c r="W423" i="27" s="1"/>
  <c r="B422" i="1"/>
  <c r="B422" i="4" s="1"/>
  <c r="X424" i="27" s="1"/>
  <c r="B423" i="1"/>
  <c r="B424" i="1"/>
  <c r="B426" i="1"/>
  <c r="W428" i="27" s="1"/>
  <c r="B427" i="1"/>
  <c r="B427" i="4" s="1"/>
  <c r="X429" i="27" s="1"/>
  <c r="B428" i="1"/>
  <c r="F425" i="1"/>
  <c r="B425" i="1" s="1"/>
  <c r="W427" i="27" s="1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B120" i="3"/>
  <c r="B86" i="3"/>
  <c r="B43" i="3"/>
  <c r="B3" i="3"/>
  <c r="B155" i="3"/>
  <c r="B98" i="3"/>
  <c r="B41" i="3"/>
  <c r="B413" i="3"/>
  <c r="B413" i="5" s="1"/>
  <c r="Z415" i="27" s="1"/>
  <c r="B412" i="3"/>
  <c r="B411" i="3"/>
  <c r="AA413" i="27" s="1"/>
  <c r="B408" i="3"/>
  <c r="B408" i="5" s="1"/>
  <c r="Z410" i="27" s="1"/>
  <c r="B406" i="5"/>
  <c r="B407" i="5"/>
  <c r="Z409" i="27" s="1"/>
  <c r="B409" i="5"/>
  <c r="Z411" i="27" s="1"/>
  <c r="B410" i="5"/>
  <c r="Z412" i="27" s="1"/>
  <c r="B411" i="5"/>
  <c r="Z413" i="27" s="1"/>
  <c r="B412" i="5"/>
  <c r="B407" i="2"/>
  <c r="B408" i="2"/>
  <c r="Y410" i="27" s="1"/>
  <c r="B409" i="2"/>
  <c r="B410" i="2"/>
  <c r="B411" i="2"/>
  <c r="B412" i="2"/>
  <c r="B413" i="2"/>
  <c r="Y415" i="27" s="1"/>
  <c r="D410" i="2"/>
  <c r="B406" i="2"/>
  <c r="B413" i="4"/>
  <c r="B407" i="1"/>
  <c r="W409" i="27" s="1"/>
  <c r="B408" i="1"/>
  <c r="W410" i="27" s="1"/>
  <c r="B409" i="1"/>
  <c r="B409" i="4" s="1"/>
  <c r="X411" i="27" s="1"/>
  <c r="B410" i="1"/>
  <c r="W412" i="27" s="1"/>
  <c r="B411" i="1"/>
  <c r="W413" i="27" s="1"/>
  <c r="B412" i="1"/>
  <c r="B412" i="4" s="1"/>
  <c r="X414" i="27" s="1"/>
  <c r="B413" i="1"/>
  <c r="B406" i="1"/>
  <c r="W408" i="27" s="1"/>
  <c r="A408" i="27"/>
  <c r="A409" i="27"/>
  <c r="A410" i="27"/>
  <c r="A411" i="27"/>
  <c r="A412" i="27"/>
  <c r="A413" i="27"/>
  <c r="A414" i="27"/>
  <c r="A415" i="27"/>
  <c r="A407" i="27"/>
  <c r="B405" i="5"/>
  <c r="Z407" i="27" s="1"/>
  <c r="B405" i="2"/>
  <c r="B405" i="1"/>
  <c r="W407" i="27" s="1"/>
  <c r="B197" i="3"/>
  <c r="B136" i="3"/>
  <c r="B118" i="3"/>
  <c r="B116" i="3"/>
  <c r="B198" i="3"/>
  <c r="B13" i="3"/>
  <c r="B6" i="3"/>
  <c r="B4" i="3"/>
  <c r="B404" i="3"/>
  <c r="B403" i="3"/>
  <c r="B403" i="5" s="1"/>
  <c r="Z405" i="27" s="1"/>
  <c r="B402" i="3"/>
  <c r="B401" i="3"/>
  <c r="B397" i="3"/>
  <c r="B397" i="5" s="1"/>
  <c r="Z399" i="27" s="1"/>
  <c r="B398" i="5"/>
  <c r="Z400" i="27" s="1"/>
  <c r="B399" i="5"/>
  <c r="B400" i="5"/>
  <c r="Z402" i="27" s="1"/>
  <c r="B401" i="5"/>
  <c r="Z403" i="27" s="1"/>
  <c r="B402" i="5"/>
  <c r="Z404" i="27" s="1"/>
  <c r="B404" i="5"/>
  <c r="Z406" i="27" s="1"/>
  <c r="B397" i="2"/>
  <c r="B398" i="2"/>
  <c r="Y400" i="27" s="1"/>
  <c r="B399" i="2"/>
  <c r="B400" i="2"/>
  <c r="Y402" i="27" s="1"/>
  <c r="B401" i="2"/>
  <c r="B402" i="2"/>
  <c r="B403" i="2"/>
  <c r="B404" i="2"/>
  <c r="Y406" i="27" s="1"/>
  <c r="B401" i="4"/>
  <c r="X403" i="27" s="1"/>
  <c r="B397" i="1"/>
  <c r="W399" i="27" s="1"/>
  <c r="B398" i="1"/>
  <c r="W400" i="27" s="1"/>
  <c r="B401" i="1"/>
  <c r="B402" i="1"/>
  <c r="W404" i="27" s="1"/>
  <c r="B404" i="1"/>
  <c r="B404" i="4" s="1"/>
  <c r="X406" i="27" s="1"/>
  <c r="I403" i="1"/>
  <c r="F403" i="1"/>
  <c r="B403" i="1" s="1"/>
  <c r="W405" i="27" s="1"/>
  <c r="G400" i="1"/>
  <c r="B400" i="1" s="1"/>
  <c r="E399" i="1"/>
  <c r="D399" i="1"/>
  <c r="B399" i="1" s="1"/>
  <c r="W401" i="27" s="1"/>
  <c r="A399" i="27"/>
  <c r="A400" i="27"/>
  <c r="A401" i="27"/>
  <c r="A402" i="27"/>
  <c r="A403" i="27"/>
  <c r="A404" i="27"/>
  <c r="A405" i="27"/>
  <c r="A406" i="27"/>
  <c r="B234" i="3"/>
  <c r="B240" i="3"/>
  <c r="B71" i="3"/>
  <c r="B211" i="3"/>
  <c r="B214" i="3"/>
  <c r="B76" i="3"/>
  <c r="AA78" i="27" s="1"/>
  <c r="B183" i="3"/>
  <c r="B113" i="3"/>
  <c r="B396" i="3"/>
  <c r="B395" i="3"/>
  <c r="B393" i="3"/>
  <c r="B391" i="3"/>
  <c r="B389" i="3"/>
  <c r="AA391" i="27" s="1"/>
  <c r="B388" i="3"/>
  <c r="B387" i="3"/>
  <c r="B387" i="5" s="1"/>
  <c r="Z389" i="27" s="1"/>
  <c r="B386" i="3"/>
  <c r="B385" i="3"/>
  <c r="B385" i="5" s="1"/>
  <c r="Z387" i="27" s="1"/>
  <c r="B384" i="5"/>
  <c r="Z386" i="27" s="1"/>
  <c r="B386" i="5"/>
  <c r="Z388" i="27" s="1"/>
  <c r="B388" i="5"/>
  <c r="B389" i="5"/>
  <c r="Z391" i="27" s="1"/>
  <c r="B390" i="5"/>
  <c r="Z392" i="27" s="1"/>
  <c r="B392" i="5"/>
  <c r="B393" i="5"/>
  <c r="Z395" i="27" s="1"/>
  <c r="B394" i="5"/>
  <c r="Z396" i="27" s="1"/>
  <c r="B395" i="5"/>
  <c r="Z397" i="27" s="1"/>
  <c r="B396" i="5"/>
  <c r="Z398" i="27" s="1"/>
  <c r="B384" i="2"/>
  <c r="B385" i="2"/>
  <c r="Y387" i="27" s="1"/>
  <c r="B386" i="2"/>
  <c r="Y388" i="27" s="1"/>
  <c r="B387" i="2"/>
  <c r="Y389" i="27" s="1"/>
  <c r="B388" i="2"/>
  <c r="B389" i="2"/>
  <c r="B390" i="2"/>
  <c r="B391" i="2"/>
  <c r="B392" i="2"/>
  <c r="B393" i="2"/>
  <c r="Y395" i="27" s="1"/>
  <c r="B394" i="2"/>
  <c r="Y396" i="27" s="1"/>
  <c r="B395" i="2"/>
  <c r="Y397" i="27" s="1"/>
  <c r="B396" i="2"/>
  <c r="B384" i="1"/>
  <c r="B384" i="4" s="1"/>
  <c r="X386" i="27" s="1"/>
  <c r="B385" i="1"/>
  <c r="W387" i="27" s="1"/>
  <c r="B386" i="1"/>
  <c r="W388" i="27" s="1"/>
  <c r="B387" i="1"/>
  <c r="B389" i="1"/>
  <c r="W391" i="27" s="1"/>
  <c r="B390" i="1"/>
  <c r="W392" i="27" s="1"/>
  <c r="B391" i="1"/>
  <c r="B392" i="1"/>
  <c r="B392" i="4" s="1"/>
  <c r="X394" i="27" s="1"/>
  <c r="B393" i="1"/>
  <c r="W395" i="27" s="1"/>
  <c r="B394" i="1"/>
  <c r="B394" i="4" s="1"/>
  <c r="X396" i="27" s="1"/>
  <c r="B395" i="1"/>
  <c r="B395" i="4" s="1"/>
  <c r="X397" i="27" s="1"/>
  <c r="B396" i="1"/>
  <c r="B396" i="4" s="1"/>
  <c r="X398" i="27" s="1"/>
  <c r="E388" i="1"/>
  <c r="B388" i="1" s="1"/>
  <c r="W389" i="27"/>
  <c r="W393" i="27"/>
  <c r="W403" i="27"/>
  <c r="W406" i="27"/>
  <c r="W411" i="27"/>
  <c r="W414" i="27"/>
  <c r="W415" i="27"/>
  <c r="W416" i="27"/>
  <c r="W417" i="27"/>
  <c r="W418" i="27"/>
  <c r="W420" i="27"/>
  <c r="W421" i="27"/>
  <c r="W422" i="27"/>
  <c r="W424" i="27"/>
  <c r="W425" i="27"/>
  <c r="W426" i="27"/>
  <c r="W429" i="27"/>
  <c r="W430" i="27"/>
  <c r="W431" i="27"/>
  <c r="W432" i="27"/>
  <c r="W433" i="27"/>
  <c r="W434" i="27"/>
  <c r="W435" i="27"/>
  <c r="W436" i="27"/>
  <c r="W438" i="27"/>
  <c r="W439" i="27"/>
  <c r="W440" i="27"/>
  <c r="W441" i="27"/>
  <c r="W442" i="27"/>
  <c r="W443" i="27"/>
  <c r="W444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W516" i="27"/>
  <c r="W517" i="27"/>
  <c r="W518" i="27"/>
  <c r="W519" i="27"/>
  <c r="W520" i="27"/>
  <c r="W521" i="27"/>
  <c r="W522" i="27"/>
  <c r="W523" i="27"/>
  <c r="W524" i="27"/>
  <c r="W525" i="27"/>
  <c r="W526" i="27"/>
  <c r="W527" i="27"/>
  <c r="W528" i="27"/>
  <c r="W529" i="27"/>
  <c r="W530" i="27"/>
  <c r="W531" i="27"/>
  <c r="W532" i="27"/>
  <c r="W533" i="27"/>
  <c r="W534" i="27"/>
  <c r="W535" i="27"/>
  <c r="W536" i="27"/>
  <c r="W537" i="27"/>
  <c r="W538" i="27"/>
  <c r="W539" i="27"/>
  <c r="W540" i="27"/>
  <c r="W541" i="27"/>
  <c r="W542" i="27"/>
  <c r="W543" i="27"/>
  <c r="W544" i="27"/>
  <c r="W545" i="27"/>
  <c r="W546" i="27"/>
  <c r="W547" i="27"/>
  <c r="W548" i="27"/>
  <c r="W549" i="27"/>
  <c r="W550" i="27"/>
  <c r="W551" i="27"/>
  <c r="W552" i="27"/>
  <c r="W553" i="27"/>
  <c r="W554" i="27"/>
  <c r="W555" i="27"/>
  <c r="W556" i="27"/>
  <c r="W557" i="27"/>
  <c r="W558" i="27"/>
  <c r="W559" i="27"/>
  <c r="W560" i="27"/>
  <c r="W561" i="27"/>
  <c r="W562" i="27"/>
  <c r="W563" i="27"/>
  <c r="W564" i="27"/>
  <c r="W565" i="27"/>
  <c r="W566" i="27"/>
  <c r="W567" i="27"/>
  <c r="W568" i="27"/>
  <c r="A397" i="27"/>
  <c r="A398" i="27"/>
  <c r="A386" i="27"/>
  <c r="A387" i="27"/>
  <c r="A388" i="27"/>
  <c r="A389" i="27"/>
  <c r="A390" i="27"/>
  <c r="A391" i="27"/>
  <c r="A392" i="27"/>
  <c r="A393" i="27"/>
  <c r="A394" i="27"/>
  <c r="A395" i="27"/>
  <c r="A396" i="27"/>
  <c r="A382" i="27"/>
  <c r="A383" i="27"/>
  <c r="A384" i="27"/>
  <c r="A385" i="27"/>
  <c r="B383" i="3"/>
  <c r="B382" i="3"/>
  <c r="B382" i="5" s="1"/>
  <c r="Z384" i="27" s="1"/>
  <c r="B381" i="3"/>
  <c r="B380" i="5"/>
  <c r="Z382" i="27" s="1"/>
  <c r="B381" i="5"/>
  <c r="Z383" i="27" s="1"/>
  <c r="B380" i="2"/>
  <c r="Y382" i="27" s="1"/>
  <c r="B381" i="2"/>
  <c r="Y383" i="27" s="1"/>
  <c r="B382" i="2"/>
  <c r="B383" i="2"/>
  <c r="B380" i="1"/>
  <c r="W382" i="27" s="1"/>
  <c r="B381" i="1"/>
  <c r="W383" i="27" s="1"/>
  <c r="B382" i="1"/>
  <c r="W384" i="27" s="1"/>
  <c r="B383" i="1"/>
  <c r="W385" i="27" s="1"/>
  <c r="B209" i="3"/>
  <c r="B121" i="3"/>
  <c r="B379" i="3"/>
  <c r="B379" i="5" s="1"/>
  <c r="Z381" i="27" s="1"/>
  <c r="B377" i="3"/>
  <c r="B376" i="3"/>
  <c r="B376" i="5" s="1"/>
  <c r="Z378" i="27" s="1"/>
  <c r="B374" i="3"/>
  <c r="AA376" i="27" s="1"/>
  <c r="B372" i="3"/>
  <c r="AA374" i="27" s="1"/>
  <c r="B366" i="3"/>
  <c r="B366" i="5" s="1"/>
  <c r="Z368" i="27" s="1"/>
  <c r="B365" i="3"/>
  <c r="AA367" i="27" s="1"/>
  <c r="B365" i="5"/>
  <c r="B367" i="5"/>
  <c r="Z369" i="27" s="1"/>
  <c r="B368" i="5"/>
  <c r="Z370" i="27" s="1"/>
  <c r="B369" i="5"/>
  <c r="Z371" i="27" s="1"/>
  <c r="B370" i="5"/>
  <c r="Z372" i="27" s="1"/>
  <c r="B371" i="5"/>
  <c r="Z373" i="27" s="1"/>
  <c r="B372" i="5"/>
  <c r="Z374" i="27" s="1"/>
  <c r="B373" i="5"/>
  <c r="Z375" i="27" s="1"/>
  <c r="B374" i="5"/>
  <c r="Z376" i="27" s="1"/>
  <c r="B375" i="5"/>
  <c r="Z377" i="27" s="1"/>
  <c r="B377" i="5"/>
  <c r="Z379" i="27" s="1"/>
  <c r="B378" i="5"/>
  <c r="Z380" i="27" s="1"/>
  <c r="B365" i="2"/>
  <c r="B366" i="2"/>
  <c r="Y368" i="27" s="1"/>
  <c r="B367" i="2"/>
  <c r="Y369" i="27" s="1"/>
  <c r="B368" i="2"/>
  <c r="B369" i="2"/>
  <c r="B370" i="2"/>
  <c r="B371" i="2"/>
  <c r="B372" i="2"/>
  <c r="B373" i="2"/>
  <c r="B374" i="2"/>
  <c r="Y376" i="27" s="1"/>
  <c r="B375" i="2"/>
  <c r="B376" i="2"/>
  <c r="B377" i="2"/>
  <c r="B378" i="2"/>
  <c r="B379" i="2"/>
  <c r="E365" i="2"/>
  <c r="Y372" i="27"/>
  <c r="Y374" i="27"/>
  <c r="B365" i="1"/>
  <c r="W367" i="27" s="1"/>
  <c r="B366" i="1"/>
  <c r="W368" i="27" s="1"/>
  <c r="B367" i="1"/>
  <c r="B367" i="4" s="1"/>
  <c r="X369" i="27" s="1"/>
  <c r="B368" i="1"/>
  <c r="B368" i="4" s="1"/>
  <c r="X370" i="27" s="1"/>
  <c r="B369" i="1"/>
  <c r="B369" i="4" s="1"/>
  <c r="X371" i="27" s="1"/>
  <c r="B370" i="1"/>
  <c r="B370" i="4" s="1"/>
  <c r="X372" i="27" s="1"/>
  <c r="B371" i="1"/>
  <c r="W373" i="27" s="1"/>
  <c r="B372" i="1"/>
  <c r="B372" i="4" s="1"/>
  <c r="X374" i="27" s="1"/>
  <c r="B373" i="1"/>
  <c r="W375" i="27" s="1"/>
  <c r="B374" i="1"/>
  <c r="W376" i="27" s="1"/>
  <c r="B375" i="1"/>
  <c r="B375" i="4" s="1"/>
  <c r="X377" i="27" s="1"/>
  <c r="B376" i="1"/>
  <c r="B376" i="4" s="1"/>
  <c r="X378" i="27" s="1"/>
  <c r="B377" i="1"/>
  <c r="B377" i="4" s="1"/>
  <c r="X379" i="27" s="1"/>
  <c r="B378" i="1"/>
  <c r="B378" i="4" s="1"/>
  <c r="X380" i="27" s="1"/>
  <c r="B379" i="1"/>
  <c r="W381" i="27" s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2" i="5" s="1"/>
  <c r="Z364" i="27" s="1"/>
  <c r="B360" i="3"/>
  <c r="B358" i="3"/>
  <c r="B357" i="3"/>
  <c r="B356" i="3"/>
  <c r="B355" i="3"/>
  <c r="B354" i="3"/>
  <c r="B354" i="5" s="1"/>
  <c r="Z356" i="27" s="1"/>
  <c r="B353" i="3"/>
  <c r="B350" i="3"/>
  <c r="B348" i="3"/>
  <c r="B348" i="5" s="1"/>
  <c r="Z350" i="27" s="1"/>
  <c r="B349" i="5"/>
  <c r="Z351" i="27" s="1"/>
  <c r="B350" i="5"/>
  <c r="B351" i="5"/>
  <c r="Z353" i="27" s="1"/>
  <c r="B352" i="5"/>
  <c r="Z354" i="27" s="1"/>
  <c r="B353" i="5"/>
  <c r="Z355" i="27" s="1"/>
  <c r="B356" i="5"/>
  <c r="Z358" i="27" s="1"/>
  <c r="B357" i="5"/>
  <c r="Z359" i="27" s="1"/>
  <c r="B358" i="5"/>
  <c r="Z360" i="27" s="1"/>
  <c r="B359" i="5"/>
  <c r="Z361" i="27" s="1"/>
  <c r="B360" i="5"/>
  <c r="Z362" i="27" s="1"/>
  <c r="B361" i="5"/>
  <c r="B363" i="5"/>
  <c r="Z365" i="27" s="1"/>
  <c r="B364" i="5"/>
  <c r="Z366" i="27" s="1"/>
  <c r="B348" i="2"/>
  <c r="B349" i="2"/>
  <c r="Y351" i="27" s="1"/>
  <c r="B350" i="2"/>
  <c r="Y352" i="27" s="1"/>
  <c r="B351" i="2"/>
  <c r="B352" i="2"/>
  <c r="B353" i="2"/>
  <c r="B354" i="2"/>
  <c r="B355" i="2"/>
  <c r="Y357" i="27" s="1"/>
  <c r="B356" i="2"/>
  <c r="B357" i="2"/>
  <c r="Y359" i="27" s="1"/>
  <c r="B358" i="2"/>
  <c r="Y360" i="27" s="1"/>
  <c r="B359" i="2"/>
  <c r="B360" i="2"/>
  <c r="B361" i="2"/>
  <c r="B362" i="2"/>
  <c r="B363" i="2"/>
  <c r="Y365" i="27" s="1"/>
  <c r="B364" i="2"/>
  <c r="J364" i="2"/>
  <c r="E362" i="2"/>
  <c r="C361" i="2"/>
  <c r="C358" i="2"/>
  <c r="C348" i="2"/>
  <c r="B348" i="1"/>
  <c r="W350" i="27" s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W356" i="27" s="1"/>
  <c r="B355" i="1"/>
  <c r="W357" i="27" s="1"/>
  <c r="B356" i="1"/>
  <c r="B356" i="4" s="1"/>
  <c r="X358" i="27" s="1"/>
  <c r="B357" i="1"/>
  <c r="B357" i="4" s="1"/>
  <c r="X359" i="27" s="1"/>
  <c r="B358" i="1"/>
  <c r="W360" i="27" s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W366" i="27" s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203" i="3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Z336" i="27" s="1"/>
  <c r="B335" i="5"/>
  <c r="Z337" i="27" s="1"/>
  <c r="B337" i="5"/>
  <c r="Z339" i="27" s="1"/>
  <c r="B338" i="5"/>
  <c r="Z340" i="27" s="1"/>
  <c r="B341" i="5"/>
  <c r="Z343" i="27" s="1"/>
  <c r="B342" i="5"/>
  <c r="Z344" i="27" s="1"/>
  <c r="B343" i="5"/>
  <c r="Z345" i="27" s="1"/>
  <c r="B345" i="5"/>
  <c r="Z347" i="27" s="1"/>
  <c r="B346" i="5"/>
  <c r="Z348" i="27" s="1"/>
  <c r="G342" i="2"/>
  <c r="G339" i="2"/>
  <c r="L329" i="2"/>
  <c r="B329" i="2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7" i="4" s="1"/>
  <c r="X339" i="27" s="1"/>
  <c r="B338" i="1"/>
  <c r="B338" i="4" s="1"/>
  <c r="X340" i="27" s="1"/>
  <c r="B339" i="1"/>
  <c r="B339" i="4" s="1"/>
  <c r="X341" i="27" s="1"/>
  <c r="B340" i="1"/>
  <c r="B340" i="4" s="1"/>
  <c r="X342" i="27" s="1"/>
  <c r="B342" i="1"/>
  <c r="B342" i="4" s="1"/>
  <c r="X344" i="27" s="1"/>
  <c r="B343" i="1"/>
  <c r="W345" i="27" s="1"/>
  <c r="B344" i="1"/>
  <c r="W346" i="27" s="1"/>
  <c r="B345" i="1"/>
  <c r="B345" i="4" s="1"/>
  <c r="X347" i="27" s="1"/>
  <c r="B347" i="1"/>
  <c r="B347" i="4" s="1"/>
  <c r="X349" i="27" s="1"/>
  <c r="L346" i="1"/>
  <c r="B346" i="1" s="1"/>
  <c r="I341" i="1"/>
  <c r="C341" i="1"/>
  <c r="B329" i="1"/>
  <c r="W331" i="27" s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Z312" i="27" s="1"/>
  <c r="B311" i="5"/>
  <c r="B312" i="5"/>
  <c r="Z314" i="27" s="1"/>
  <c r="B314" i="5"/>
  <c r="Z316" i="27" s="1"/>
  <c r="B315" i="5"/>
  <c r="Z317" i="27" s="1"/>
  <c r="B316" i="5"/>
  <c r="Z318" i="27" s="1"/>
  <c r="B317" i="5"/>
  <c r="Z319" i="27" s="1"/>
  <c r="B318" i="5"/>
  <c r="Z320" i="27" s="1"/>
  <c r="B319" i="5"/>
  <c r="Z321" i="27" s="1"/>
  <c r="B321" i="5"/>
  <c r="Z323" i="27" s="1"/>
  <c r="B322" i="5"/>
  <c r="Z324" i="27" s="1"/>
  <c r="B323" i="5"/>
  <c r="Z325" i="27" s="1"/>
  <c r="B324" i="5"/>
  <c r="Z326" i="27" s="1"/>
  <c r="B325" i="5"/>
  <c r="Z327" i="27" s="1"/>
  <c r="B326" i="5"/>
  <c r="Z328" i="27" s="1"/>
  <c r="B327" i="5"/>
  <c r="Z329" i="27" s="1"/>
  <c r="B328" i="5"/>
  <c r="Z330" i="27" s="1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0" i="4" s="1"/>
  <c r="X312" i="27" s="1"/>
  <c r="B311" i="1"/>
  <c r="B311" i="4" s="1"/>
  <c r="X313" i="27" s="1"/>
  <c r="B314" i="1"/>
  <c r="B314" i="4" s="1"/>
  <c r="X316" i="27" s="1"/>
  <c r="B315" i="1"/>
  <c r="B315" i="4" s="1"/>
  <c r="X317" i="27" s="1"/>
  <c r="B316" i="1"/>
  <c r="B316" i="4" s="1"/>
  <c r="X318" i="27" s="1"/>
  <c r="B318" i="1"/>
  <c r="B318" i="4" s="1"/>
  <c r="X320" i="27" s="1"/>
  <c r="B319" i="1"/>
  <c r="B319" i="4" s="1"/>
  <c r="X321" i="27" s="1"/>
  <c r="B321" i="1"/>
  <c r="B321" i="4" s="1"/>
  <c r="X323" i="27" s="1"/>
  <c r="B322" i="1"/>
  <c r="B322" i="4" s="1"/>
  <c r="X324" i="27" s="1"/>
  <c r="B323" i="1"/>
  <c r="B323" i="4" s="1"/>
  <c r="X325" i="27" s="1"/>
  <c r="B324" i="1"/>
  <c r="B324" i="4" s="1"/>
  <c r="X326" i="27" s="1"/>
  <c r="B325" i="1"/>
  <c r="W327" i="27" s="1"/>
  <c r="B326" i="1"/>
  <c r="B326" i="4" s="1"/>
  <c r="X328" i="27" s="1"/>
  <c r="B327" i="1"/>
  <c r="B327" i="4" s="1"/>
  <c r="X329" i="27" s="1"/>
  <c r="B328" i="1"/>
  <c r="B328" i="4" s="1"/>
  <c r="X330" i="27" s="1"/>
  <c r="D320" i="1"/>
  <c r="B320" i="1" s="1"/>
  <c r="W322" i="27" s="1"/>
  <c r="D317" i="1"/>
  <c r="B317" i="1" s="1"/>
  <c r="W319" i="27" s="1"/>
  <c r="D313" i="1"/>
  <c r="B313" i="1" s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4" i="27"/>
  <c r="AA385" i="27"/>
  <c r="AA386" i="27"/>
  <c r="AA387" i="27"/>
  <c r="AA388" i="27"/>
  <c r="AA389" i="27"/>
  <c r="AA390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6" i="27"/>
  <c r="AA407" i="27"/>
  <c r="AA408" i="27"/>
  <c r="AA409" i="27"/>
  <c r="AA411" i="27"/>
  <c r="AA412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52" i="27"/>
  <c r="Z363" i="27"/>
  <c r="Z367" i="27"/>
  <c r="Z390" i="27"/>
  <c r="Z394" i="27"/>
  <c r="Z401" i="27"/>
  <c r="Z408" i="27"/>
  <c r="Z414" i="27"/>
  <c r="Z416" i="27"/>
  <c r="Z419" i="27"/>
  <c r="Z420" i="27"/>
  <c r="Z423" i="27"/>
  <c r="Z429" i="27"/>
  <c r="Z431" i="27"/>
  <c r="Z435" i="27"/>
  <c r="Z436" i="27"/>
  <c r="Z438" i="27"/>
  <c r="Z439" i="27"/>
  <c r="Z441" i="27"/>
  <c r="Z442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3" i="27"/>
  <c r="Y354" i="27"/>
  <c r="Y355" i="27"/>
  <c r="Y356" i="27"/>
  <c r="Y358" i="27"/>
  <c r="Y361" i="27"/>
  <c r="Y362" i="27"/>
  <c r="Y363" i="27"/>
  <c r="Y364" i="27"/>
  <c r="Y366" i="27"/>
  <c r="Y367" i="27"/>
  <c r="Y370" i="27"/>
  <c r="Y371" i="27"/>
  <c r="Y373" i="27"/>
  <c r="Y375" i="27"/>
  <c r="Y377" i="27"/>
  <c r="Y378" i="27"/>
  <c r="Y379" i="27"/>
  <c r="Y380" i="27"/>
  <c r="Y381" i="27"/>
  <c r="Y384" i="27"/>
  <c r="Y385" i="27"/>
  <c r="Y386" i="27"/>
  <c r="Y390" i="27"/>
  <c r="Y391" i="27"/>
  <c r="Y392" i="27"/>
  <c r="Y393" i="27"/>
  <c r="Y394" i="27"/>
  <c r="Y398" i="27"/>
  <c r="Y399" i="27"/>
  <c r="Y401" i="27"/>
  <c r="Y403" i="27"/>
  <c r="Y404" i="27"/>
  <c r="Y405" i="27"/>
  <c r="Y407" i="27"/>
  <c r="Y408" i="27"/>
  <c r="Y409" i="27"/>
  <c r="Y411" i="27"/>
  <c r="Y412" i="27"/>
  <c r="Y413" i="27"/>
  <c r="Y414" i="27"/>
  <c r="Y416" i="27"/>
  <c r="Y418" i="27"/>
  <c r="Y419" i="27"/>
  <c r="Y420" i="27"/>
  <c r="Y424" i="27"/>
  <c r="Y426" i="27"/>
  <c r="Y428" i="27"/>
  <c r="Y431" i="27"/>
  <c r="Y432" i="27"/>
  <c r="Y433" i="27"/>
  <c r="Y434" i="27"/>
  <c r="Y435" i="27"/>
  <c r="Y436" i="27"/>
  <c r="Y438" i="27"/>
  <c r="Y439" i="27"/>
  <c r="Y440" i="27"/>
  <c r="Y441" i="27"/>
  <c r="Y442" i="27"/>
  <c r="Y443" i="27"/>
  <c r="Y444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415" i="27"/>
  <c r="X431" i="27"/>
  <c r="X432" i="27"/>
  <c r="X433" i="27"/>
  <c r="X434" i="27"/>
  <c r="X436" i="27"/>
  <c r="X439" i="27"/>
  <c r="X440" i="27"/>
  <c r="X441" i="27"/>
  <c r="X442" i="27"/>
  <c r="X443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21" i="27"/>
  <c r="W323" i="27"/>
  <c r="W329" i="27"/>
  <c r="W330" i="27"/>
  <c r="W332" i="27"/>
  <c r="W339" i="27"/>
  <c r="W340" i="27"/>
  <c r="W342" i="27"/>
  <c r="W344" i="27"/>
  <c r="W349" i="27"/>
  <c r="W351" i="27"/>
  <c r="W353" i="27"/>
  <c r="W354" i="27"/>
  <c r="W362" i="27"/>
  <c r="W363" i="27"/>
  <c r="W365" i="27"/>
  <c r="W371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Z293" i="27" s="1"/>
  <c r="B292" i="5"/>
  <c r="Z294" i="27" s="1"/>
  <c r="B293" i="5"/>
  <c r="Z295" i="27" s="1"/>
  <c r="B294" i="5"/>
  <c r="Z296" i="27" s="1"/>
  <c r="B296" i="5"/>
  <c r="Z298" i="27" s="1"/>
  <c r="B297" i="5"/>
  <c r="Z299" i="27" s="1"/>
  <c r="B298" i="5"/>
  <c r="Z300" i="27" s="1"/>
  <c r="B299" i="5"/>
  <c r="B301" i="5"/>
  <c r="Z303" i="27" s="1"/>
  <c r="B302" i="5"/>
  <c r="Z304" i="27" s="1"/>
  <c r="B303" i="5"/>
  <c r="Z305" i="27" s="1"/>
  <c r="B304" i="5"/>
  <c r="Z306" i="27" s="1"/>
  <c r="B305" i="5"/>
  <c r="B306" i="5"/>
  <c r="Z308" i="27" s="1"/>
  <c r="B307" i="5"/>
  <c r="B308" i="5"/>
  <c r="Z310" i="27" s="1"/>
  <c r="B309" i="5"/>
  <c r="Z311" i="27" s="1"/>
  <c r="B291" i="2"/>
  <c r="B292" i="2"/>
  <c r="B293" i="2"/>
  <c r="B294" i="2"/>
  <c r="B295" i="2"/>
  <c r="Y297" i="27" s="1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Z277" i="27" s="1"/>
  <c r="B276" i="5"/>
  <c r="Z278" i="27" s="1"/>
  <c r="B277" i="5"/>
  <c r="Z279" i="27" s="1"/>
  <c r="B278" i="5"/>
  <c r="Z280" i="27" s="1"/>
  <c r="B279" i="5"/>
  <c r="Z281" i="27" s="1"/>
  <c r="B280" i="5"/>
  <c r="Z282" i="27" s="1"/>
  <c r="B281" i="5"/>
  <c r="Z283" i="27" s="1"/>
  <c r="B282" i="5"/>
  <c r="Z284" i="27" s="1"/>
  <c r="B283" i="5"/>
  <c r="Z285" i="27" s="1"/>
  <c r="B284" i="5"/>
  <c r="Z286" i="27" s="1"/>
  <c r="B285" i="5"/>
  <c r="Z287" i="27" s="1"/>
  <c r="B286" i="5"/>
  <c r="Z288" i="27" s="1"/>
  <c r="B287" i="5"/>
  <c r="Z289" i="27" s="1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AA284" i="27"/>
  <c r="AA283" i="27"/>
  <c r="B104" i="3"/>
  <c r="AA106" i="27" s="1"/>
  <c r="AA281" i="27"/>
  <c r="AA291" i="27"/>
  <c r="B1" i="3"/>
  <c r="AA292" i="27"/>
  <c r="AA277" i="27"/>
  <c r="AA278" i="27"/>
  <c r="AA279" i="27"/>
  <c r="AA280" i="27"/>
  <c r="AA285" i="27"/>
  <c r="AA286" i="27"/>
  <c r="AA290" i="27"/>
  <c r="AA276" i="27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W264" i="27" s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90" i="27"/>
  <c r="Z301" i="27"/>
  <c r="Z307" i="27"/>
  <c r="Z309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W288" i="27"/>
  <c r="W297" i="27"/>
  <c r="W305" i="27"/>
  <c r="W309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AA236" i="27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AA199" i="27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AA196" i="27"/>
  <c r="B193" i="3"/>
  <c r="AA195" i="27" s="1"/>
  <c r="B192" i="3"/>
  <c r="AA194" i="27" s="1"/>
  <c r="AA191" i="27"/>
  <c r="B187" i="3"/>
  <c r="AA189" i="27" s="1"/>
  <c r="AA185" i="27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K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AA172" i="27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AA162" i="27"/>
  <c r="AA157" i="27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D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AA133" i="27"/>
  <c r="AA129" i="27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AA122" i="27"/>
  <c r="AA121" i="27"/>
  <c r="AA120" i="27"/>
  <c r="AA118" i="27"/>
  <c r="AA115" i="27"/>
  <c r="B112" i="3"/>
  <c r="AA114" i="27" s="1"/>
  <c r="B110" i="3"/>
  <c r="AA112" i="27" s="1"/>
  <c r="B106" i="3"/>
  <c r="AA108" i="27" s="1"/>
  <c r="AA107" i="27"/>
  <c r="B100" i="3"/>
  <c r="AA102" i="27" s="1"/>
  <c r="B99" i="3"/>
  <c r="AA101" i="27" s="1"/>
  <c r="AA100" i="27"/>
  <c r="B97" i="3"/>
  <c r="AA99" i="27" s="1"/>
  <c r="AA98" i="27"/>
  <c r="E118" i="2"/>
  <c r="B118" i="2" s="1"/>
  <c r="C112" i="2"/>
  <c r="B112" i="2" s="1"/>
  <c r="C103" i="2"/>
  <c r="B103" i="2" s="1"/>
  <c r="Y105" i="27" s="1"/>
  <c r="B98" i="2"/>
  <c r="C97" i="2"/>
  <c r="B97" i="2" s="1"/>
  <c r="M121" i="1"/>
  <c r="L121" i="1"/>
  <c r="D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AA88" i="27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AA73" i="27"/>
  <c r="B70" i="3"/>
  <c r="AA72" i="27" s="1"/>
  <c r="B68" i="3"/>
  <c r="AA70" i="27" s="1"/>
  <c r="B67" i="3"/>
  <c r="AA69" i="27" s="1"/>
  <c r="AA68" i="27"/>
  <c r="B65" i="3"/>
  <c r="AA67" i="27" s="1"/>
  <c r="AA66" i="27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AA53" i="27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B69" i="2"/>
  <c r="C66" i="2"/>
  <c r="B66" i="2" s="1"/>
  <c r="F65" i="2"/>
  <c r="B65" i="2" s="1"/>
  <c r="E55" i="2"/>
  <c r="B55" i="2" s="1"/>
  <c r="H53" i="2"/>
  <c r="B53" i="2" s="1"/>
  <c r="G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AA45" i="27"/>
  <c r="B39" i="3"/>
  <c r="AA41" i="27" s="1"/>
  <c r="B42" i="3"/>
  <c r="AA44" i="27" s="1"/>
  <c r="AA43" i="27"/>
  <c r="AA30" i="27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AA25" i="27"/>
  <c r="AA24" i="27"/>
  <c r="B21" i="3"/>
  <c r="AA23" i="27" s="1"/>
  <c r="AA22" i="27"/>
  <c r="AA17" i="27"/>
  <c r="B14" i="3"/>
  <c r="AA16" i="27" s="1"/>
  <c r="AA14" i="27"/>
  <c r="AA15" i="27"/>
  <c r="B17" i="3"/>
  <c r="AA19" i="27" s="1"/>
  <c r="AA18" i="27"/>
  <c r="AA6" i="27"/>
  <c r="AA5" i="27"/>
  <c r="AA8" i="27"/>
  <c r="B5" i="3"/>
  <c r="AA7" i="27" s="1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F2" i="1"/>
  <c r="B2" i="1" s="1"/>
  <c r="W4" i="27" s="1"/>
  <c r="B1" i="1"/>
  <c r="W3" i="27" s="1"/>
  <c r="B435" i="4" l="1"/>
  <c r="X437" i="27" s="1"/>
  <c r="B435" i="5"/>
  <c r="Z437" i="27" s="1"/>
  <c r="W292" i="27"/>
  <c r="W364" i="27"/>
  <c r="B417" i="4"/>
  <c r="X419" i="27" s="1"/>
  <c r="B426" i="4"/>
  <c r="X428" i="27" s="1"/>
  <c r="B423" i="4"/>
  <c r="X425" i="27" s="1"/>
  <c r="B425" i="4"/>
  <c r="X427" i="27" s="1"/>
  <c r="W359" i="27"/>
  <c r="W341" i="27"/>
  <c r="W318" i="27"/>
  <c r="W397" i="27"/>
  <c r="B410" i="4"/>
  <c r="X412" i="27" s="1"/>
  <c r="B421" i="4"/>
  <c r="X423" i="27" s="1"/>
  <c r="W396" i="27"/>
  <c r="W369" i="27"/>
  <c r="W333" i="27"/>
  <c r="B390" i="4"/>
  <c r="X392" i="27" s="1"/>
  <c r="B416" i="4"/>
  <c r="X418" i="27" s="1"/>
  <c r="B242" i="5"/>
  <c r="Z244" i="27" s="1"/>
  <c r="B423" i="5"/>
  <c r="Z425" i="27" s="1"/>
  <c r="B416" i="5"/>
  <c r="Z418" i="27" s="1"/>
  <c r="W402" i="27"/>
  <c r="B400" i="4"/>
  <c r="X402" i="27" s="1"/>
  <c r="B388" i="4"/>
  <c r="X390" i="27" s="1"/>
  <c r="W390" i="27"/>
  <c r="B336" i="4"/>
  <c r="X338" i="27" s="1"/>
  <c r="W326" i="27"/>
  <c r="W372" i="27"/>
  <c r="B411" i="4"/>
  <c r="X413" i="27" s="1"/>
  <c r="B325" i="4"/>
  <c r="X327" i="27" s="1"/>
  <c r="B374" i="4"/>
  <c r="X376" i="27" s="1"/>
  <c r="W398" i="27"/>
  <c r="B386" i="4"/>
  <c r="X388" i="27" s="1"/>
  <c r="B407" i="4"/>
  <c r="X409" i="27" s="1"/>
  <c r="W317" i="27"/>
  <c r="B373" i="4"/>
  <c r="X375" i="27" s="1"/>
  <c r="W380" i="27"/>
  <c r="W386" i="27"/>
  <c r="B399" i="4"/>
  <c r="X401" i="27" s="1"/>
  <c r="B406" i="4"/>
  <c r="X408" i="27" s="1"/>
  <c r="W316" i="27"/>
  <c r="B341" i="1"/>
  <c r="B365" i="4"/>
  <c r="X367" i="27" s="1"/>
  <c r="W379" i="27"/>
  <c r="B398" i="4"/>
  <c r="X400" i="27" s="1"/>
  <c r="B403" i="4"/>
  <c r="X405" i="27" s="1"/>
  <c r="B405" i="4"/>
  <c r="X407" i="27" s="1"/>
  <c r="W358" i="27"/>
  <c r="W347" i="27"/>
  <c r="W394" i="27"/>
  <c r="B393" i="4"/>
  <c r="X395" i="27" s="1"/>
  <c r="B402" i="4"/>
  <c r="X404" i="27" s="1"/>
  <c r="W374" i="27"/>
  <c r="B391" i="4"/>
  <c r="X393" i="27" s="1"/>
  <c r="AA410" i="27"/>
  <c r="B408" i="4"/>
  <c r="X410" i="27" s="1"/>
  <c r="AA405" i="27"/>
  <c r="AA404" i="27"/>
  <c r="B397" i="4"/>
  <c r="X399" i="27" s="1"/>
  <c r="B295" i="5"/>
  <c r="Z297" i="27" s="1"/>
  <c r="B391" i="5"/>
  <c r="Z393" i="27" s="1"/>
  <c r="B389" i="4"/>
  <c r="X391" i="27" s="1"/>
  <c r="B387" i="4"/>
  <c r="X389" i="27" s="1"/>
  <c r="B385" i="4"/>
  <c r="X387" i="27" s="1"/>
  <c r="B313" i="4"/>
  <c r="X315" i="27" s="1"/>
  <c r="W315" i="27"/>
  <c r="B346" i="4"/>
  <c r="X348" i="27" s="1"/>
  <c r="W348" i="27"/>
  <c r="B381" i="4"/>
  <c r="X383" i="27" s="1"/>
  <c r="W352" i="27"/>
  <c r="W325" i="27"/>
  <c r="B332" i="4"/>
  <c r="X334" i="27" s="1"/>
  <c r="W378" i="27"/>
  <c r="B380" i="4"/>
  <c r="X382" i="27" s="1"/>
  <c r="W370" i="27"/>
  <c r="W324" i="27"/>
  <c r="B329" i="4"/>
  <c r="X331" i="27" s="1"/>
  <c r="B371" i="4"/>
  <c r="X373" i="27" s="1"/>
  <c r="W377" i="27"/>
  <c r="B383" i="4"/>
  <c r="X385" i="27" s="1"/>
  <c r="B344" i="4"/>
  <c r="X346" i="27" s="1"/>
  <c r="B383" i="5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W343" i="27"/>
  <c r="B341" i="4"/>
  <c r="X343" i="27" s="1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AA282" i="27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5" i="5" s="1"/>
  <c r="Z7" i="27" s="1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8" i="5"/>
  <c r="Z10" i="27" s="1"/>
  <c r="B26" i="4"/>
  <c r="X28" i="27" s="1"/>
  <c r="B1" i="5"/>
  <c r="Z3" i="27" s="1"/>
  <c r="B15" i="5" l="1"/>
  <c r="Z17" i="27" s="1"/>
  <c r="Y7" i="27"/>
  <c r="B296" i="4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<sst xmlns="http://schemas.openxmlformats.org/spreadsheetml/2006/main" count="2255" uniqueCount="694">
  <si>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</si>
  <si>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</si>
  <si>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</si>
  <si>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</si>
  <si>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</si>
  <si>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</si>
  <si>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</si>
  <si>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</si>
  <si>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</si>
  <si>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</si>
  <si>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</si>
  <si>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</si>
  <si>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</si>
  <si>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</si>
  <si>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</si>
  <si>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</si>
  <si>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</si>
  <si>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</si>
  <si>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</si>
  <si>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</si>
  <si>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</si>
  <si>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</si>
  <si>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</si>
  <si>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</si>
  <si>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</si>
  <si>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</si>
  <si>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</si>
  <si>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</si>
  <si>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</si>
  <si>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</si>
  <si>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</si>
  <si>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</si>
  <si>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</si>
  <si>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</si>
  <si>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</si>
  <si>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</si>
  <si>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</si>
  <si>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</si>
  <si>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</si>
  <si>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</si>
  <si>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</si>
  <si>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</si>
  <si>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</si>
  <si>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</si>
  <si>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</si>
  <si>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</si>
  <si>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</si>
  <si>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</si>
  <si>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</si>
  <si>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</si>
  <si>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</si>
  <si>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</si>
  <si>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</si>
  <si>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</si>
  <si>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</si>
  <si>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</si>
  <si>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</si>
  <si>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</si>
  <si>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</si>
  <si>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</si>
  <si>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</si>
  <si>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</si>
  <si>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</si>
  <si>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</si>
  <si>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</si>
  <si>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</si>
  <si>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</si>
  <si>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</si>
  <si>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</si>
  <si>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</si>
  <si>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</si>
  <si>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</si>
  <si>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</si>
  <si>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</si>
  <si>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</si>
  <si>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</si>
  <si>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</si>
  <si>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</si>
  <si>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</si>
  <si>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</si>
  <si>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</si>
  <si>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</si>
  <si>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</si>
  <si>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</si>
  <si>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</si>
  <si>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</si>
  <si>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</si>
  <si>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</si>
  <si>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</si>
  <si>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</si>
  <si>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</si>
  <si>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</si>
  <si>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</si>
  <si>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</si>
  <si>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</si>
  <si>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</si>
  <si>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</si>
  <si>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</si>
  <si>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</si>
  <si>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</si>
  <si>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</si>
  <si>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</si>
  <si>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</si>
  <si>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</si>
  <si>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</si>
  <si>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</si>
  <si>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</si>
  <si>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</si>
  <si>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</si>
  <si>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</si>
  <si>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</si>
  <si>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</si>
  <si>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</si>
  <si>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</si>
  <si>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</si>
  <si>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</si>
  <si>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</si>
  <si>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</si>
  <si>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</si>
  <si>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</si>
  <si>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</si>
  <si>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</si>
  <si>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</si>
  <si>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</si>
  <si>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</si>
  <si>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</si>
  <si>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</si>
  <si>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</si>
  <si>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</si>
  <si>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</si>
  <si>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</si>
  <si>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</si>
  <si>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</si>
  <si>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</si>
  <si>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</si>
  <si>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</si>
  <si>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</si>
  <si>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</si>
  <si>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</si>
  <si>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</si>
  <si>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</si>
  <si>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</si>
  <si>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</si>
  <si>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</si>
  <si>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</si>
  <si>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</si>
  <si>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</si>
  <si>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</si>
  <si>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</si>
  <si>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</si>
  <si>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</si>
  <si>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</si>
  <si>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</si>
  <si>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</si>
  <si>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</si>
  <si>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</si>
  <si>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</si>
  <si>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</si>
  <si>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</si>
  <si>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</si>
  <si>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</si>
  <si>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</si>
  <si>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</si>
  <si>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</si>
  <si>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</si>
  <si>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</si>
  <si>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</si>
  <si>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</si>
  <si>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</si>
  <si>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</si>
  <si>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</si>
  <si>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</si>
  <si>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</si>
  <si>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</si>
  <si>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</si>
  <si>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</si>
  <si>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</si>
  <si>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</si>
  <si>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</si>
  <si>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</si>
  <si>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</si>
  <si>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</si>
  <si>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</si>
  <si>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</si>
  <si>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</si>
  <si>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</si>
  <si>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</si>
  <si>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</si>
  <si>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</si>
  <si>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</si>
  <si>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</si>
  <si>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</si>
  <si>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</si>
  <si>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</si>
  <si>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</si>
  <si>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</si>
  <si>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</si>
  <si>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</si>
  <si>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</si>
  <si>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</si>
  <si>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</si>
  <si>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</si>
  <si>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</si>
  <si>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</si>
  <si>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</si>
  <si>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</si>
  <si>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</si>
  <si>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</si>
  <si>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</si>
  <si>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</si>
  <si>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</si>
  <si>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</si>
  <si>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</si>
  <si>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</si>
  <si>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</si>
  <si>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</si>
  <si>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</si>
  <si>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</si>
  <si>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</si>
  <si>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</si>
  <si>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</si>
  <si>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</si>
  <si>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</si>
  <si>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</si>
  <si>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</si>
  <si>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</si>
  <si>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</si>
  <si>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</si>
  <si>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</si>
  <si>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</si>
  <si>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</si>
  <si>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</si>
  <si>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</si>
  <si>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</si>
  <si>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</si>
  <si>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</si>
  <si>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</si>
  <si>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</si>
  <si>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</si>
  <si>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</si>
  <si>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</si>
  <si>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</si>
  <si>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</si>
  <si>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</si>
  <si>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</si>
  <si>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</si>
  <si>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</si>
  <si>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</si>
  <si>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</si>
  <si>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</si>
  <si>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</si>
  <si>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</si>
  <si>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</si>
  <si>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</si>
  <si>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</si>
  <si>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</si>
  <si>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</si>
  <si>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</si>
  <si>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</si>
  <si>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</si>
  <si>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</si>
  <si>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</si>
  <si>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</si>
  <si>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</si>
  <si>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</si>
  <si>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</si>
  <si>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</si>
  <si>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</si>
  <si>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</si>
  <si>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</si>
  <si>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</si>
  <si>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</si>
  <si>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</si>
  <si>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</si>
  <si>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</si>
  <si>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</si>
  <si>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</si>
  <si>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</si>
  <si>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</si>
  <si>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</si>
  <si>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</si>
  <si>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</si>
  <si>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</si>
  <si>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</si>
  <si>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</si>
  <si>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</si>
  <si>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</si>
  <si>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</si>
  <si>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</si>
  <si>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</si>
  <si>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</si>
  <si>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</si>
  <si>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</si>
  <si>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</si>
  <si>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</si>
  <si>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</si>
  <si>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</si>
  <si>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</si>
  <si>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</si>
  <si>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</si>
  <si>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</si>
  <si>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</si>
  <si>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</si>
  <si>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</si>
  <si>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</si>
  <si>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</si>
  <si>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</si>
  <si>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</si>
  <si>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</si>
  <si>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</si>
  <si>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</si>
  <si>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</si>
  <si>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</si>
  <si>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</si>
  <si>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</si>
  <si>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</si>
  <si>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</si>
  <si>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</si>
  <si>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</si>
  <si>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</si>
  <si>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</si>
  <si>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</si>
  <si>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</si>
  <si>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</si>
  <si>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</si>
  <si>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</si>
  <si>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</si>
  <si>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</si>
  <si>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</si>
  <si>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</si>
  <si>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</si>
  <si>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</si>
  <si>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</si>
  <si>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</si>
  <si>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</si>
  <si>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</si>
  <si>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</si>
  <si>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</si>
  <si>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</si>
  <si>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</si>
  <si>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</si>
  <si>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</si>
  <si>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</si>
  <si>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</si>
  <si>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</si>
  <si>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</si>
  <si>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</si>
  <si>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</si>
  <si>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</si>
  <si>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</si>
  <si>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</si>
  <si>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</si>
  <si>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</si>
  <si>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</si>
  <si>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</si>
  <si>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</si>
  <si>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</si>
  <si>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</si>
  <si>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</si>
  <si>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</si>
  <si>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</si>
  <si>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</si>
  <si>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</si>
  <si>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</si>
  <si>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</si>
  <si>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</si>
  <si>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</si>
  <si>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</si>
  <si>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</si>
  <si>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</si>
  <si>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</si>
  <si>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</si>
  <si>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</si>
  <si>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</si>
  <si>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</si>
  <si>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</si>
  <si>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</si>
  <si>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</si>
  <si>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</si>
  <si>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</si>
  <si>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</si>
  <si>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</si>
  <si>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</si>
  <si>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</si>
  <si>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</si>
  <si>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</si>
  <si>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</si>
  <si>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</si>
  <si>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</si>
  <si>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</si>
  <si>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</si>
  <si>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</si>
  <si>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</si>
  <si>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</si>
  <si>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</si>
  <si>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</si>
  <si>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</si>
  <si>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</si>
  <si>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</si>
  <si>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</si>
  <si>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</si>
  <si>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</si>
  <si>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</si>
  <si>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</si>
  <si>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</si>
  <si>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</si>
  <si>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</si>
  <si>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</si>
  <si>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</si>
  <si>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</si>
  <si>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</si>
  <si>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</si>
  <si>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</si>
  <si>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</si>
  <si>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</si>
  <si>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</si>
  <si>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</si>
  <si>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</si>
  <si>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</si>
  <si>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</si>
  <si>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</si>
  <si>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</si>
  <si>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</si>
  <si>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</si>
  <si>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</si>
  <si>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</si>
  <si>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</si>
  <si>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</si>
  <si>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</si>
  <si>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</si>
  <si>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</si>
  <si>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</si>
  <si>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</si>
  <si>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</si>
  <si>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</si>
  <si>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</si>
  <si>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</si>
  <si>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</si>
  <si>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</si>
  <si>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</si>
  <si>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</si>
  <si>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</si>
  <si>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</si>
  <si>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</si>
  <si>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</si>
  <si>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</si>
  <si>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</si>
  <si>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</si>
  <si>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</si>
  <si>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</si>
  <si>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</si>
  <si>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</si>
  <si>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</si>
  <si>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</si>
  <si>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</si>
  <si>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</si>
  <si>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</si>
  <si>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</si>
  <si>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</si>
  <si>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</si>
  <si>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</si>
  <si>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</si>
  <si>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</si>
  <si>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</si>
  <si>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</si>
  <si>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</si>
  <si>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</si>
  <si>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</si>
  <si>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</si>
  <si>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</si>
  <si>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</si>
  <si>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</si>
  <si>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</si>
  <si>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</si>
  <si>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</si>
  <si>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</si>
  <si>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</si>
  <si>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</si>
  <si>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</si>
  <si>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</si>
  <si>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</si>
  <si>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</si>
  <si>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</si>
  <si>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</si>
  <si>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</si>
  <si>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</si>
  <si>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</si>
  <si>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</si>
  <si>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</si>
  <si>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</si>
  <si>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</si>
  <si>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</si>
  <si>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</si>
  <si>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</si>
  <si>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</si>
  <si>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</si>
  <si>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</si>
  <si>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</si>
  <si>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</si>
  <si>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</si>
  <si>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</si>
  <si>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</si>
  <si>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</si>
  <si>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</si>
  <si>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</si>
  <si>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</si>
  <si>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</si>
  <si>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</si>
  <si>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</si>
  <si>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</si>
  <si>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</si>
  <si>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</si>
  <si>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</si>
  <si>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</si>
  <si>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</si>
  <si>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</si>
  <si>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</si>
  <si>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</si>
  <si>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</si>
  <si>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</si>
  <si>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</si>
  <si>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</si>
  <si>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</si>
  <si>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</si>
  <si>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</si>
  <si>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</si>
  <si>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</si>
  <si>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</si>
  <si>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</si>
  <si>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</si>
  <si>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</si>
  <si>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</si>
  <si>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</si>
  <si>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</si>
  <si>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</si>
  <si>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</si>
  <si>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</si>
  <si>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</si>
  <si>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</si>
  <si>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</si>
  <si>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</si>
  <si>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</si>
  <si>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</si>
  <si>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</si>
  <si>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</si>
  <si>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</si>
  <si>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</si>
  <si>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</si>
  <si>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</si>
  <si>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</si>
  <si>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</si>
  <si>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</si>
  <si>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</si>
  <si>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</si>
  <si>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</si>
  <si>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</si>
  <si>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</si>
  <si>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</si>
  <si>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</si>
  <si>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</si>
  <si>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</si>
  <si>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</si>
  <si>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</si>
  <si>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</si>
  <si>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</si>
  <si>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</si>
  <si>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</si>
  <si>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</si>
  <si>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</si>
  <si>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</si>
  <si>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</si>
  <si>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</si>
  <si>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</si>
  <si>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</si>
  <si>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</si>
  <si>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</si>
  <si>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</si>
  <si>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</si>
  <si>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</si>
  <si>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</si>
  <si>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</si>
  <si>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</si>
  <si>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</si>
  <si>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</si>
  <si>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</si>
  <si>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</si>
  <si>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</si>
  <si>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</si>
  <si>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</si>
  <si>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</si>
  <si>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</si>
  <si>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</si>
  <si>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</si>
  <si>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</si>
  <si>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</si>
  <si>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</si>
  <si>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</si>
  <si>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</si>
  <si>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</si>
  <si>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</si>
  <si>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</si>
  <si>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</si>
  <si>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</si>
  <si>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</si>
  <si>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</si>
  <si>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</si>
  <si>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</si>
  <si>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</si>
  <si>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</si>
  <si>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</si>
  <si>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</si>
  <si>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</si>
  <si>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</si>
  <si>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</si>
  <si>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</si>
  <si>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</si>
  <si>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</si>
  <si>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</si>
  <si>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</si>
  <si>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</si>
  <si>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</si>
  <si>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</si>
  <si>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</si>
  <si>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</si>
  <si>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</si>
  <si>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</si>
  <si>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</si>
  <si>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</si>
  <si>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</si>
  <si>
    <t>Marcus Buchecha</t>
  </si>
  <si>
    <t>Steven Nguyen</t>
  </si>
  <si>
    <t>Mohammad Yahya</t>
  </si>
  <si>
    <t>Billy Elekana</t>
  </si>
  <si>
    <t>Tabatha Ricci</t>
  </si>
  <si>
    <t>Amanda Ribas</t>
  </si>
  <si>
    <t>Muslim Salikhov</t>
  </si>
  <si>
    <t>Said Nurmagomedov</t>
  </si>
  <si>
    <t>Bogdan Guskov</t>
  </si>
  <si>
    <t>Shara Magomedov</t>
  </si>
  <si>
    <t>Marcus McGhee</t>
  </si>
  <si>
    <t>Petr Yan</t>
  </si>
  <si>
    <t>Robert Whittaker</t>
  </si>
  <si>
    <t>Ibo Aslan</t>
  </si>
  <si>
    <t>Piera Rodriguez</t>
  </si>
  <si>
    <t>Felipe Bunes</t>
  </si>
  <si>
    <t>Ketlen Souza</t>
  </si>
  <si>
    <t>Rinya Nakamura</t>
  </si>
  <si>
    <t>Karol Rosa</t>
  </si>
  <si>
    <t>Elves Brener</t>
  </si>
  <si>
    <t>Mateusz Rebecki</t>
  </si>
  <si>
    <t>Tatsuro Taira</t>
  </si>
  <si>
    <t>Amir Albazi</t>
  </si>
  <si>
    <t>Hyun Sung Park</t>
  </si>
  <si>
    <t>Uros Medic</t>
  </si>
  <si>
    <t>Gilbert Urbina</t>
  </si>
  <si>
    <t>Joselyne Edwards</t>
  </si>
  <si>
    <t>Toshiomi Kazama</t>
  </si>
  <si>
    <t>Julija Stoliarenko</t>
  </si>
  <si>
    <t>Gabriella Fernandes</t>
  </si>
  <si>
    <t>Miles Johns</t>
  </si>
  <si>
    <t>Eryk Anders</t>
  </si>
  <si>
    <t>Dakkar Klose</t>
  </si>
  <si>
    <t>Edson Barboza</t>
  </si>
  <si>
    <t>Diego Ferreira</t>
  </si>
  <si>
    <t>Gerald Meerschaert</t>
  </si>
  <si>
    <t>Jessica Andrade</t>
  </si>
  <si>
    <t>Bryan Battle</t>
  </si>
  <si>
    <t>Chase Hooper</t>
  </si>
  <si>
    <t>Alexander Hernandez</t>
  </si>
  <si>
    <t>Carlos Prates</t>
  </si>
  <si>
    <t>Geoff Neal</t>
  </si>
  <si>
    <t>Michael Page</t>
  </si>
  <si>
    <t>Kai Asakura</t>
  </si>
  <si>
    <t>Tim Elliott</t>
  </si>
  <si>
    <t>Aaron Pico</t>
  </si>
  <si>
    <t>Khamzat Chimaev</t>
  </si>
  <si>
    <t>Dricus Du Plessis</t>
  </si>
  <si>
    <t>Drakkar Klose</t>
  </si>
  <si>
    <t>Uran Satybaldiev</t>
  </si>
  <si>
    <t>Xiao Long</t>
  </si>
  <si>
    <t>Westin Wilson</t>
  </si>
  <si>
    <t>Yizha</t>
  </si>
  <si>
    <t>Kyle Daukaus</t>
  </si>
  <si>
    <t>Michel Pereira</t>
  </si>
  <si>
    <t>Rongzhu</t>
  </si>
  <si>
    <t>Gauge Young</t>
  </si>
  <si>
    <t>Maheshate</t>
  </si>
  <si>
    <t>Kiefer Crosbie</t>
  </si>
  <si>
    <t>Taiyilake Nueraji</t>
  </si>
  <si>
    <t>Sergei Pavlovich</t>
  </si>
  <si>
    <t>Aljamain Sterling</t>
  </si>
  <si>
    <t>Brian Ortega</t>
  </si>
  <si>
    <t>Zhang Mingyang</t>
  </si>
  <si>
    <t>Johnny Walker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</si>
</sst>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444"/>
  <sheetViews>
    <sheetView topLeftCell="A31" zoomScale="90" zoomScaleNormal="90" workbookViewId="0">
      <selection activeCell="L148" sqref="L148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15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15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15" x14ac:dyDescent="0.3">
      <c r="A3" t="s">
        <v>2</v>
      </c>
      <c r="B3" s="1">
        <f xml:space="preserve"> AVERAGE(C3:BC3)</f>
        <v>192.5</v>
      </c>
      <c r="C3" s="13">
        <v>116</v>
      </c>
      <c r="D3" s="13">
        <v>264</v>
      </c>
      <c r="E3" s="13">
        <v>128</v>
      </c>
      <c r="F3" s="13">
        <v>36</v>
      </c>
      <c r="G3" s="13">
        <v>0</v>
      </c>
      <c r="H3" s="13">
        <v>431</v>
      </c>
      <c r="I3">
        <v>483</v>
      </c>
      <c r="J3">
        <v>186</v>
      </c>
      <c r="K3">
        <v>10</v>
      </c>
      <c r="L3">
        <v>271</v>
      </c>
    </row>
    <row r="4" spans="1:15" x14ac:dyDescent="0.3">
      <c r="A4" t="s">
        <v>645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15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15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15" x14ac:dyDescent="0.3">
      <c r="A7" t="s">
        <v>6</v>
      </c>
      <c r="B7" s="1">
        <f t="shared" ref="B7:B68" si="1" xml:space="preserve"> AVERAGE(C7:BC7)</f>
        <v>243.66666666666666</v>
      </c>
      <c r="C7">
        <f>7*60+19</f>
        <v>439</v>
      </c>
      <c r="D7">
        <f>3*60+54</f>
        <v>234</v>
      </c>
      <c r="E7">
        <v>58</v>
      </c>
    </row>
    <row r="8" spans="1:15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15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15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15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15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15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15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15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15" x14ac:dyDescent="0.3">
      <c r="A16" t="s">
        <v>581</v>
      </c>
      <c r="B16" s="1">
        <f t="shared" si="1"/>
        <v>51</v>
      </c>
      <c r="C16">
        <v>137</v>
      </c>
      <c r="D16">
        <v>8</v>
      </c>
      <c r="E16">
        <v>8</v>
      </c>
    </row>
    <row r="17" spans="1:17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17" x14ac:dyDescent="0.3">
      <c r="A18" t="s">
        <v>561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17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17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17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17" x14ac:dyDescent="0.3">
      <c r="A22" t="s">
        <v>288</v>
      </c>
      <c r="B22" s="1">
        <f xml:space="preserve"> AVERAGE(C22:BC22)</f>
        <v>132.1</v>
      </c>
      <c r="C22" s="13">
        <v>17</v>
      </c>
      <c r="D22" s="13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17" x14ac:dyDescent="0.3">
      <c r="A23" t="s">
        <v>289</v>
      </c>
      <c r="B23" s="1">
        <f xml:space="preserve"> AVERAGE(C23:BC23)</f>
        <v>100.7</v>
      </c>
      <c r="C23" s="14">
        <v>22</v>
      </c>
      <c r="D23" s="14">
        <v>30</v>
      </c>
      <c r="E23" s="13">
        <v>2</v>
      </c>
      <c r="F23" s="13">
        <v>5</v>
      </c>
      <c r="G23" s="13">
        <v>254</v>
      </c>
      <c r="H23" s="13">
        <v>0</v>
      </c>
      <c r="I23" s="13">
        <v>187</v>
      </c>
      <c r="J23" s="13">
        <v>378</v>
      </c>
      <c r="K23" s="13">
        <v>0</v>
      </c>
      <c r="L23" s="13">
        <v>129</v>
      </c>
    </row>
    <row r="24" spans="1:17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17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17" x14ac:dyDescent="0.3">
      <c r="A26" t="s">
        <v>291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17" x14ac:dyDescent="0.3">
      <c r="A27" t="s">
        <v>292</v>
      </c>
      <c r="B27" s="1">
        <f t="shared" si="1"/>
        <v>0</v>
      </c>
      <c r="C27">
        <v>0</v>
      </c>
    </row>
    <row r="28" spans="1:17" x14ac:dyDescent="0.3">
      <c r="A28" t="s">
        <v>293</v>
      </c>
      <c r="B28" s="1">
        <f t="shared" si="1"/>
        <v>55.2</v>
      </c>
      <c r="C28">
        <v>1</v>
      </c>
      <c r="D28">
        <v>4</v>
      </c>
      <c r="E28">
        <v>34</v>
      </c>
      <c r="F28">
        <v>36</v>
      </c>
      <c r="G28">
        <v>201</v>
      </c>
    </row>
    <row r="29" spans="1:17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17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17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17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1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1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1" x14ac:dyDescent="0.3">
      <c r="A35" t="s">
        <v>297</v>
      </c>
      <c r="B35" s="1">
        <f xml:space="preserve"> AVERAGE(C35:BC35)</f>
        <v>88.7</v>
      </c>
      <c r="C35" s="13">
        <v>106</v>
      </c>
      <c r="D35" s="13">
        <v>34</v>
      </c>
      <c r="E35" s="13">
        <v>45</v>
      </c>
      <c r="F35" s="13">
        <v>0</v>
      </c>
      <c r="G35" s="13">
        <v>258</v>
      </c>
      <c r="H35" s="13">
        <v>175</v>
      </c>
      <c r="I35" s="13">
        <v>15</v>
      </c>
      <c r="J35" s="13">
        <v>0</v>
      </c>
      <c r="K35" s="13">
        <v>230</v>
      </c>
      <c r="L35">
        <v>24</v>
      </c>
    </row>
    <row r="36" spans="1:21" x14ac:dyDescent="0.3">
      <c r="A36" t="s">
        <v>35</v>
      </c>
      <c r="B36" s="1">
        <f t="shared" si="1"/>
        <v>331</v>
      </c>
      <c r="C36">
        <v>331</v>
      </c>
    </row>
    <row r="37" spans="1:21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1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1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1" x14ac:dyDescent="0.3">
      <c r="A40" t="s">
        <v>642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1" x14ac:dyDescent="0.3">
      <c r="A41" t="s">
        <v>300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1" x14ac:dyDescent="0.3">
      <c r="A42" t="s">
        <v>301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1" x14ac:dyDescent="0.3">
      <c r="A43" t="s">
        <v>302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1" x14ac:dyDescent="0.3">
      <c r="A44" t="s">
        <v>303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1" x14ac:dyDescent="0.3">
      <c r="A45" t="s">
        <v>304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1" x14ac:dyDescent="0.3">
      <c r="A46" t="s">
        <v>305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1" x14ac:dyDescent="0.3">
      <c r="A47" t="s">
        <v>306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1" x14ac:dyDescent="0.3">
      <c r="A48" s="3" t="s">
        <v>307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308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309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310</v>
      </c>
      <c r="B51" s="1">
        <f xml:space="preserve"> AVERAGE(C51:BC51)</f>
        <v>67.2</v>
      </c>
      <c r="C51" s="14">
        <v>99</v>
      </c>
      <c r="D51" s="14">
        <v>78</v>
      </c>
      <c r="E51" s="14">
        <v>8</v>
      </c>
      <c r="F51" s="14">
        <v>43</v>
      </c>
      <c r="G51" s="14">
        <v>47</v>
      </c>
      <c r="H51" s="14">
        <v>19</v>
      </c>
      <c r="I51" s="14">
        <v>34</v>
      </c>
      <c r="J51" s="14">
        <v>178</v>
      </c>
      <c r="K51" s="13">
        <v>88</v>
      </c>
      <c r="L51" s="13">
        <v>78</v>
      </c>
    </row>
    <row r="52" spans="1:18" x14ac:dyDescent="0.3">
      <c r="A52" t="s">
        <v>311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312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313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314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315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317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316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318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319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320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321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322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323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324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325</v>
      </c>
      <c r="B69" s="1">
        <f xml:space="preserve"> AVERAGE(C69:BC69)</f>
        <v>53.3</v>
      </c>
      <c r="C69" s="14">
        <v>78</v>
      </c>
      <c r="D69" s="14">
        <v>113</v>
      </c>
      <c r="E69" s="14">
        <v>64</v>
      </c>
      <c r="F69" s="14">
        <v>113</v>
      </c>
      <c r="G69" s="14">
        <v>25</v>
      </c>
      <c r="H69" s="14">
        <v>85</v>
      </c>
      <c r="I69" s="14">
        <v>3</v>
      </c>
      <c r="J69" s="14">
        <v>3</v>
      </c>
      <c r="K69" s="13">
        <v>48</v>
      </c>
      <c r="L69" s="13">
        <v>1</v>
      </c>
    </row>
    <row r="70" spans="1:25" x14ac:dyDescent="0.3">
      <c r="A70" t="s">
        <v>326</v>
      </c>
      <c r="B70" s="1">
        <f t="shared" ref="B70:B131" si="2" xml:space="preserve"> AVERAGE(C70:BC70)</f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327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328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329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330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331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332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333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1" x14ac:dyDescent="0.3">
      <c r="A81" t="s">
        <v>334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1" x14ac:dyDescent="0.3">
      <c r="A82" t="s">
        <v>335</v>
      </c>
      <c r="B82" s="1">
        <f t="shared" si="2"/>
        <v>223.5</v>
      </c>
      <c r="C82">
        <v>399</v>
      </c>
      <c r="D82">
        <v>48</v>
      </c>
    </row>
    <row r="83" spans="1:21" x14ac:dyDescent="0.3">
      <c r="A83" t="s">
        <v>336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1" x14ac:dyDescent="0.3">
      <c r="A84" t="s">
        <v>337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1" x14ac:dyDescent="0.3">
      <c r="A85" t="s">
        <v>338</v>
      </c>
      <c r="B85" s="1">
        <f xml:space="preserve"> AVERAGE(C85:BC85)</f>
        <v>32.6</v>
      </c>
      <c r="C85" s="13">
        <v>15</v>
      </c>
      <c r="D85" s="13">
        <v>0</v>
      </c>
      <c r="E85" s="13">
        <v>0</v>
      </c>
      <c r="F85" s="13">
        <v>11</v>
      </c>
      <c r="G85" s="13">
        <v>205</v>
      </c>
      <c r="H85" s="13">
        <v>5</v>
      </c>
      <c r="I85" s="13">
        <v>2</v>
      </c>
      <c r="J85" s="14">
        <v>54</v>
      </c>
      <c r="K85" s="14">
        <v>34</v>
      </c>
      <c r="L85" s="14">
        <v>0</v>
      </c>
    </row>
    <row r="86" spans="1:21" x14ac:dyDescent="0.3">
      <c r="A86" t="s">
        <v>339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1" x14ac:dyDescent="0.3">
      <c r="A87" t="s">
        <v>340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1" x14ac:dyDescent="0.3">
      <c r="A88" t="s">
        <v>341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1" x14ac:dyDescent="0.3">
      <c r="A89" t="s">
        <v>342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1" x14ac:dyDescent="0.3">
      <c r="A90" t="s">
        <v>343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1" x14ac:dyDescent="0.3">
      <c r="A91" t="s">
        <v>344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1" x14ac:dyDescent="0.3">
      <c r="A92" t="s">
        <v>345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1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1" x14ac:dyDescent="0.3">
      <c r="A94" s="4" t="s">
        <v>346</v>
      </c>
      <c r="B94" s="1">
        <f t="shared" si="2"/>
        <v>0</v>
      </c>
      <c r="C94">
        <v>0</v>
      </c>
    </row>
    <row r="95" spans="1:21" x14ac:dyDescent="0.3">
      <c r="A95" t="s">
        <v>347</v>
      </c>
      <c r="B95" s="1">
        <f t="shared" si="2"/>
        <v>87</v>
      </c>
      <c r="C95">
        <v>195</v>
      </c>
      <c r="D95">
        <v>64</v>
      </c>
      <c r="E95">
        <v>2</v>
      </c>
    </row>
    <row r="96" spans="1:21" x14ac:dyDescent="0.3">
      <c r="A96" t="s">
        <v>348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7" x14ac:dyDescent="0.3">
      <c r="A97" t="s">
        <v>349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7" x14ac:dyDescent="0.3">
      <c r="A98" t="s">
        <v>350</v>
      </c>
      <c r="B98" s="1">
        <f xml:space="preserve"> AVERAGE(C98:BC98)</f>
        <v>13.6</v>
      </c>
      <c r="C98">
        <v>66</v>
      </c>
      <c r="D98">
        <v>0</v>
      </c>
      <c r="E98">
        <v>2</v>
      </c>
      <c r="F98">
        <v>17</v>
      </c>
      <c r="G98">
        <v>6</v>
      </c>
      <c r="H98">
        <v>27</v>
      </c>
      <c r="I98">
        <v>11</v>
      </c>
      <c r="J98">
        <v>0</v>
      </c>
      <c r="K98">
        <v>5</v>
      </c>
      <c r="L98">
        <v>2</v>
      </c>
    </row>
    <row r="99" spans="1:17" x14ac:dyDescent="0.3">
      <c r="A99" t="s">
        <v>351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7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7" x14ac:dyDescent="0.3">
      <c r="A101" t="s">
        <v>352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7" x14ac:dyDescent="0.3">
      <c r="A102" t="s">
        <v>353</v>
      </c>
      <c r="B102" s="1">
        <f t="shared" si="2"/>
        <v>246</v>
      </c>
      <c r="C102">
        <v>246</v>
      </c>
    </row>
    <row r="103" spans="1:17" x14ac:dyDescent="0.3">
      <c r="A103" t="s">
        <v>98</v>
      </c>
      <c r="B103" s="1">
        <f t="shared" si="2"/>
        <v>0</v>
      </c>
      <c r="C103">
        <v>0</v>
      </c>
    </row>
    <row r="104" spans="1:17" x14ac:dyDescent="0.3">
      <c r="A104" t="s">
        <v>354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7" x14ac:dyDescent="0.3">
      <c r="A105" t="s">
        <v>355</v>
      </c>
      <c r="B105" s="1">
        <f t="shared" si="2"/>
        <v>25</v>
      </c>
      <c r="C105">
        <v>1</v>
      </c>
      <c r="D105">
        <v>49</v>
      </c>
    </row>
    <row r="106" spans="1:17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7" x14ac:dyDescent="0.3">
      <c r="A107" t="s">
        <v>356</v>
      </c>
      <c r="B107" s="1">
        <f t="shared" si="2"/>
        <v>140.5</v>
      </c>
      <c r="C107">
        <v>211</v>
      </c>
      <c r="D107">
        <v>70</v>
      </c>
    </row>
    <row r="108" spans="1:17" x14ac:dyDescent="0.3">
      <c r="A108" t="s">
        <v>357</v>
      </c>
      <c r="B108" s="1">
        <f t="shared" si="2"/>
        <v>87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  <c r="Q108" s="10">
        <v>220</v>
      </c>
    </row>
    <row r="109" spans="1:17" x14ac:dyDescent="0.3">
      <c r="A109" t="s">
        <v>358</v>
      </c>
      <c r="B109" s="1">
        <f t="shared" si="2"/>
        <v>88.777777777777771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  <c r="K109">
        <v>0</v>
      </c>
    </row>
    <row r="110" spans="1:17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7" x14ac:dyDescent="0.3">
      <c r="A111" t="s">
        <v>359</v>
      </c>
      <c r="B111" s="1">
        <f t="shared" si="2"/>
        <v>387.75</v>
      </c>
      <c r="C111">
        <v>627</v>
      </c>
      <c r="D111">
        <v>164</v>
      </c>
      <c r="E111">
        <v>286</v>
      </c>
      <c r="F111">
        <v>474</v>
      </c>
    </row>
    <row r="112" spans="1:17" x14ac:dyDescent="0.3">
      <c r="A112" t="s">
        <v>360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9" x14ac:dyDescent="0.3">
      <c r="A113" t="s">
        <v>361</v>
      </c>
      <c r="B113" s="1">
        <f t="shared" si="2"/>
        <v>97.75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  <c r="J113">
        <v>0</v>
      </c>
    </row>
    <row r="114" spans="1:19" x14ac:dyDescent="0.3">
      <c r="A114" t="s">
        <v>362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9" x14ac:dyDescent="0.3">
      <c r="A115" t="s">
        <v>668</v>
      </c>
      <c r="B115" s="1">
        <f xml:space="preserve"> AVERAGE(C115:BC115)</f>
        <v>89.2</v>
      </c>
      <c r="C115" s="14">
        <v>0</v>
      </c>
      <c r="D115" s="14">
        <v>0</v>
      </c>
      <c r="E115" s="14">
        <v>0</v>
      </c>
      <c r="F115" s="14">
        <v>5</v>
      </c>
      <c r="G115" s="14">
        <v>248</v>
      </c>
      <c r="H115" s="13">
        <v>23</v>
      </c>
      <c r="I115" s="13">
        <v>35</v>
      </c>
      <c r="J115" s="13">
        <v>142</v>
      </c>
      <c r="K115" s="13">
        <v>40</v>
      </c>
      <c r="L115" s="13">
        <v>399</v>
      </c>
    </row>
    <row r="116" spans="1:19" x14ac:dyDescent="0.3">
      <c r="A116" t="s">
        <v>363</v>
      </c>
      <c r="B116" s="1">
        <f t="shared" si="2"/>
        <v>5.333333333333333</v>
      </c>
      <c r="C116">
        <v>11</v>
      </c>
      <c r="D116">
        <v>0</v>
      </c>
      <c r="E116">
        <v>5</v>
      </c>
    </row>
    <row r="117" spans="1:19" x14ac:dyDescent="0.3">
      <c r="A117" t="s">
        <v>364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9" x14ac:dyDescent="0.3">
      <c r="A118" t="s">
        <v>111</v>
      </c>
      <c r="B118" s="1">
        <f t="shared" si="2"/>
        <v>89.529411764705884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  <c r="S118" s="10">
        <v>74</v>
      </c>
    </row>
    <row r="119" spans="1:19" x14ac:dyDescent="0.3">
      <c r="A119" t="s">
        <v>365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9" x14ac:dyDescent="0.3">
      <c r="A120" t="s">
        <v>366</v>
      </c>
      <c r="B120" s="1">
        <f xml:space="preserve"> AVERAGE(C120:BC120)</f>
        <v>192.3</v>
      </c>
      <c r="C120">
        <v>255</v>
      </c>
      <c r="D120">
        <f>9*60+37</f>
        <v>577</v>
      </c>
      <c r="E120">
        <v>36</v>
      </c>
      <c r="F120">
        <v>2</v>
      </c>
      <c r="G120">
        <v>30</v>
      </c>
      <c r="H120">
        <v>14</v>
      </c>
      <c r="I120">
        <v>611</v>
      </c>
      <c r="J120">
        <v>213</v>
      </c>
      <c r="K120" s="13">
        <v>170</v>
      </c>
      <c r="L120" s="13">
        <v>15</v>
      </c>
    </row>
    <row r="121" spans="1:19" x14ac:dyDescent="0.3">
      <c r="A121" t="s">
        <v>367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9" x14ac:dyDescent="0.3">
      <c r="A122" s="4" t="s">
        <v>368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9" x14ac:dyDescent="0.3">
      <c r="A123" t="s">
        <v>369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9" x14ac:dyDescent="0.3">
      <c r="A124" t="s">
        <v>370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9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9" x14ac:dyDescent="0.3">
      <c r="A126" t="s">
        <v>371</v>
      </c>
      <c r="B126" s="1">
        <f t="shared" si="2"/>
        <v>136</v>
      </c>
      <c r="C126">
        <v>163</v>
      </c>
      <c r="D126">
        <v>109</v>
      </c>
    </row>
    <row r="127" spans="1:19" x14ac:dyDescent="0.3">
      <c r="A127" t="s">
        <v>372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9" x14ac:dyDescent="0.3">
      <c r="A128" t="s">
        <v>373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374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8" x14ac:dyDescent="0.3">
      <c r="A130" t="s">
        <v>375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376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377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378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379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380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381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526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527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516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382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383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384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385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386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387</v>
      </c>
      <c r="B148" s="1">
        <f xml:space="preserve"> AVERAGE(C148:BC148)</f>
        <v>158.80000000000001</v>
      </c>
      <c r="C148" s="14">
        <v>342</v>
      </c>
      <c r="D148" s="14">
        <v>0</v>
      </c>
      <c r="E148" s="14">
        <v>0</v>
      </c>
      <c r="F148" s="14">
        <v>0</v>
      </c>
      <c r="G148" s="14">
        <v>402</v>
      </c>
      <c r="H148" s="14">
        <v>194</v>
      </c>
      <c r="I148" s="14">
        <v>143</v>
      </c>
      <c r="J148" s="14">
        <v>48</v>
      </c>
      <c r="K148" s="14">
        <v>5</v>
      </c>
      <c r="L148" s="13">
        <v>454</v>
      </c>
    </row>
    <row r="149" spans="1:21" x14ac:dyDescent="0.3">
      <c r="A149" t="s">
        <v>388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389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390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391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392</v>
      </c>
      <c r="B154" s="1">
        <f xml:space="preserve"> AVERAGE(C154:BC154)</f>
        <v>234.4</v>
      </c>
      <c r="C154" s="14">
        <v>452</v>
      </c>
      <c r="D154" s="14">
        <f>13*60+26</f>
        <v>806</v>
      </c>
      <c r="E154" s="14">
        <v>17</v>
      </c>
      <c r="F154" s="14">
        <v>1</v>
      </c>
      <c r="G154" s="14">
        <v>13</v>
      </c>
      <c r="H154" s="14">
        <v>389</v>
      </c>
      <c r="I154" s="14">
        <v>3</v>
      </c>
      <c r="J154" s="14">
        <v>112</v>
      </c>
      <c r="K154" s="13">
        <v>101</v>
      </c>
      <c r="L154" s="13">
        <v>450</v>
      </c>
    </row>
    <row r="155" spans="1:21" x14ac:dyDescent="0.3">
      <c r="A155" t="s">
        <v>393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609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394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395</v>
      </c>
      <c r="B159" s="1">
        <f t="shared" si="3"/>
        <v>80.666666666666671</v>
      </c>
      <c r="C159">
        <v>10</v>
      </c>
      <c r="D159">
        <v>25</v>
      </c>
      <c r="E159">
        <v>14</v>
      </c>
      <c r="F159">
        <v>0</v>
      </c>
      <c r="G159">
        <v>27</v>
      </c>
      <c r="H159">
        <v>408</v>
      </c>
    </row>
    <row r="160" spans="1:21" x14ac:dyDescent="0.3">
      <c r="A160" t="s">
        <v>396</v>
      </c>
      <c r="B160" s="1">
        <f t="shared" si="3"/>
        <v>22.5</v>
      </c>
      <c r="C160">
        <v>67</v>
      </c>
      <c r="D160">
        <v>21</v>
      </c>
      <c r="E160">
        <v>0</v>
      </c>
      <c r="F160">
        <v>2</v>
      </c>
    </row>
    <row r="161" spans="1:26" x14ac:dyDescent="0.3">
      <c r="A161" t="s">
        <v>397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398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399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400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401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402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403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404</v>
      </c>
      <c r="B170" s="1">
        <f t="shared" si="3"/>
        <v>85.833333333333329</v>
      </c>
      <c r="C170">
        <v>89</v>
      </c>
      <c r="D170">
        <v>389</v>
      </c>
      <c r="E170">
        <v>5</v>
      </c>
      <c r="F170">
        <v>32</v>
      </c>
      <c r="G170">
        <v>0</v>
      </c>
      <c r="H170">
        <v>0</v>
      </c>
    </row>
    <row r="171" spans="1:26" x14ac:dyDescent="0.3">
      <c r="A171" t="s">
        <v>405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406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407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408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410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409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411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412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413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415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414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416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417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418</v>
      </c>
      <c r="B185" s="1">
        <f xml:space="preserve"> AVERAGE(C185:BC185)</f>
        <v>30.3</v>
      </c>
      <c r="C185">
        <v>2</v>
      </c>
      <c r="D185">
        <v>0</v>
      </c>
      <c r="E185">
        <v>26</v>
      </c>
      <c r="F185">
        <v>3</v>
      </c>
      <c r="G185">
        <v>0</v>
      </c>
      <c r="H185">
        <v>173</v>
      </c>
      <c r="I185">
        <v>21</v>
      </c>
      <c r="J185">
        <v>4</v>
      </c>
      <c r="K185">
        <v>67</v>
      </c>
      <c r="L185" s="13">
        <v>7</v>
      </c>
    </row>
    <row r="186" spans="1:15" x14ac:dyDescent="0.3">
      <c r="A186" t="s">
        <v>419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420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421</v>
      </c>
      <c r="B188" s="1">
        <f t="shared" si="3"/>
        <v>174.625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306</v>
      </c>
    </row>
    <row r="189" spans="1:15" x14ac:dyDescent="0.3">
      <c r="A189" t="s">
        <v>422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423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424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425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426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427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428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429</v>
      </c>
      <c r="B197" s="1">
        <f t="shared" si="4"/>
        <v>122.5</v>
      </c>
      <c r="C197">
        <v>131</v>
      </c>
      <c r="D197">
        <v>30</v>
      </c>
      <c r="E197">
        <v>236</v>
      </c>
      <c r="F197">
        <v>93</v>
      </c>
    </row>
    <row r="198" spans="1:31" x14ac:dyDescent="0.3">
      <c r="A198" t="s">
        <v>430</v>
      </c>
      <c r="B198" s="1">
        <f t="shared" si="4"/>
        <v>58.6</v>
      </c>
      <c r="C198">
        <v>76</v>
      </c>
      <c r="D198">
        <v>0</v>
      </c>
      <c r="E198">
        <v>166</v>
      </c>
      <c r="F198">
        <v>45</v>
      </c>
      <c r="G198">
        <v>6</v>
      </c>
    </row>
    <row r="199" spans="1:31" x14ac:dyDescent="0.3">
      <c r="A199" t="s">
        <v>431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432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433</v>
      </c>
      <c r="B201" s="1">
        <f t="shared" si="4"/>
        <v>41.125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  <c r="J201">
        <v>0</v>
      </c>
    </row>
    <row r="202" spans="1:31" x14ac:dyDescent="0.3">
      <c r="A202" t="s">
        <v>434</v>
      </c>
      <c r="B202" s="1">
        <f xml:space="preserve"> AVERAGE(C202:BC202)</f>
        <v>29.5</v>
      </c>
      <c r="C202" s="14">
        <v>3</v>
      </c>
      <c r="D202" s="14">
        <v>17</v>
      </c>
      <c r="E202" s="14">
        <v>57</v>
      </c>
      <c r="F202" s="14">
        <v>72</v>
      </c>
      <c r="G202" s="13">
        <v>13</v>
      </c>
      <c r="H202" s="13">
        <v>96</v>
      </c>
      <c r="I202" s="13">
        <v>0</v>
      </c>
      <c r="J202" s="13">
        <v>15</v>
      </c>
      <c r="K202" s="13">
        <v>4</v>
      </c>
      <c r="L202" s="13">
        <v>18</v>
      </c>
    </row>
    <row r="203" spans="1:31" x14ac:dyDescent="0.3">
      <c r="A203" t="s">
        <v>435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436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437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438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439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440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441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442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1" x14ac:dyDescent="0.3">
      <c r="A211" t="s">
        <v>443</v>
      </c>
      <c r="B211" s="1">
        <f t="shared" si="4"/>
        <v>160.63157894736841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  <c r="U211" s="10">
        <v>0</v>
      </c>
    </row>
    <row r="212" spans="1:21" x14ac:dyDescent="0.3">
      <c r="A212" t="s">
        <v>444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1" x14ac:dyDescent="0.3">
      <c r="A214" t="s">
        <v>445</v>
      </c>
      <c r="B214" s="1">
        <f t="shared" si="4"/>
        <v>345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  <c r="M214" s="10">
        <v>103</v>
      </c>
    </row>
    <row r="215" spans="1:21" x14ac:dyDescent="0.3">
      <c r="A215" t="s">
        <v>446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447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448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1" x14ac:dyDescent="0.3">
      <c r="A218" t="s">
        <v>449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450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451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452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453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1" x14ac:dyDescent="0.3">
      <c r="A223" t="s">
        <v>569</v>
      </c>
      <c r="B223" s="1">
        <f t="shared" si="4"/>
        <v>126</v>
      </c>
      <c r="C223">
        <v>245</v>
      </c>
      <c r="D223">
        <v>7</v>
      </c>
    </row>
    <row r="224" spans="1:21" x14ac:dyDescent="0.3">
      <c r="A224" t="s">
        <v>454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455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457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456</v>
      </c>
      <c r="B227" s="1">
        <f t="shared" si="4"/>
        <v>134</v>
      </c>
      <c r="C227">
        <v>134</v>
      </c>
    </row>
    <row r="228" spans="1:20" x14ac:dyDescent="0.3">
      <c r="A228" t="s">
        <v>458</v>
      </c>
      <c r="B228" s="1">
        <f t="shared" si="4"/>
        <v>285</v>
      </c>
      <c r="C228">
        <v>285</v>
      </c>
    </row>
    <row r="229" spans="1:20" x14ac:dyDescent="0.3">
      <c r="A229" t="s">
        <v>459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460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461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462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463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464</v>
      </c>
      <c r="B234" s="1">
        <f t="shared" si="4"/>
        <v>181</v>
      </c>
      <c r="C234">
        <v>209</v>
      </c>
      <c r="D234">
        <v>205</v>
      </c>
      <c r="E234">
        <v>129</v>
      </c>
    </row>
    <row r="235" spans="1:20" x14ac:dyDescent="0.3">
      <c r="A235" s="4" t="s">
        <v>465</v>
      </c>
      <c r="B235" s="1">
        <f t="shared" si="4"/>
        <v>34</v>
      </c>
      <c r="C235">
        <v>34</v>
      </c>
    </row>
    <row r="236" spans="1:20" x14ac:dyDescent="0.3">
      <c r="A236" t="s">
        <v>466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467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468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469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470</v>
      </c>
      <c r="B240" s="1">
        <f t="shared" si="4"/>
        <v>51.545454545454547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  <c r="M240" s="10">
        <v>18</v>
      </c>
    </row>
    <row r="241" spans="1:12" x14ac:dyDescent="0.3">
      <c r="A241" t="s">
        <v>471</v>
      </c>
      <c r="B241" s="1">
        <f t="shared" si="4"/>
        <v>319</v>
      </c>
      <c r="C241">
        <v>319</v>
      </c>
    </row>
    <row r="242" spans="1:12" x14ac:dyDescent="0.3">
      <c r="A242" t="s">
        <v>472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473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474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475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476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477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478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479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480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481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482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483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484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485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486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487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488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489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490</v>
      </c>
      <c r="B260" s="1">
        <f t="shared" si="5"/>
        <v>386</v>
      </c>
      <c r="C260">
        <v>386</v>
      </c>
    </row>
    <row r="261" spans="1:15" x14ac:dyDescent="0.3">
      <c r="A261" t="s">
        <v>491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492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493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494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495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496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497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498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499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500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501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502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503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508</v>
      </c>
      <c r="B274" s="1">
        <f t="shared" si="5"/>
        <v>0</v>
      </c>
      <c r="C274" s="9">
        <v>0</v>
      </c>
    </row>
    <row r="275" spans="1:12" x14ac:dyDescent="0.3">
      <c r="A275" t="s">
        <v>509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510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511</v>
      </c>
      <c r="B277" s="1">
        <f t="shared" si="5"/>
        <v>0</v>
      </c>
      <c r="C277" s="9">
        <v>0</v>
      </c>
    </row>
    <row r="278" spans="1:12" x14ac:dyDescent="0.3">
      <c r="A278" t="s">
        <v>512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513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514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515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517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518</v>
      </c>
      <c r="B283" s="1">
        <f t="shared" si="5"/>
        <v>0</v>
      </c>
      <c r="C283" s="9">
        <v>0</v>
      </c>
    </row>
    <row r="284" spans="1:12" x14ac:dyDescent="0.3">
      <c r="A284" t="s">
        <v>519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520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521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522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523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524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525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528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529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530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531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532</v>
      </c>
      <c r="B295" s="1">
        <f t="shared" si="5"/>
        <v>6.5</v>
      </c>
      <c r="C295">
        <v>0</v>
      </c>
      <c r="D295">
        <v>13</v>
      </c>
    </row>
    <row r="296" spans="1:12" x14ac:dyDescent="0.3">
      <c r="A296" t="s">
        <v>533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534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535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536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537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538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539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540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541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542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543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544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545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546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547</v>
      </c>
      <c r="B310" s="1">
        <f t="shared" si="5"/>
        <v>64</v>
      </c>
      <c r="C310">
        <v>64</v>
      </c>
    </row>
    <row r="311" spans="1:12" x14ac:dyDescent="0.3">
      <c r="A311" t="s">
        <v>548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549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550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551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552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553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554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555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556</v>
      </c>
      <c r="B319" s="1">
        <f t="shared" ref="B319:B382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557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558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559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560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562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563</v>
      </c>
      <c r="B325" s="1">
        <f t="shared" si="6"/>
        <v>0</v>
      </c>
      <c r="C325" s="8">
        <v>0</v>
      </c>
    </row>
    <row r="326" spans="1:12" x14ac:dyDescent="0.3">
      <c r="A326" t="s">
        <v>564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565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566</v>
      </c>
      <c r="B328" s="1">
        <f t="shared" si="6"/>
        <v>366</v>
      </c>
      <c r="C328">
        <v>366</v>
      </c>
    </row>
    <row r="329" spans="1:12" x14ac:dyDescent="0.3">
      <c r="A329" s="4" t="s">
        <v>572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573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574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575</v>
      </c>
      <c r="B332" s="1">
        <f t="shared" si="6"/>
        <v>0</v>
      </c>
      <c r="C332" s="8">
        <v>0</v>
      </c>
    </row>
    <row r="333" spans="1:12" x14ac:dyDescent="0.3">
      <c r="A333" t="s">
        <v>576</v>
      </c>
      <c r="B333" s="1">
        <f t="shared" si="6"/>
        <v>0</v>
      </c>
      <c r="C333" s="8">
        <v>0</v>
      </c>
    </row>
    <row r="334" spans="1:12" x14ac:dyDescent="0.3">
      <c r="A334" t="s">
        <v>577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578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579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580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582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583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584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585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586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587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588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589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590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591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592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593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594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595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596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597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598</v>
      </c>
      <c r="B354" s="1">
        <f t="shared" si="6"/>
        <v>133.77777777777777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</row>
    <row r="355" spans="1:12" x14ac:dyDescent="0.3">
      <c r="A355" t="s">
        <v>599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600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601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602</v>
      </c>
      <c r="B358" s="1">
        <f t="shared" si="6"/>
        <v>1.2</v>
      </c>
      <c r="C358">
        <v>0</v>
      </c>
      <c r="D358">
        <v>4</v>
      </c>
      <c r="E358">
        <v>0</v>
      </c>
      <c r="F358">
        <v>0</v>
      </c>
      <c r="G358">
        <v>2</v>
      </c>
    </row>
    <row r="359" spans="1:12" x14ac:dyDescent="0.3">
      <c r="A359" t="s">
        <v>603</v>
      </c>
      <c r="B359" s="1">
        <f t="shared" si="6"/>
        <v>234.83333333333334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</row>
    <row r="360" spans="1:12" x14ac:dyDescent="0.3">
      <c r="A360" t="s">
        <v>604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605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606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607</v>
      </c>
      <c r="B363" s="1">
        <f t="shared" si="6"/>
        <v>11</v>
      </c>
      <c r="C363">
        <v>11</v>
      </c>
    </row>
    <row r="364" spans="1:12" x14ac:dyDescent="0.3">
      <c r="A364" t="s">
        <v>608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610</v>
      </c>
      <c r="B365" s="1">
        <f t="shared" si="6"/>
        <v>129.5</v>
      </c>
      <c r="C365">
        <v>103</v>
      </c>
      <c r="D365">
        <v>273</v>
      </c>
      <c r="E365">
        <v>7</v>
      </c>
      <c r="F365">
        <v>248</v>
      </c>
      <c r="G365">
        <v>0</v>
      </c>
      <c r="H365">
        <v>271</v>
      </c>
      <c r="I365">
        <v>70</v>
      </c>
      <c r="J365">
        <v>107</v>
      </c>
      <c r="K365">
        <v>125</v>
      </c>
      <c r="L365">
        <v>91</v>
      </c>
    </row>
    <row r="366" spans="1:12" x14ac:dyDescent="0.3">
      <c r="A366" t="s">
        <v>611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612</v>
      </c>
      <c r="B367" s="1">
        <f t="shared" si="6"/>
        <v>53</v>
      </c>
      <c r="C367">
        <v>53</v>
      </c>
    </row>
    <row r="368" spans="1:12" x14ac:dyDescent="0.3">
      <c r="A368" t="s">
        <v>613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614</v>
      </c>
      <c r="B369" s="1">
        <f t="shared" si="6"/>
        <v>153.85714285714286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</row>
    <row r="370" spans="1:12" x14ac:dyDescent="0.3">
      <c r="A370" t="s">
        <v>615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616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617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618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619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620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621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622</v>
      </c>
      <c r="B377" s="1">
        <f t="shared" si="6"/>
        <v>63</v>
      </c>
      <c r="C377">
        <v>63</v>
      </c>
    </row>
    <row r="378" spans="1:12" x14ac:dyDescent="0.3">
      <c r="A378" t="s">
        <v>623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624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625</v>
      </c>
      <c r="B380" s="1">
        <f t="shared" si="6"/>
        <v>10.285714285714286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  <c r="I380">
        <v>0</v>
      </c>
    </row>
    <row r="381" spans="1:12" x14ac:dyDescent="0.3">
      <c r="A381" t="s">
        <v>626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627</v>
      </c>
      <c r="B382" s="1">
        <f t="shared" si="6"/>
        <v>4.5</v>
      </c>
      <c r="C382">
        <v>9</v>
      </c>
      <c r="D382">
        <v>0</v>
      </c>
    </row>
    <row r="383" spans="1:12" x14ac:dyDescent="0.3">
      <c r="A383" t="s">
        <v>628</v>
      </c>
      <c r="B383" s="1">
        <f t="shared" ref="B383:B444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  <row r="384" spans="1:12" x14ac:dyDescent="0.3">
      <c r="A384" s="4" t="s">
        <v>629</v>
      </c>
      <c r="B384" s="1">
        <f t="shared" si="7"/>
        <v>220</v>
      </c>
      <c r="C384">
        <v>220</v>
      </c>
    </row>
    <row r="385" spans="1:12" x14ac:dyDescent="0.3">
      <c r="A385" t="s">
        <v>630</v>
      </c>
      <c r="B385" s="1">
        <f t="shared" si="7"/>
        <v>14.666666666666666</v>
      </c>
      <c r="C385">
        <v>20</v>
      </c>
      <c r="D385">
        <v>1</v>
      </c>
      <c r="E385">
        <v>23</v>
      </c>
    </row>
    <row r="386" spans="1:12" x14ac:dyDescent="0.3">
      <c r="A386" t="s">
        <v>631</v>
      </c>
      <c r="B386" s="1">
        <f t="shared" si="7"/>
        <v>12</v>
      </c>
      <c r="C386">
        <v>24</v>
      </c>
      <c r="D386">
        <v>0</v>
      </c>
    </row>
    <row r="387" spans="1:12" x14ac:dyDescent="0.3">
      <c r="A387" t="s">
        <v>632</v>
      </c>
      <c r="B387" s="1">
        <f t="shared" si="7"/>
        <v>220</v>
      </c>
      <c r="C387">
        <v>220</v>
      </c>
    </row>
    <row r="388" spans="1:12" x14ac:dyDescent="0.3">
      <c r="A388" t="s">
        <v>633</v>
      </c>
      <c r="B388" s="1">
        <f t="shared" si="7"/>
        <v>215.375</v>
      </c>
      <c r="C388">
        <v>0</v>
      </c>
      <c r="D388">
        <v>398</v>
      </c>
      <c r="E388">
        <f>9*60+30</f>
        <v>570</v>
      </c>
      <c r="F388">
        <v>314</v>
      </c>
      <c r="G388">
        <v>38</v>
      </c>
      <c r="H388">
        <v>83</v>
      </c>
      <c r="I388">
        <v>304</v>
      </c>
      <c r="J388">
        <v>16</v>
      </c>
    </row>
    <row r="389" spans="1:12" x14ac:dyDescent="0.3">
      <c r="A389" t="s">
        <v>634</v>
      </c>
      <c r="B389" s="1">
        <f t="shared" si="7"/>
        <v>238.4</v>
      </c>
      <c r="C389">
        <v>445</v>
      </c>
      <c r="D389">
        <v>68</v>
      </c>
      <c r="E389">
        <v>219</v>
      </c>
      <c r="F389">
        <v>43</v>
      </c>
      <c r="G389">
        <v>489</v>
      </c>
      <c r="H389">
        <v>500</v>
      </c>
      <c r="I389">
        <v>145</v>
      </c>
      <c r="J389">
        <v>30</v>
      </c>
      <c r="K389">
        <v>98</v>
      </c>
      <c r="L389">
        <v>347</v>
      </c>
    </row>
    <row r="390" spans="1:12" x14ac:dyDescent="0.3">
      <c r="A390" t="s">
        <v>635</v>
      </c>
      <c r="B390" s="1">
        <f t="shared" si="7"/>
        <v>47.5</v>
      </c>
      <c r="C390">
        <v>2</v>
      </c>
      <c r="D390">
        <v>30</v>
      </c>
      <c r="E390">
        <v>2</v>
      </c>
      <c r="F390">
        <v>127</v>
      </c>
      <c r="G390">
        <v>70</v>
      </c>
      <c r="H390">
        <v>187</v>
      </c>
      <c r="I390">
        <v>55</v>
      </c>
      <c r="J390">
        <v>0</v>
      </c>
      <c r="K390">
        <v>0</v>
      </c>
      <c r="L390">
        <v>2</v>
      </c>
    </row>
    <row r="391" spans="1:12" x14ac:dyDescent="0.3">
      <c r="A391" t="s">
        <v>636</v>
      </c>
      <c r="B391" s="1">
        <f t="shared" si="7"/>
        <v>96.2</v>
      </c>
      <c r="C391">
        <v>120</v>
      </c>
      <c r="D391">
        <v>5</v>
      </c>
      <c r="E391">
        <v>14</v>
      </c>
      <c r="F391">
        <v>5</v>
      </c>
      <c r="G391">
        <v>2</v>
      </c>
      <c r="H391">
        <v>22</v>
      </c>
      <c r="I391">
        <v>472</v>
      </c>
      <c r="J391">
        <v>261</v>
      </c>
      <c r="K391">
        <v>3</v>
      </c>
      <c r="L391">
        <v>58</v>
      </c>
    </row>
    <row r="392" spans="1:12" x14ac:dyDescent="0.3">
      <c r="A392" t="s">
        <v>637</v>
      </c>
      <c r="B392" s="1">
        <f t="shared" si="7"/>
        <v>27</v>
      </c>
      <c r="C392">
        <v>0</v>
      </c>
      <c r="D392">
        <v>4</v>
      </c>
      <c r="E392">
        <v>20</v>
      </c>
      <c r="F392">
        <v>84</v>
      </c>
    </row>
    <row r="393" spans="1:12" x14ac:dyDescent="0.3">
      <c r="A393" t="s">
        <v>638</v>
      </c>
      <c r="B393" s="1">
        <f t="shared" si="7"/>
        <v>11.8</v>
      </c>
      <c r="C393">
        <v>0</v>
      </c>
      <c r="D393">
        <v>17</v>
      </c>
      <c r="E393">
        <v>0</v>
      </c>
      <c r="F393">
        <v>2</v>
      </c>
      <c r="G393">
        <v>40</v>
      </c>
    </row>
    <row r="394" spans="1:12" x14ac:dyDescent="0.3">
      <c r="A394" t="s">
        <v>639</v>
      </c>
      <c r="B394" s="1">
        <f t="shared" si="7"/>
        <v>35.75</v>
      </c>
      <c r="C394">
        <v>31</v>
      </c>
      <c r="D394">
        <v>5</v>
      </c>
      <c r="E394">
        <v>107</v>
      </c>
      <c r="F394">
        <v>0</v>
      </c>
    </row>
    <row r="395" spans="1:12" x14ac:dyDescent="0.3">
      <c r="A395" t="s">
        <v>640</v>
      </c>
      <c r="B395" s="1">
        <f t="shared" si="7"/>
        <v>185</v>
      </c>
      <c r="C395">
        <v>39</v>
      </c>
      <c r="D395">
        <v>86</v>
      </c>
      <c r="E395">
        <v>290</v>
      </c>
      <c r="F395">
        <v>252</v>
      </c>
      <c r="G395">
        <v>69</v>
      </c>
      <c r="H395">
        <v>352</v>
      </c>
      <c r="I395">
        <v>344</v>
      </c>
      <c r="J395">
        <v>110</v>
      </c>
      <c r="K395">
        <v>107</v>
      </c>
      <c r="L395">
        <v>201</v>
      </c>
    </row>
    <row r="396" spans="1:12" x14ac:dyDescent="0.3">
      <c r="A396" t="s">
        <v>641</v>
      </c>
      <c r="B396" s="1">
        <f t="shared" si="7"/>
        <v>88.444444444444443</v>
      </c>
      <c r="C396">
        <v>149</v>
      </c>
      <c r="D396">
        <v>130</v>
      </c>
      <c r="E396">
        <v>259</v>
      </c>
      <c r="F396">
        <v>220</v>
      </c>
      <c r="G396">
        <v>12</v>
      </c>
      <c r="H396">
        <v>23</v>
      </c>
      <c r="I396">
        <v>0</v>
      </c>
      <c r="J396">
        <v>3</v>
      </c>
      <c r="K396">
        <v>0</v>
      </c>
    </row>
    <row r="397" spans="1:12" x14ac:dyDescent="0.3">
      <c r="A397" s="4" t="s">
        <v>643</v>
      </c>
      <c r="B397" s="1">
        <f t="shared" si="7"/>
        <v>249.66666666666666</v>
      </c>
      <c r="C397">
        <v>158</v>
      </c>
      <c r="D397">
        <v>313</v>
      </c>
      <c r="E397">
        <v>116</v>
      </c>
      <c r="F397">
        <v>54</v>
      </c>
      <c r="G397">
        <v>233</v>
      </c>
      <c r="H397">
        <v>624</v>
      </c>
    </row>
    <row r="398" spans="1:12" x14ac:dyDescent="0.3">
      <c r="A398" t="s">
        <v>644</v>
      </c>
      <c r="B398" s="1">
        <f t="shared" si="7"/>
        <v>75.5</v>
      </c>
      <c r="C398">
        <v>140</v>
      </c>
      <c r="D398">
        <v>11</v>
      </c>
    </row>
    <row r="399" spans="1:12" x14ac:dyDescent="0.3">
      <c r="A399" t="s">
        <v>646</v>
      </c>
      <c r="B399" s="1">
        <f t="shared" si="7"/>
        <v>363.25</v>
      </c>
      <c r="C399">
        <v>3</v>
      </c>
      <c r="D399">
        <f>9*60+26</f>
        <v>566</v>
      </c>
      <c r="E399">
        <f>13*60+3</f>
        <v>783</v>
      </c>
      <c r="F399">
        <v>101</v>
      </c>
    </row>
    <row r="400" spans="1:12" x14ac:dyDescent="0.3">
      <c r="A400" t="s">
        <v>647</v>
      </c>
      <c r="B400" s="1">
        <f t="shared" si="7"/>
        <v>239.1</v>
      </c>
      <c r="C400">
        <v>350</v>
      </c>
      <c r="D400">
        <v>673</v>
      </c>
      <c r="E400">
        <v>170</v>
      </c>
      <c r="F400">
        <v>116</v>
      </c>
      <c r="G400">
        <f>9*60+44</f>
        <v>584</v>
      </c>
      <c r="H400">
        <v>193</v>
      </c>
      <c r="I400">
        <v>41</v>
      </c>
      <c r="J400">
        <v>0</v>
      </c>
      <c r="K400">
        <v>264</v>
      </c>
      <c r="L400">
        <v>0</v>
      </c>
    </row>
    <row r="401" spans="1:12" x14ac:dyDescent="0.3">
      <c r="A401" t="s">
        <v>648</v>
      </c>
      <c r="B401" s="1">
        <f t="shared" si="7"/>
        <v>73.599999999999994</v>
      </c>
      <c r="C401">
        <v>0</v>
      </c>
      <c r="D401">
        <v>168</v>
      </c>
      <c r="E401">
        <v>3</v>
      </c>
      <c r="F401">
        <v>175</v>
      </c>
      <c r="G401">
        <v>22</v>
      </c>
    </row>
    <row r="402" spans="1:12" x14ac:dyDescent="0.3">
      <c r="A402" t="s">
        <v>649</v>
      </c>
      <c r="B402" s="1">
        <f t="shared" si="7"/>
        <v>209.6</v>
      </c>
      <c r="C402">
        <v>507</v>
      </c>
      <c r="D402">
        <v>117</v>
      </c>
      <c r="E402">
        <v>134</v>
      </c>
      <c r="F402">
        <v>146</v>
      </c>
      <c r="G402">
        <v>144</v>
      </c>
    </row>
    <row r="403" spans="1:12" x14ac:dyDescent="0.3">
      <c r="A403" t="s">
        <v>650</v>
      </c>
      <c r="B403" s="1">
        <f t="shared" si="7"/>
        <v>373.57142857142856</v>
      </c>
      <c r="C403">
        <v>417</v>
      </c>
      <c r="D403">
        <v>379</v>
      </c>
      <c r="E403">
        <v>229</v>
      </c>
      <c r="F403">
        <f>9*60+53</f>
        <v>593</v>
      </c>
      <c r="G403">
        <v>216</v>
      </c>
      <c r="H403">
        <v>48</v>
      </c>
      <c r="I403">
        <f>12*60+13</f>
        <v>733</v>
      </c>
    </row>
    <row r="404" spans="1:12" x14ac:dyDescent="0.3">
      <c r="A404" t="s">
        <v>651</v>
      </c>
      <c r="B404" s="1">
        <f t="shared" si="7"/>
        <v>208</v>
      </c>
      <c r="C404">
        <v>141</v>
      </c>
      <c r="D404">
        <v>218</v>
      </c>
      <c r="E404">
        <v>156</v>
      </c>
      <c r="F404">
        <v>354</v>
      </c>
      <c r="G404">
        <v>370</v>
      </c>
      <c r="H404">
        <v>9</v>
      </c>
    </row>
    <row r="405" spans="1:12" x14ac:dyDescent="0.3">
      <c r="A405" t="s">
        <v>652</v>
      </c>
      <c r="B405" s="1">
        <f t="shared" si="7"/>
        <v>113.66666666666667</v>
      </c>
      <c r="C405">
        <v>107</v>
      </c>
      <c r="D405">
        <v>201</v>
      </c>
      <c r="E405">
        <v>33</v>
      </c>
    </row>
    <row r="406" spans="1:12" x14ac:dyDescent="0.3">
      <c r="A406" s="4" t="s">
        <v>653</v>
      </c>
      <c r="B406" s="1">
        <f t="shared" si="7"/>
        <v>12.285714285714286</v>
      </c>
      <c r="C406">
        <v>56</v>
      </c>
      <c r="D406">
        <v>0</v>
      </c>
      <c r="E406">
        <v>2</v>
      </c>
      <c r="F406">
        <v>22</v>
      </c>
      <c r="G406">
        <v>2</v>
      </c>
      <c r="H406">
        <v>4</v>
      </c>
      <c r="I406">
        <v>0</v>
      </c>
    </row>
    <row r="407" spans="1:12" x14ac:dyDescent="0.3">
      <c r="A407" t="s">
        <v>654</v>
      </c>
      <c r="B407" s="1">
        <f t="shared" si="7"/>
        <v>117</v>
      </c>
      <c r="C407">
        <v>160</v>
      </c>
      <c r="D407">
        <v>186</v>
      </c>
      <c r="E407">
        <v>5</v>
      </c>
    </row>
    <row r="408" spans="1:12" x14ac:dyDescent="0.3">
      <c r="A408" t="s">
        <v>655</v>
      </c>
      <c r="B408" s="1">
        <f t="shared" si="7"/>
        <v>152.30000000000001</v>
      </c>
      <c r="C408">
        <v>69</v>
      </c>
      <c r="D408">
        <v>2</v>
      </c>
      <c r="E408">
        <v>98</v>
      </c>
      <c r="F408">
        <v>52</v>
      </c>
      <c r="G408">
        <v>121</v>
      </c>
      <c r="H408">
        <v>29</v>
      </c>
      <c r="I408">
        <v>522</v>
      </c>
      <c r="J408">
        <v>311</v>
      </c>
      <c r="K408">
        <v>270</v>
      </c>
      <c r="L408">
        <v>49</v>
      </c>
    </row>
    <row r="409" spans="1:12" x14ac:dyDescent="0.3">
      <c r="A409" t="s">
        <v>656</v>
      </c>
      <c r="B409" s="1">
        <f t="shared" si="7"/>
        <v>86.333333333333329</v>
      </c>
      <c r="C409">
        <v>0</v>
      </c>
      <c r="D409">
        <v>0</v>
      </c>
      <c r="E409">
        <v>259</v>
      </c>
    </row>
    <row r="410" spans="1:12" x14ac:dyDescent="0.3">
      <c r="A410" t="s">
        <v>657</v>
      </c>
      <c r="B410" s="1">
        <f t="shared" si="7"/>
        <v>64.625</v>
      </c>
      <c r="C410">
        <v>2</v>
      </c>
      <c r="D410">
        <v>21</v>
      </c>
      <c r="E410">
        <v>212</v>
      </c>
      <c r="F410">
        <v>0</v>
      </c>
      <c r="G410">
        <v>17</v>
      </c>
      <c r="H410">
        <v>19</v>
      </c>
      <c r="I410">
        <v>19</v>
      </c>
      <c r="J410">
        <v>227</v>
      </c>
    </row>
    <row r="411" spans="1:12" x14ac:dyDescent="0.3">
      <c r="A411" t="s">
        <v>658</v>
      </c>
      <c r="B411" s="1">
        <f t="shared" si="7"/>
        <v>50.5</v>
      </c>
      <c r="C411">
        <v>4</v>
      </c>
      <c r="D411">
        <v>10</v>
      </c>
      <c r="E411">
        <v>160</v>
      </c>
      <c r="F411">
        <v>28</v>
      </c>
    </row>
    <row r="412" spans="1:12" x14ac:dyDescent="0.3">
      <c r="A412" t="s">
        <v>659</v>
      </c>
      <c r="B412" s="1">
        <f t="shared" si="7"/>
        <v>120.11111111111111</v>
      </c>
      <c r="C412">
        <v>0</v>
      </c>
      <c r="D412">
        <v>183</v>
      </c>
      <c r="E412">
        <v>2</v>
      </c>
      <c r="F412">
        <v>0</v>
      </c>
      <c r="G412">
        <v>128</v>
      </c>
      <c r="H412">
        <v>279</v>
      </c>
      <c r="I412">
        <v>389</v>
      </c>
      <c r="J412">
        <v>5</v>
      </c>
      <c r="K412">
        <v>95</v>
      </c>
    </row>
    <row r="413" spans="1:12" x14ac:dyDescent="0.3">
      <c r="A413" t="s">
        <v>660</v>
      </c>
      <c r="B413" s="1">
        <f t="shared" si="7"/>
        <v>236.75</v>
      </c>
      <c r="C413">
        <v>351</v>
      </c>
      <c r="D413">
        <v>155</v>
      </c>
      <c r="E413">
        <v>499</v>
      </c>
      <c r="F413">
        <v>0</v>
      </c>
      <c r="G413">
        <v>281</v>
      </c>
      <c r="H413">
        <v>146</v>
      </c>
      <c r="I413">
        <v>198</v>
      </c>
      <c r="J413">
        <v>264</v>
      </c>
    </row>
    <row r="414" spans="1:12" x14ac:dyDescent="0.3">
      <c r="A414" s="4" t="s">
        <v>677</v>
      </c>
      <c r="B414" s="1">
        <f t="shared" si="7"/>
        <v>113.66666666666667</v>
      </c>
      <c r="C414">
        <v>0</v>
      </c>
      <c r="D414">
        <v>116</v>
      </c>
      <c r="E414">
        <v>125</v>
      </c>
      <c r="F414">
        <v>40</v>
      </c>
      <c r="G414">
        <v>333</v>
      </c>
      <c r="H414">
        <v>68</v>
      </c>
    </row>
    <row r="415" spans="1:12" x14ac:dyDescent="0.3">
      <c r="A415" t="s">
        <v>662</v>
      </c>
      <c r="B415" s="1">
        <f t="shared" si="7"/>
        <v>52.625</v>
      </c>
      <c r="C415">
        <v>115</v>
      </c>
      <c r="D415">
        <v>98</v>
      </c>
      <c r="E415">
        <v>3</v>
      </c>
      <c r="F415">
        <v>0</v>
      </c>
      <c r="G415">
        <v>2</v>
      </c>
      <c r="H415">
        <v>2</v>
      </c>
      <c r="I415">
        <v>184</v>
      </c>
      <c r="J415">
        <v>17</v>
      </c>
    </row>
    <row r="416" spans="1:12" x14ac:dyDescent="0.3">
      <c r="A416" t="s">
        <v>663</v>
      </c>
      <c r="B416" s="1">
        <f t="shared" si="7"/>
        <v>107.85714285714286</v>
      </c>
      <c r="C416">
        <v>234</v>
      </c>
      <c r="D416">
        <v>58</v>
      </c>
      <c r="E416">
        <v>310</v>
      </c>
      <c r="F416">
        <v>0</v>
      </c>
      <c r="G416">
        <v>1</v>
      </c>
      <c r="H416">
        <v>132</v>
      </c>
      <c r="I416">
        <v>20</v>
      </c>
    </row>
    <row r="417" spans="1:12" x14ac:dyDescent="0.3">
      <c r="A417" t="s">
        <v>664</v>
      </c>
      <c r="B417" s="1">
        <f t="shared" si="7"/>
        <v>139</v>
      </c>
      <c r="C417">
        <v>55</v>
      </c>
      <c r="D417">
        <v>194</v>
      </c>
      <c r="E417">
        <v>114</v>
      </c>
      <c r="F417">
        <v>132</v>
      </c>
      <c r="G417">
        <v>0</v>
      </c>
      <c r="H417">
        <v>114</v>
      </c>
      <c r="I417">
        <v>303</v>
      </c>
      <c r="J417">
        <v>21</v>
      </c>
      <c r="K417">
        <v>173</v>
      </c>
      <c r="L417">
        <v>284</v>
      </c>
    </row>
    <row r="418" spans="1:12" x14ac:dyDescent="0.3">
      <c r="A418" t="s">
        <v>665</v>
      </c>
      <c r="B418" s="1">
        <f t="shared" si="7"/>
        <v>50.3</v>
      </c>
      <c r="C418">
        <v>0</v>
      </c>
      <c r="D418">
        <v>38</v>
      </c>
      <c r="E418">
        <v>71</v>
      </c>
      <c r="F418">
        <v>0</v>
      </c>
      <c r="G418">
        <v>0</v>
      </c>
      <c r="H418">
        <v>17</v>
      </c>
      <c r="I418">
        <v>13</v>
      </c>
      <c r="J418">
        <v>233</v>
      </c>
      <c r="K418">
        <v>131</v>
      </c>
      <c r="L418">
        <v>0</v>
      </c>
    </row>
    <row r="419" spans="1:12" x14ac:dyDescent="0.3">
      <c r="A419" t="s">
        <v>666</v>
      </c>
      <c r="B419" s="1">
        <f t="shared" si="7"/>
        <v>138.44444444444446</v>
      </c>
      <c r="C419">
        <v>82</v>
      </c>
      <c r="D419">
        <v>200</v>
      </c>
      <c r="E419">
        <v>2</v>
      </c>
      <c r="F419">
        <v>0</v>
      </c>
      <c r="G419">
        <v>3</v>
      </c>
      <c r="H419">
        <v>210</v>
      </c>
      <c r="I419">
        <v>93</v>
      </c>
      <c r="J419">
        <v>211</v>
      </c>
      <c r="K419">
        <v>445</v>
      </c>
    </row>
    <row r="420" spans="1:12" x14ac:dyDescent="0.3">
      <c r="A420" t="s">
        <v>667</v>
      </c>
      <c r="B420" s="1">
        <f t="shared" si="7"/>
        <v>220.9</v>
      </c>
      <c r="C420">
        <v>176</v>
      </c>
      <c r="D420">
        <v>44</v>
      </c>
      <c r="E420">
        <v>175</v>
      </c>
      <c r="F420">
        <v>424</v>
      </c>
      <c r="G420">
        <v>0</v>
      </c>
      <c r="H420">
        <v>234</v>
      </c>
      <c r="I420">
        <v>57</v>
      </c>
      <c r="J420">
        <v>363</v>
      </c>
      <c r="K420">
        <v>128</v>
      </c>
      <c r="L420">
        <v>608</v>
      </c>
    </row>
    <row r="421" spans="1:12" x14ac:dyDescent="0.3">
      <c r="A421" t="s">
        <v>669</v>
      </c>
      <c r="B421" s="1">
        <f t="shared" si="7"/>
        <v>48.6</v>
      </c>
      <c r="C421">
        <v>60</v>
      </c>
      <c r="D421">
        <v>4</v>
      </c>
      <c r="E421">
        <v>4</v>
      </c>
      <c r="F421">
        <v>69</v>
      </c>
      <c r="G421">
        <v>106</v>
      </c>
    </row>
    <row r="422" spans="1:12" x14ac:dyDescent="0.3">
      <c r="A422" t="s">
        <v>670</v>
      </c>
      <c r="B422" s="1">
        <f t="shared" si="7"/>
        <v>111.85714285714286</v>
      </c>
      <c r="C422">
        <v>226</v>
      </c>
      <c r="D422">
        <v>230</v>
      </c>
      <c r="E422">
        <v>3</v>
      </c>
      <c r="F422">
        <v>0</v>
      </c>
      <c r="G422">
        <v>72</v>
      </c>
      <c r="H422">
        <v>225</v>
      </c>
      <c r="I422">
        <v>27</v>
      </c>
    </row>
    <row r="423" spans="1:12" x14ac:dyDescent="0.3">
      <c r="A423" t="s">
        <v>671</v>
      </c>
      <c r="B423" s="1">
        <f t="shared" si="7"/>
        <v>79.333333333333329</v>
      </c>
      <c r="C423">
        <v>86</v>
      </c>
      <c r="D423">
        <v>112</v>
      </c>
      <c r="E423">
        <v>40</v>
      </c>
    </row>
    <row r="424" spans="1:12" x14ac:dyDescent="0.3">
      <c r="A424" t="s">
        <v>672</v>
      </c>
      <c r="B424" s="1">
        <f t="shared" si="7"/>
        <v>24</v>
      </c>
      <c r="C424">
        <v>24</v>
      </c>
    </row>
    <row r="425" spans="1:12" x14ac:dyDescent="0.3">
      <c r="A425" t="s">
        <v>673</v>
      </c>
      <c r="B425" s="1">
        <f t="shared" si="7"/>
        <v>273.88888888888891</v>
      </c>
      <c r="C425">
        <v>122</v>
      </c>
      <c r="D425">
        <v>241</v>
      </c>
      <c r="E425">
        <v>162</v>
      </c>
      <c r="F425">
        <f>13*60+19</f>
        <v>799</v>
      </c>
      <c r="G425">
        <v>148</v>
      </c>
      <c r="H425">
        <v>52</v>
      </c>
      <c r="I425">
        <v>673</v>
      </c>
      <c r="J425">
        <v>143</v>
      </c>
      <c r="K425">
        <v>125</v>
      </c>
    </row>
    <row r="426" spans="1:12" x14ac:dyDescent="0.3">
      <c r="A426" t="s">
        <v>674</v>
      </c>
      <c r="B426" s="1">
        <f t="shared" si="7"/>
        <v>150</v>
      </c>
      <c r="C426" s="8">
        <v>150</v>
      </c>
    </row>
    <row r="427" spans="1:12" x14ac:dyDescent="0.3">
      <c r="A427" t="s">
        <v>675</v>
      </c>
      <c r="B427" s="1">
        <f t="shared" si="7"/>
        <v>202</v>
      </c>
      <c r="C427">
        <v>354</v>
      </c>
      <c r="D427">
        <v>179</v>
      </c>
      <c r="E427">
        <v>2</v>
      </c>
      <c r="F427">
        <v>183</v>
      </c>
      <c r="G427">
        <v>146</v>
      </c>
      <c r="H427">
        <v>116</v>
      </c>
      <c r="I427">
        <v>436</v>
      </c>
      <c r="J427">
        <v>200</v>
      </c>
    </row>
    <row r="428" spans="1:12" x14ac:dyDescent="0.3">
      <c r="A428" t="s">
        <v>676</v>
      </c>
      <c r="B428" s="1">
        <f t="shared" si="7"/>
        <v>111.22222222222223</v>
      </c>
      <c r="C428">
        <v>2</v>
      </c>
      <c r="D428">
        <v>94</v>
      </c>
      <c r="E428">
        <v>78</v>
      </c>
      <c r="F428">
        <v>333</v>
      </c>
      <c r="G428">
        <v>85</v>
      </c>
      <c r="H428">
        <v>57</v>
      </c>
      <c r="I428">
        <v>128</v>
      </c>
      <c r="J428">
        <v>219</v>
      </c>
      <c r="K428">
        <v>5</v>
      </c>
    </row>
    <row r="429" spans="1:12" x14ac:dyDescent="0.3">
      <c r="A429" s="4" t="s">
        <v>678</v>
      </c>
      <c r="B429" s="1">
        <f t="shared" si="7"/>
        <v>20</v>
      </c>
      <c r="C429">
        <v>20</v>
      </c>
    </row>
    <row r="430" spans="1:12" x14ac:dyDescent="0.3">
      <c r="A430" t="s">
        <v>679</v>
      </c>
      <c r="B430" s="1">
        <f t="shared" si="7"/>
        <v>202.5</v>
      </c>
      <c r="C430">
        <v>379</v>
      </c>
      <c r="D430">
        <v>26</v>
      </c>
    </row>
    <row r="431" spans="1:12" x14ac:dyDescent="0.3">
      <c r="A431" t="s">
        <v>680</v>
      </c>
      <c r="B431" s="1">
        <f t="shared" si="7"/>
        <v>13</v>
      </c>
      <c r="C431">
        <v>0</v>
      </c>
      <c r="D431">
        <v>4</v>
      </c>
      <c r="E431">
        <v>35</v>
      </c>
    </row>
    <row r="432" spans="1:12" x14ac:dyDescent="0.3">
      <c r="A432" t="s">
        <v>681</v>
      </c>
      <c r="B432" s="1">
        <f t="shared" si="7"/>
        <v>47.333333333333336</v>
      </c>
      <c r="C432">
        <v>118</v>
      </c>
      <c r="D432">
        <v>20</v>
      </c>
      <c r="E432">
        <v>4</v>
      </c>
    </row>
    <row r="433" spans="1:12" x14ac:dyDescent="0.3">
      <c r="A433" t="s">
        <v>682</v>
      </c>
      <c r="B433" s="1">
        <f t="shared" si="7"/>
        <v>234.71428571428572</v>
      </c>
      <c r="C433">
        <v>464</v>
      </c>
      <c r="D433">
        <v>520</v>
      </c>
      <c r="E433">
        <v>253</v>
      </c>
      <c r="F433">
        <v>130</v>
      </c>
      <c r="G433">
        <v>232</v>
      </c>
      <c r="H433">
        <v>0</v>
      </c>
      <c r="I433">
        <v>44</v>
      </c>
    </row>
    <row r="434" spans="1:12" x14ac:dyDescent="0.3">
      <c r="A434" t="s">
        <v>683</v>
      </c>
      <c r="B434" s="1">
        <f t="shared" si="7"/>
        <v>41.5</v>
      </c>
      <c r="C434">
        <v>11</v>
      </c>
      <c r="D434">
        <v>81</v>
      </c>
      <c r="E434">
        <v>167</v>
      </c>
      <c r="F434">
        <v>44</v>
      </c>
      <c r="G434">
        <v>1</v>
      </c>
      <c r="H434">
        <v>4</v>
      </c>
      <c r="I434">
        <v>18</v>
      </c>
      <c r="J434">
        <v>9</v>
      </c>
      <c r="K434">
        <v>56</v>
      </c>
      <c r="L434">
        <v>24</v>
      </c>
    </row>
    <row r="435" spans="1:12" x14ac:dyDescent="0.3">
      <c r="A435" t="s">
        <v>684</v>
      </c>
      <c r="B435" s="1">
        <f t="shared" si="7"/>
        <v>156.19999999999999</v>
      </c>
      <c r="C435">
        <v>164</v>
      </c>
      <c r="D435">
        <f>9*60+27</f>
        <v>567</v>
      </c>
      <c r="E435">
        <v>20</v>
      </c>
      <c r="F435">
        <v>12</v>
      </c>
      <c r="G435">
        <v>18</v>
      </c>
    </row>
    <row r="436" spans="1:12" x14ac:dyDescent="0.3">
      <c r="A436" t="s">
        <v>685</v>
      </c>
      <c r="B436" s="1">
        <f t="shared" si="7"/>
        <v>53</v>
      </c>
      <c r="C436">
        <v>104</v>
      </c>
      <c r="D436">
        <v>2</v>
      </c>
    </row>
    <row r="437" spans="1:12" x14ac:dyDescent="0.3">
      <c r="A437" t="s">
        <v>686</v>
      </c>
      <c r="B437" s="1">
        <f t="shared" si="7"/>
        <v>0.8</v>
      </c>
      <c r="C437">
        <v>1</v>
      </c>
      <c r="D437">
        <v>0</v>
      </c>
      <c r="E437">
        <v>0</v>
      </c>
      <c r="F437">
        <v>3</v>
      </c>
      <c r="G437">
        <v>0</v>
      </c>
    </row>
    <row r="438" spans="1:12" x14ac:dyDescent="0.3">
      <c r="A438" t="s">
        <v>687</v>
      </c>
      <c r="B438" s="1">
        <f t="shared" si="7"/>
        <v>7.5</v>
      </c>
      <c r="C438">
        <v>0</v>
      </c>
      <c r="D438">
        <v>15</v>
      </c>
    </row>
    <row r="439" spans="1:12" x14ac:dyDescent="0.3">
      <c r="A439" t="s">
        <v>688</v>
      </c>
      <c r="B439" s="1">
        <f t="shared" si="7"/>
        <v>2</v>
      </c>
      <c r="C439">
        <v>2</v>
      </c>
    </row>
    <row r="440" spans="1:12" x14ac:dyDescent="0.3">
      <c r="A440" t="s">
        <v>689</v>
      </c>
      <c r="B440" s="1">
        <f t="shared" si="7"/>
        <v>59.571428571428569</v>
      </c>
      <c r="C440">
        <v>12</v>
      </c>
      <c r="D440">
        <v>2</v>
      </c>
      <c r="E440">
        <v>9</v>
      </c>
      <c r="F440">
        <v>2</v>
      </c>
      <c r="G440">
        <v>0</v>
      </c>
      <c r="H440">
        <v>15</v>
      </c>
      <c r="I440">
        <v>377</v>
      </c>
    </row>
    <row r="441" spans="1:12" x14ac:dyDescent="0.3">
      <c r="A441" t="s">
        <v>690</v>
      </c>
      <c r="B441" s="1">
        <f t="shared" si="7"/>
        <v>284</v>
      </c>
      <c r="C441">
        <v>73</v>
      </c>
      <c r="D441">
        <v>205</v>
      </c>
      <c r="E441">
        <v>511</v>
      </c>
      <c r="F441">
        <v>426</v>
      </c>
      <c r="G441">
        <v>4</v>
      </c>
      <c r="H441">
        <v>34</v>
      </c>
      <c r="I441">
        <v>643</v>
      </c>
      <c r="J441">
        <v>376</v>
      </c>
    </row>
    <row r="442" spans="1:12" x14ac:dyDescent="0.3">
      <c r="A442" t="s">
        <v>691</v>
      </c>
      <c r="B442" s="1">
        <f t="shared" si="7"/>
        <v>116.4</v>
      </c>
      <c r="C442">
        <v>57</v>
      </c>
      <c r="D442">
        <v>54</v>
      </c>
      <c r="E442">
        <v>144</v>
      </c>
      <c r="F442">
        <v>321</v>
      </c>
      <c r="G442">
        <v>6</v>
      </c>
    </row>
    <row r="443" spans="1:12" x14ac:dyDescent="0.3">
      <c r="A443" t="s">
        <v>692</v>
      </c>
      <c r="B443" s="1">
        <f t="shared" si="7"/>
        <v>31.666666666666668</v>
      </c>
      <c r="C443">
        <v>2</v>
      </c>
      <c r="D443">
        <v>5</v>
      </c>
      <c r="E443">
        <v>88</v>
      </c>
    </row>
    <row r="444" spans="1:12" x14ac:dyDescent="0.3">
      <c r="A444" t="s">
        <v>693</v>
      </c>
      <c r="B444" s="1">
        <f t="shared" si="7"/>
        <v>37.299999999999997</v>
      </c>
      <c r="C444">
        <v>145</v>
      </c>
      <c r="D444">
        <v>40</v>
      </c>
      <c r="E444">
        <v>0</v>
      </c>
      <c r="F444">
        <v>22</v>
      </c>
      <c r="G444">
        <v>130</v>
      </c>
      <c r="H444">
        <v>4</v>
      </c>
      <c r="I444">
        <v>32</v>
      </c>
      <c r="J444">
        <v>0</v>
      </c>
      <c r="K444">
        <v>0</v>
      </c>
      <c r="L444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444"/>
  <sheetViews>
    <sheetView topLeftCell="A424" workbookViewId="0">
      <selection activeCell="B428" sqref="B428:B444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0.22331786542923435</v>
      </c>
    </row>
    <row r="4" spans="1:2" x14ac:dyDescent="0.3">
      <c r="A4" t="s">
        <v>3</v>
      </c>
      <c r="B4">
        <f>Control!B4/'Fight Time'!B4</f>
        <v>0.10009578544061302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0.67959001782531192</v>
      </c>
    </row>
    <row r="7" spans="1:2" x14ac:dyDescent="0.3">
      <c r="A7" t="s">
        <v>6</v>
      </c>
      <c r="B7">
        <f>Control!B7/'Fight Time'!B7</f>
        <v>0.57468553459119498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0.31629834254143646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0.12117930204572804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>
        <f>Control!B27/'Fight Time'!B27</f>
        <v>0</v>
      </c>
    </row>
    <row r="28" spans="1:2" x14ac:dyDescent="0.3">
      <c r="A28" t="s">
        <v>27</v>
      </c>
      <c r="B28">
        <f>Control!B28/'Fight Time'!B28</f>
        <v>0.11452282157676349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0.3837638376383764</v>
      </c>
    </row>
    <row r="35" spans="1:2" x14ac:dyDescent="0.3">
      <c r="A35" t="s">
        <v>34</v>
      </c>
      <c r="B35">
        <f>Control!B35/'Fight Time'!B35</f>
        <v>0.14283413848631241</v>
      </c>
    </row>
    <row r="36" spans="1:2" x14ac:dyDescent="0.3">
      <c r="A36" t="s">
        <v>35</v>
      </c>
      <c r="B36">
        <f>Control!B36/'Fight Time'!B36</f>
        <v>0.36777777777777776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1.1261261261261261E-3</v>
      </c>
    </row>
    <row r="41" spans="1:2" x14ac:dyDescent="0.3">
      <c r="A41" t="s">
        <v>39</v>
      </c>
      <c r="B41">
        <f>Control!B41/'Fight Time'!B41</f>
        <v>0.18878787878787878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0.64838160136286205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8.2151589242053791E-2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3.4138486312399352E-2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0.14366576819407006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0.48331210191082802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1.384083044982699E-2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5.0076804915514597E-2</v>
      </c>
    </row>
    <row r="86" spans="1:2" x14ac:dyDescent="0.3">
      <c r="A86" t="s">
        <v>84</v>
      </c>
      <c r="B86">
        <f>Control!B86/'Fight Time'!B86</f>
        <v>0.23018717642373554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2.4862888482632541E-2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5.5555555555555552E-2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0.25892857142857145</v>
      </c>
    </row>
    <row r="109" spans="1:2" x14ac:dyDescent="0.3">
      <c r="A109" t="s">
        <v>102</v>
      </c>
      <c r="B109">
        <f>Control!B109/'Fight Time'!B109</f>
        <v>0.1250391236306729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0.43083333333333335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0.1697048611111111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0.14136291600633916</v>
      </c>
    </row>
    <row r="116" spans="1:2" x14ac:dyDescent="0.3">
      <c r="A116" t="s">
        <v>109</v>
      </c>
      <c r="B116">
        <f>Control!B116/'Fight Time'!B116</f>
        <v>1.29764801297648E-2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0.12735335955150198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0.25846774193548389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0.34850863422291994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0.25685654008438819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0.2021604938271605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0.29189716889033518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>
        <f>Control!B148/'Fight Time'!B148</f>
        <v>0.205699481865285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0.28550548112058466</v>
      </c>
    </row>
    <row r="155" spans="1:2" x14ac:dyDescent="0.3">
      <c r="A155" t="s">
        <v>154</v>
      </c>
      <c r="B155">
        <f>Control!B155/'Fight Time'!B155</f>
        <v>0.19884868421052632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0.13159325720500273</v>
      </c>
    </row>
    <row r="160" spans="1:2" x14ac:dyDescent="0.3">
      <c r="A160" t="s">
        <v>158</v>
      </c>
      <c r="B160">
        <f>Control!B160/'Fight Time'!B160</f>
        <v>2.9069767441860465E-2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9.5903165735567966E-2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7.4630541871921183E-2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0.26865384615384613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0.22618605227300878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0.18148148148148149</v>
      </c>
    </row>
    <row r="198" spans="1:2" x14ac:dyDescent="0.3">
      <c r="A198" t="s">
        <v>197</v>
      </c>
      <c r="B198">
        <f>Control!B198/'Fight Time'!B198</f>
        <v>0.14223300970873787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6.741803278688524E-2</v>
      </c>
    </row>
    <row r="202" spans="1:2" x14ac:dyDescent="0.3">
      <c r="A202" t="s">
        <v>201</v>
      </c>
      <c r="B202">
        <f>Control!B202/'Fight Time'!B202</f>
        <v>7.8877005347593579E-2</v>
      </c>
    </row>
    <row r="203" spans="1:2" x14ac:dyDescent="0.3">
      <c r="A203" t="s">
        <v>202</v>
      </c>
      <c r="B203">
        <f>Control!B203/'Fight Time'!B203</f>
        <v>0.26199776785714285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0.40057750360939753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0.51035502958579881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0.40857787810383744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8.8262764632627652E-2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486</v>
      </c>
      <c r="B256">
        <f>Control!B256/'Fight Time'!B256</f>
        <v>0.15740740740740738</v>
      </c>
    </row>
    <row r="257" spans="1:2" x14ac:dyDescent="0.3">
      <c r="A257" t="s">
        <v>487</v>
      </c>
      <c r="B257">
        <f>Control!B257/'Fight Time'!B257</f>
        <v>5.2222222222222225E-2</v>
      </c>
    </row>
    <row r="258" spans="1:2" x14ac:dyDescent="0.3">
      <c r="A258" t="s">
        <v>488</v>
      </c>
      <c r="B258">
        <f>Control!B258/'Fight Time'!B258</f>
        <v>0.14676034348165495</v>
      </c>
    </row>
    <row r="259" spans="1:2" x14ac:dyDescent="0.3">
      <c r="A259" t="s">
        <v>489</v>
      </c>
      <c r="B259">
        <f>Control!B259/'Fight Time'!B259</f>
        <v>0.4833131067961165</v>
      </c>
    </row>
    <row r="260" spans="1:2" x14ac:dyDescent="0.3">
      <c r="A260" t="s">
        <v>490</v>
      </c>
      <c r="B260">
        <f>Control!B260/'Fight Time'!B260</f>
        <v>0.77200000000000002</v>
      </c>
    </row>
    <row r="261" spans="1:2" x14ac:dyDescent="0.3">
      <c r="A261" t="s">
        <v>491</v>
      </c>
      <c r="B261">
        <f>Control!B261/'Fight Time'!B261</f>
        <v>0.15417298937784521</v>
      </c>
    </row>
    <row r="262" spans="1:2" x14ac:dyDescent="0.3">
      <c r="A262" t="s">
        <v>492</v>
      </c>
      <c r="B262">
        <f>Control!B262/'Fight Time'!B262</f>
        <v>0.30962521294718909</v>
      </c>
    </row>
    <row r="263" spans="1:2" x14ac:dyDescent="0.3">
      <c r="A263" t="s">
        <v>493</v>
      </c>
      <c r="B263">
        <f>Control!B263/'Fight Time'!B263</f>
        <v>0.31863359224922744</v>
      </c>
    </row>
    <row r="264" spans="1:2" x14ac:dyDescent="0.3">
      <c r="A264" t="s">
        <v>494</v>
      </c>
      <c r="B264">
        <f>Control!B264/'Fight Time'!B264</f>
        <v>0.39675414364640882</v>
      </c>
    </row>
    <row r="265" spans="1:2" x14ac:dyDescent="0.3">
      <c r="A265" t="s">
        <v>495</v>
      </c>
      <c r="B265">
        <f>Control!B265/'Fight Time'!B265</f>
        <v>0.32455795677799604</v>
      </c>
    </row>
    <row r="266" spans="1:2" x14ac:dyDescent="0.3">
      <c r="A266" t="s">
        <v>496</v>
      </c>
      <c r="B266">
        <f>Control!B266/'Fight Time'!B266</f>
        <v>0.27535121328224776</v>
      </c>
    </row>
    <row r="267" spans="1:2" x14ac:dyDescent="0.3">
      <c r="A267" t="s">
        <v>497</v>
      </c>
      <c r="B267">
        <f>Control!B267/'Fight Time'!B267</f>
        <v>0.28274967574578469</v>
      </c>
    </row>
    <row r="268" spans="1:2" x14ac:dyDescent="0.3">
      <c r="A268" t="s">
        <v>498</v>
      </c>
      <c r="B268">
        <f>Control!B268/'Fight Time'!B268</f>
        <v>0.26651785714285714</v>
      </c>
    </row>
    <row r="269" spans="1:2" x14ac:dyDescent="0.3">
      <c r="A269" t="s">
        <v>499</v>
      </c>
      <c r="B269">
        <f>Control!B269/'Fight Time'!B269</f>
        <v>8.3499572527785698E-2</v>
      </c>
    </row>
    <row r="270" spans="1:2" x14ac:dyDescent="0.3">
      <c r="A270" t="s">
        <v>500</v>
      </c>
      <c r="B270">
        <f>Control!B270/'Fight Time'!B270</f>
        <v>0.29167179234838231</v>
      </c>
    </row>
    <row r="271" spans="1:2" x14ac:dyDescent="0.3">
      <c r="A271" t="s">
        <v>501</v>
      </c>
      <c r="B271">
        <f>Control!B271/'Fight Time'!B271</f>
        <v>0.5592510470559251</v>
      </c>
    </row>
    <row r="272" spans="1:2" x14ac:dyDescent="0.3">
      <c r="A272" t="s">
        <v>502</v>
      </c>
      <c r="B272">
        <f>Control!B272/'Fight Time'!B272</f>
        <v>0.1978082191780822</v>
      </c>
    </row>
    <row r="273" spans="1:2" x14ac:dyDescent="0.3">
      <c r="A273" t="s">
        <v>503</v>
      </c>
      <c r="B273">
        <f>Control!B273/'Fight Time'!B273</f>
        <v>1.0292207792207793</v>
      </c>
    </row>
    <row r="274" spans="1:2" x14ac:dyDescent="0.3">
      <c r="A274" s="4" t="s">
        <v>508</v>
      </c>
      <c r="B274">
        <f>Control!B274/'Fight Time'!B274</f>
        <v>0</v>
      </c>
    </row>
    <row r="275" spans="1:2" x14ac:dyDescent="0.3">
      <c r="A275" t="s">
        <v>509</v>
      </c>
      <c r="B275">
        <f>Control!B275/'Fight Time'!B275</f>
        <v>0.26826666666666665</v>
      </c>
    </row>
    <row r="276" spans="1:2" x14ac:dyDescent="0.3">
      <c r="A276" t="s">
        <v>510</v>
      </c>
      <c r="B276">
        <f>Control!B276/'Fight Time'!B276</f>
        <v>0.50108695652173918</v>
      </c>
    </row>
    <row r="277" spans="1:2" x14ac:dyDescent="0.3">
      <c r="A277" t="s">
        <v>511</v>
      </c>
      <c r="B277">
        <f>Control!B277/'Fight Time'!B277</f>
        <v>0</v>
      </c>
    </row>
    <row r="278" spans="1:2" x14ac:dyDescent="0.3">
      <c r="A278" t="s">
        <v>512</v>
      </c>
      <c r="B278">
        <f>Control!B278/'Fight Time'!B278</f>
        <v>3.977724741447892E-3</v>
      </c>
    </row>
    <row r="279" spans="1:2" x14ac:dyDescent="0.3">
      <c r="A279" t="s">
        <v>513</v>
      </c>
      <c r="B279">
        <f>Control!B279/'Fight Time'!B279</f>
        <v>8.9985272459499263E-2</v>
      </c>
    </row>
    <row r="280" spans="1:2" x14ac:dyDescent="0.3">
      <c r="A280" t="s">
        <v>514</v>
      </c>
      <c r="B280">
        <f>Control!B280/'Fight Time'!B280</f>
        <v>0.42766439909297049</v>
      </c>
    </row>
    <row r="281" spans="1:2" x14ac:dyDescent="0.3">
      <c r="A281" t="s">
        <v>515</v>
      </c>
      <c r="B281">
        <f>Control!B281/'Fight Time'!B281</f>
        <v>0.11</v>
      </c>
    </row>
    <row r="282" spans="1:2" x14ac:dyDescent="0.3">
      <c r="A282" t="s">
        <v>517</v>
      </c>
      <c r="B282">
        <f>Control!B282/'Fight Time'!B282</f>
        <v>0.19352975158867708</v>
      </c>
    </row>
    <row r="283" spans="1:2" x14ac:dyDescent="0.3">
      <c r="A283" t="s">
        <v>518</v>
      </c>
      <c r="B283">
        <f>Control!B283/'Fight Time'!B283</f>
        <v>0</v>
      </c>
    </row>
    <row r="284" spans="1:2" x14ac:dyDescent="0.3">
      <c r="A284" t="s">
        <v>519</v>
      </c>
      <c r="B284">
        <f>Control!B284/'Fight Time'!B284</f>
        <v>0.27945945945945944</v>
      </c>
    </row>
    <row r="285" spans="1:2" x14ac:dyDescent="0.3">
      <c r="A285" t="s">
        <v>520</v>
      </c>
      <c r="B285">
        <f>Control!B285/'Fight Time'!B285</f>
        <v>0.58486238532110091</v>
      </c>
    </row>
    <row r="286" spans="1:2" x14ac:dyDescent="0.3">
      <c r="A286" t="s">
        <v>521</v>
      </c>
      <c r="B286">
        <f>Control!B286/'Fight Time'!B286</f>
        <v>0.24055829228243022</v>
      </c>
    </row>
    <row r="287" spans="1:2" x14ac:dyDescent="0.3">
      <c r="A287" t="s">
        <v>522</v>
      </c>
      <c r="B287">
        <f>Control!B287/'Fight Time'!B287</f>
        <v>5.1204819277108436E-3</v>
      </c>
    </row>
    <row r="288" spans="1:2" x14ac:dyDescent="0.3">
      <c r="A288" t="s">
        <v>523</v>
      </c>
      <c r="B288">
        <f>Control!B288/'Fight Time'!B288</f>
        <v>0.32915422885572143</v>
      </c>
    </row>
    <row r="289" spans="1:2" x14ac:dyDescent="0.3">
      <c r="A289" t="s">
        <v>524</v>
      </c>
      <c r="B289">
        <f>Control!B289/'Fight Time'!B289</f>
        <v>6.8507157464212681E-2</v>
      </c>
    </row>
    <row r="290" spans="1:2" x14ac:dyDescent="0.3">
      <c r="A290" t="s">
        <v>525</v>
      </c>
      <c r="B290">
        <f>Control!B290/'Fight Time'!B290</f>
        <v>0.20442930153321975</v>
      </c>
    </row>
    <row r="291" spans="1:2" x14ac:dyDescent="0.3">
      <c r="A291" s="4" t="s">
        <v>528</v>
      </c>
      <c r="B291">
        <f>Control!B291/'Fight Time'!B291</f>
        <v>0.18083333333333335</v>
      </c>
    </row>
    <row r="292" spans="1:2" x14ac:dyDescent="0.3">
      <c r="A292" t="s">
        <v>529</v>
      </c>
      <c r="B292">
        <f>Control!B292/'Fight Time'!B292</f>
        <v>0.20555555555555555</v>
      </c>
    </row>
    <row r="293" spans="1:2" x14ac:dyDescent="0.3">
      <c r="A293" t="s">
        <v>530</v>
      </c>
      <c r="B293">
        <f>Control!B293/'Fight Time'!B293</f>
        <v>0.18992248062015504</v>
      </c>
    </row>
    <row r="294" spans="1:2" x14ac:dyDescent="0.3">
      <c r="A294" t="s">
        <v>531</v>
      </c>
      <c r="B294">
        <f>Control!B294/'Fight Time'!B294</f>
        <v>0.13192686357243319</v>
      </c>
    </row>
    <row r="295" spans="1:2" x14ac:dyDescent="0.3">
      <c r="A295" t="s">
        <v>532</v>
      </c>
      <c r="B295">
        <f>Control!B295/'Fight Time'!B295</f>
        <v>8.5978835978835974E-3</v>
      </c>
    </row>
    <row r="296" spans="1:2" x14ac:dyDescent="0.3">
      <c r="A296" t="s">
        <v>533</v>
      </c>
      <c r="B296">
        <f>Control!B296/'Fight Time'!B296</f>
        <v>0.42808798646362101</v>
      </c>
    </row>
    <row r="297" spans="1:2" x14ac:dyDescent="0.3">
      <c r="A297" t="s">
        <v>534</v>
      </c>
      <c r="B297">
        <f>Control!B297/'Fight Time'!B297</f>
        <v>8.9999999999999993E-3</v>
      </c>
    </row>
    <row r="298" spans="1:2" x14ac:dyDescent="0.3">
      <c r="A298" t="s">
        <v>535</v>
      </c>
      <c r="B298">
        <f>Control!B298/'Fight Time'!B298</f>
        <v>2.6119402985074626E-2</v>
      </c>
    </row>
    <row r="299" spans="1:2" x14ac:dyDescent="0.3">
      <c r="A299" t="s">
        <v>536</v>
      </c>
      <c r="B299">
        <f>Control!B299/'Fight Time'!B299</f>
        <v>0.28138297872340423</v>
      </c>
    </row>
    <row r="300" spans="1:2" x14ac:dyDescent="0.3">
      <c r="A300" t="s">
        <v>537</v>
      </c>
      <c r="B300">
        <f>Control!B300/'Fight Time'!B300</f>
        <v>0.49107142857142855</v>
      </c>
    </row>
    <row r="301" spans="1:2" x14ac:dyDescent="0.3">
      <c r="A301" t="s">
        <v>538</v>
      </c>
      <c r="B301">
        <f>Control!B301/'Fight Time'!B301</f>
        <v>0.23593749999999999</v>
      </c>
    </row>
    <row r="302" spans="1:2" x14ac:dyDescent="0.3">
      <c r="A302" t="s">
        <v>539</v>
      </c>
      <c r="B302">
        <f>Control!B302/'Fight Time'!B302</f>
        <v>9.5599999999999991E-2</v>
      </c>
    </row>
    <row r="303" spans="1:2" x14ac:dyDescent="0.3">
      <c r="A303" t="s">
        <v>540</v>
      </c>
      <c r="B303">
        <f>Control!B303/'Fight Time'!B303</f>
        <v>0.3487544483985765</v>
      </c>
    </row>
    <row r="304" spans="1:2" x14ac:dyDescent="0.3">
      <c r="A304" t="s">
        <v>541</v>
      </c>
      <c r="B304">
        <f>Control!B304/'Fight Time'!B304</f>
        <v>0.24096583442838371</v>
      </c>
    </row>
    <row r="305" spans="1:2" x14ac:dyDescent="0.3">
      <c r="A305" t="s">
        <v>542</v>
      </c>
      <c r="B305">
        <f>Control!B305/'Fight Time'!B305</f>
        <v>0.10452462772050401</v>
      </c>
    </row>
    <row r="306" spans="1:2" x14ac:dyDescent="0.3">
      <c r="A306" t="s">
        <v>543</v>
      </c>
      <c r="B306">
        <f>Control!B306/'Fight Time'!B306</f>
        <v>0.35355329949238584</v>
      </c>
    </row>
    <row r="307" spans="1:2" x14ac:dyDescent="0.3">
      <c r="A307" t="s">
        <v>544</v>
      </c>
      <c r="B307">
        <f>Control!B307/'Fight Time'!B307</f>
        <v>0.17109458023379384</v>
      </c>
    </row>
    <row r="308" spans="1:2" x14ac:dyDescent="0.3">
      <c r="A308" t="s">
        <v>545</v>
      </c>
      <c r="B308">
        <f>Control!B308/'Fight Time'!B308</f>
        <v>0.16275430359937401</v>
      </c>
    </row>
    <row r="309" spans="1:2" x14ac:dyDescent="0.3">
      <c r="A309" t="s">
        <v>546</v>
      </c>
      <c r="B309">
        <f>Control!B309/'Fight Time'!B309</f>
        <v>0.30618092509209988</v>
      </c>
    </row>
    <row r="310" spans="1:2" x14ac:dyDescent="0.3">
      <c r="A310" s="4" t="s">
        <v>547</v>
      </c>
      <c r="B310">
        <f>Control!B310/'Fight Time'!B310</f>
        <v>0.16842105263157894</v>
      </c>
    </row>
    <row r="311" spans="1:2" x14ac:dyDescent="0.3">
      <c r="A311" t="s">
        <v>548</v>
      </c>
      <c r="B311">
        <f>Control!B311/'Fight Time'!B311</f>
        <v>4.8449612403100778E-2</v>
      </c>
    </row>
    <row r="312" spans="1:2" x14ac:dyDescent="0.3">
      <c r="A312" t="s">
        <v>549</v>
      </c>
      <c r="B312">
        <f>Control!B312/'Fight Time'!B312</f>
        <v>0.33093812375249498</v>
      </c>
    </row>
    <row r="313" spans="1:2" x14ac:dyDescent="0.3">
      <c r="A313" t="s">
        <v>550</v>
      </c>
      <c r="B313">
        <f>Control!B313/'Fight Time'!B313</f>
        <v>0.23176620076238882</v>
      </c>
    </row>
    <row r="314" spans="1:2" x14ac:dyDescent="0.3">
      <c r="A314" t="s">
        <v>551</v>
      </c>
      <c r="B314">
        <f>Control!B314/'Fight Time'!B314</f>
        <v>0.25166666666666665</v>
      </c>
    </row>
    <row r="315" spans="1:2" x14ac:dyDescent="0.3">
      <c r="A315" t="s">
        <v>552</v>
      </c>
      <c r="B315">
        <f>Control!B315/'Fight Time'!B315</f>
        <v>0.55517826825127337</v>
      </c>
    </row>
    <row r="316" spans="1:2" x14ac:dyDescent="0.3">
      <c r="A316" t="s">
        <v>553</v>
      </c>
      <c r="B316">
        <f>Control!B316/'Fight Time'!B316</f>
        <v>3.5335689045936397E-2</v>
      </c>
    </row>
    <row r="317" spans="1:2" x14ac:dyDescent="0.3">
      <c r="A317" t="s">
        <v>554</v>
      </c>
      <c r="B317">
        <f>Control!B317/'Fight Time'!B317</f>
        <v>0.37937853107344638</v>
      </c>
    </row>
    <row r="318" spans="1:2" x14ac:dyDescent="0.3">
      <c r="A318" t="s">
        <v>555</v>
      </c>
      <c r="B318">
        <f>Control!B318/'Fight Time'!B318</f>
        <v>0.21422222222222223</v>
      </c>
    </row>
    <row r="319" spans="1:2" x14ac:dyDescent="0.3">
      <c r="A319" t="s">
        <v>556</v>
      </c>
      <c r="B319">
        <f>Control!B319/'Fight Time'!B319</f>
        <v>9.5000000000000001E-2</v>
      </c>
    </row>
    <row r="320" spans="1:2" x14ac:dyDescent="0.3">
      <c r="A320" t="s">
        <v>557</v>
      </c>
      <c r="B320">
        <f>Control!B320/'Fight Time'!B320</f>
        <v>0.49162011173184356</v>
      </c>
    </row>
    <row r="321" spans="1:2" x14ac:dyDescent="0.3">
      <c r="A321" t="s">
        <v>558</v>
      </c>
      <c r="B321">
        <f>Control!B321/'Fight Time'!B321</f>
        <v>0.22653721682847897</v>
      </c>
    </row>
    <row r="322" spans="1:2" x14ac:dyDescent="0.3">
      <c r="A322" t="s">
        <v>559</v>
      </c>
      <c r="B322">
        <f>Control!B322/'Fight Time'!B322</f>
        <v>0.25</v>
      </c>
    </row>
    <row r="323" spans="1:2" x14ac:dyDescent="0.3">
      <c r="A323" t="s">
        <v>560</v>
      </c>
      <c r="B323">
        <f>Control!B323/'Fight Time'!B323</f>
        <v>3.1094162511000292E-2</v>
      </c>
    </row>
    <row r="324" spans="1:2" x14ac:dyDescent="0.3">
      <c r="A324" t="s">
        <v>562</v>
      </c>
      <c r="B324">
        <f>Control!B324/'Fight Time'!B324</f>
        <v>0.42644557823129248</v>
      </c>
    </row>
    <row r="325" spans="1:2" x14ac:dyDescent="0.3">
      <c r="A325" t="s">
        <v>563</v>
      </c>
      <c r="B325">
        <f>Control!B325/'Fight Time'!B325</f>
        <v>0</v>
      </c>
    </row>
    <row r="326" spans="1:2" x14ac:dyDescent="0.3">
      <c r="A326" t="s">
        <v>564</v>
      </c>
      <c r="B326">
        <f>Control!B326/'Fight Time'!B326</f>
        <v>6.7896678966789664E-2</v>
      </c>
    </row>
    <row r="327" spans="1:2" x14ac:dyDescent="0.3">
      <c r="A327" t="s">
        <v>565</v>
      </c>
      <c r="B327">
        <f>Control!B327/'Fight Time'!B327</f>
        <v>3.5408560311284046E-2</v>
      </c>
    </row>
    <row r="328" spans="1:2" x14ac:dyDescent="0.3">
      <c r="A328" t="s">
        <v>566</v>
      </c>
      <c r="B328">
        <f>Control!B328/'Fight Time'!B328</f>
        <v>0.40666666666666668</v>
      </c>
    </row>
    <row r="329" spans="1:2" x14ac:dyDescent="0.3">
      <c r="A329" s="4" t="s">
        <v>572</v>
      </c>
      <c r="B329">
        <f>Control!B329/'Fight Time'!B329</f>
        <v>0.17897727272727273</v>
      </c>
    </row>
    <row r="330" spans="1:2" x14ac:dyDescent="0.3">
      <c r="A330" t="s">
        <v>573</v>
      </c>
      <c r="B330">
        <f>Control!B330/'Fight Time'!B330</f>
        <v>0.68613138686131392</v>
      </c>
    </row>
    <row r="331" spans="1:2" x14ac:dyDescent="0.3">
      <c r="A331" t="s">
        <v>574</v>
      </c>
      <c r="B331">
        <f>Control!B331/'Fight Time'!B331</f>
        <v>3.2894736842105261E-2</v>
      </c>
    </row>
    <row r="332" spans="1:2" x14ac:dyDescent="0.3">
      <c r="A332" t="s">
        <v>575</v>
      </c>
      <c r="B332">
        <f>Control!B332/'Fight Time'!B332</f>
        <v>0</v>
      </c>
    </row>
    <row r="333" spans="1:2" x14ac:dyDescent="0.3">
      <c r="A333" t="s">
        <v>576</v>
      </c>
      <c r="B333">
        <f>Control!B333/'Fight Time'!B333</f>
        <v>0</v>
      </c>
    </row>
    <row r="334" spans="1:2" x14ac:dyDescent="0.3">
      <c r="A334" t="s">
        <v>577</v>
      </c>
      <c r="B334">
        <f>Control!B334/'Fight Time'!B334</f>
        <v>0.41694915254237286</v>
      </c>
    </row>
    <row r="335" spans="1:2" x14ac:dyDescent="0.3">
      <c r="A335" t="s">
        <v>578</v>
      </c>
      <c r="B335">
        <f>Control!B335/'Fight Time'!B335</f>
        <v>4.8882215548882217E-2</v>
      </c>
    </row>
    <row r="336" spans="1:2" x14ac:dyDescent="0.3">
      <c r="A336" t="s">
        <v>579</v>
      </c>
      <c r="B336">
        <f>Control!B336/'Fight Time'!B336</f>
        <v>0.24359526372443488</v>
      </c>
    </row>
    <row r="337" spans="1:2" x14ac:dyDescent="0.3">
      <c r="A337" t="s">
        <v>580</v>
      </c>
      <c r="B337">
        <f>Control!B337/'Fight Time'!B337</f>
        <v>0.34296822177146724</v>
      </c>
    </row>
    <row r="338" spans="1:2" x14ac:dyDescent="0.3">
      <c r="A338" t="s">
        <v>582</v>
      </c>
      <c r="B338">
        <f>Control!B338/'Fight Time'!B338</f>
        <v>0.1813852813852814</v>
      </c>
    </row>
    <row r="339" spans="1:2" x14ac:dyDescent="0.3">
      <c r="A339" t="s">
        <v>583</v>
      </c>
      <c r="B339">
        <f>Control!B339/'Fight Time'!B339</f>
        <v>0.11571428571428571</v>
      </c>
    </row>
    <row r="340" spans="1:2" x14ac:dyDescent="0.3">
      <c r="A340" t="s">
        <v>584</v>
      </c>
      <c r="B340">
        <f>Control!B340/'Fight Time'!B340</f>
        <v>0.15291878172588833</v>
      </c>
    </row>
    <row r="341" spans="1:2" x14ac:dyDescent="0.3">
      <c r="A341" t="s">
        <v>585</v>
      </c>
      <c r="B341">
        <f>Control!B341/'Fight Time'!B341</f>
        <v>0.55955056179775287</v>
      </c>
    </row>
    <row r="342" spans="1:2" x14ac:dyDescent="0.3">
      <c r="A342" t="s">
        <v>586</v>
      </c>
      <c r="B342">
        <f>Control!B342/'Fight Time'!B342</f>
        <v>0.35219780219780222</v>
      </c>
    </row>
    <row r="343" spans="1:2" x14ac:dyDescent="0.3">
      <c r="A343" t="s">
        <v>587</v>
      </c>
      <c r="B343">
        <f>Control!B343/'Fight Time'!B343</f>
        <v>8.7517337031900136E-2</v>
      </c>
    </row>
    <row r="344" spans="1:2" x14ac:dyDescent="0.3">
      <c r="A344" t="s">
        <v>588</v>
      </c>
      <c r="B344">
        <f>Control!B344/'Fight Time'!B344</f>
        <v>0.35098814229249009</v>
      </c>
    </row>
    <row r="345" spans="1:2" x14ac:dyDescent="0.3">
      <c r="A345" t="s">
        <v>589</v>
      </c>
      <c r="B345">
        <f>Control!B345/'Fight Time'!B345</f>
        <v>2.963464140730717E-2</v>
      </c>
    </row>
    <row r="346" spans="1:2" x14ac:dyDescent="0.3">
      <c r="A346" t="s">
        <v>590</v>
      </c>
      <c r="B346">
        <f>Control!B346/'Fight Time'!B346</f>
        <v>0.50458515283842797</v>
      </c>
    </row>
    <row r="347" spans="1:2" x14ac:dyDescent="0.3">
      <c r="A347" t="s">
        <v>591</v>
      </c>
      <c r="B347">
        <f>Control!B347/'Fight Time'!B347</f>
        <v>0.21722312703583063</v>
      </c>
    </row>
    <row r="348" spans="1:2" x14ac:dyDescent="0.3">
      <c r="A348" s="4" t="s">
        <v>592</v>
      </c>
      <c r="B348">
        <f>Control!B348/'Fight Time'!B348</f>
        <v>0.2840599455040872</v>
      </c>
    </row>
    <row r="349" spans="1:2" x14ac:dyDescent="0.3">
      <c r="A349" t="s">
        <v>593</v>
      </c>
      <c r="B349">
        <f>Control!B349/'Fight Time'!B349</f>
        <v>0.09</v>
      </c>
    </row>
    <row r="350" spans="1:2" x14ac:dyDescent="0.3">
      <c r="A350" t="s">
        <v>594</v>
      </c>
      <c r="B350">
        <f>Control!B350/'Fight Time'!B350</f>
        <v>0.25664095972579259</v>
      </c>
    </row>
    <row r="351" spans="1:2" x14ac:dyDescent="0.3">
      <c r="A351" t="s">
        <v>595</v>
      </c>
      <c r="B351">
        <f>Control!B351/'Fight Time'!B351</f>
        <v>0.1</v>
      </c>
    </row>
    <row r="352" spans="1:2" x14ac:dyDescent="0.3">
      <c r="A352" t="s">
        <v>596</v>
      </c>
      <c r="B352">
        <f>Control!B352/'Fight Time'!B352</f>
        <v>0.40549273021001614</v>
      </c>
    </row>
    <row r="353" spans="1:2" x14ac:dyDescent="0.3">
      <c r="A353" t="s">
        <v>597</v>
      </c>
      <c r="B353">
        <f>Control!B353/'Fight Time'!B353</f>
        <v>0.10710204081632653</v>
      </c>
    </row>
    <row r="354" spans="1:2" x14ac:dyDescent="0.3">
      <c r="A354" t="s">
        <v>598</v>
      </c>
      <c r="B354">
        <f>Control!B354/'Fight Time'!B354</f>
        <v>0.19002525252525251</v>
      </c>
    </row>
    <row r="355" spans="1:2" x14ac:dyDescent="0.3">
      <c r="A355" t="s">
        <v>599</v>
      </c>
      <c r="B355">
        <f>Control!B355/'Fight Time'!B355</f>
        <v>2.1503957783641163E-2</v>
      </c>
    </row>
    <row r="356" spans="1:2" x14ac:dyDescent="0.3">
      <c r="A356" t="s">
        <v>600</v>
      </c>
      <c r="B356">
        <f>Control!B356/'Fight Time'!B356</f>
        <v>0.16086021505376344</v>
      </c>
    </row>
    <row r="357" spans="1:2" x14ac:dyDescent="0.3">
      <c r="A357" t="s">
        <v>601</v>
      </c>
      <c r="B357">
        <f>Control!B357/'Fight Time'!B357</f>
        <v>0.23841059602649006</v>
      </c>
    </row>
    <row r="358" spans="1:2" x14ac:dyDescent="0.3">
      <c r="A358" t="s">
        <v>602</v>
      </c>
      <c r="B358">
        <f>Control!B358/'Fight Time'!B358</f>
        <v>2.8708133971291866E-3</v>
      </c>
    </row>
    <row r="359" spans="1:2" x14ac:dyDescent="0.3">
      <c r="A359" t="s">
        <v>603</v>
      </c>
      <c r="B359">
        <f>Control!B359/'Fight Time'!B359</f>
        <v>0.36981627296587927</v>
      </c>
    </row>
    <row r="360" spans="1:2" x14ac:dyDescent="0.3">
      <c r="A360" t="s">
        <v>604</v>
      </c>
      <c r="B360">
        <f>Control!B360/'Fight Time'!B360</f>
        <v>0.13019652305366591</v>
      </c>
    </row>
    <row r="361" spans="1:2" x14ac:dyDescent="0.3">
      <c r="A361" t="s">
        <v>605</v>
      </c>
      <c r="B361">
        <f>Control!B361/'Fight Time'!B361</f>
        <v>0.24959415584415584</v>
      </c>
    </row>
    <row r="362" spans="1:2" x14ac:dyDescent="0.3">
      <c r="A362" t="s">
        <v>606</v>
      </c>
      <c r="B362">
        <f>Control!B362/'Fight Time'!B362</f>
        <v>1.9540229885057471E-2</v>
      </c>
    </row>
    <row r="363" spans="1:2" x14ac:dyDescent="0.3">
      <c r="A363" t="s">
        <v>607</v>
      </c>
      <c r="B363">
        <f>Control!B363/'Fight Time'!B363</f>
        <v>0.14473684210526316</v>
      </c>
    </row>
    <row r="364" spans="1:2" x14ac:dyDescent="0.3">
      <c r="A364" t="s">
        <v>608</v>
      </c>
      <c r="B364">
        <f>Control!B364/'Fight Time'!B364</f>
        <v>0.10309653916211294</v>
      </c>
    </row>
    <row r="365" spans="1:2" x14ac:dyDescent="0.3">
      <c r="A365" s="4" t="s">
        <v>610</v>
      </c>
      <c r="B365">
        <f>Control!B365/'Fight Time'!B365</f>
        <v>0.17595108695652173</v>
      </c>
    </row>
    <row r="366" spans="1:2" x14ac:dyDescent="0.3">
      <c r="A366" t="s">
        <v>611</v>
      </c>
      <c r="B366">
        <f>Control!B366/'Fight Time'!B366</f>
        <v>0.26981450252951095</v>
      </c>
    </row>
    <row r="367" spans="1:2" x14ac:dyDescent="0.3">
      <c r="A367" t="s">
        <v>612</v>
      </c>
      <c r="B367">
        <f>Control!B367/'Fight Time'!B367</f>
        <v>0.32317073170731708</v>
      </c>
    </row>
    <row r="368" spans="1:2" x14ac:dyDescent="0.3">
      <c r="A368" t="s">
        <v>613</v>
      </c>
      <c r="B368">
        <f>Control!B368/'Fight Time'!B368</f>
        <v>4.3831168831168832E-2</v>
      </c>
    </row>
    <row r="369" spans="1:2" x14ac:dyDescent="0.3">
      <c r="A369" t="s">
        <v>614</v>
      </c>
      <c r="B369">
        <f>Control!B369/'Fight Time'!B369</f>
        <v>0.38177951081176886</v>
      </c>
    </row>
    <row r="370" spans="1:2" x14ac:dyDescent="0.3">
      <c r="A370" t="s">
        <v>615</v>
      </c>
      <c r="B370">
        <f>Control!B370/'Fight Time'!B370</f>
        <v>7.2151898734177211E-2</v>
      </c>
    </row>
    <row r="371" spans="1:2" x14ac:dyDescent="0.3">
      <c r="A371" t="s">
        <v>616</v>
      </c>
      <c r="B371">
        <f>Control!B371/'Fight Time'!B371</f>
        <v>0.19029329608938547</v>
      </c>
    </row>
    <row r="372" spans="1:2" x14ac:dyDescent="0.3">
      <c r="A372" t="s">
        <v>617</v>
      </c>
      <c r="B372">
        <f>Control!B372/'Fight Time'!B372</f>
        <v>0.21797091412742381</v>
      </c>
    </row>
    <row r="373" spans="1:2" x14ac:dyDescent="0.3">
      <c r="A373" t="s">
        <v>618</v>
      </c>
      <c r="B373">
        <f>Control!B373/'Fight Time'!B373</f>
        <v>0.13876811594202898</v>
      </c>
    </row>
    <row r="374" spans="1:2" x14ac:dyDescent="0.3">
      <c r="A374" t="s">
        <v>619</v>
      </c>
      <c r="B374">
        <f>Control!B374/'Fight Time'!B374</f>
        <v>6.235011990407674E-2</v>
      </c>
    </row>
    <row r="375" spans="1:2" x14ac:dyDescent="0.3">
      <c r="A375" t="s">
        <v>620</v>
      </c>
      <c r="B375">
        <f>Control!B375/'Fight Time'!B375</f>
        <v>9.9853157121879588E-2</v>
      </c>
    </row>
    <row r="376" spans="1:2" x14ac:dyDescent="0.3">
      <c r="A376" t="s">
        <v>621</v>
      </c>
      <c r="B376">
        <f>Control!B376/'Fight Time'!B376</f>
        <v>0.1</v>
      </c>
    </row>
    <row r="377" spans="1:2" x14ac:dyDescent="0.3">
      <c r="A377" t="s">
        <v>622</v>
      </c>
      <c r="B377">
        <f>Control!B377/'Fight Time'!B377</f>
        <v>6.4285714285714279E-2</v>
      </c>
    </row>
    <row r="378" spans="1:2" x14ac:dyDescent="0.3">
      <c r="A378" t="s">
        <v>623</v>
      </c>
      <c r="B378">
        <f>Control!B378/'Fight Time'!B378</f>
        <v>0.1340356564019449</v>
      </c>
    </row>
    <row r="379" spans="1:2" x14ac:dyDescent="0.3">
      <c r="A379" t="s">
        <v>624</v>
      </c>
      <c r="B379">
        <f>Control!B379/'Fight Time'!B379</f>
        <v>5.326424870466321E-2</v>
      </c>
    </row>
    <row r="380" spans="1:2" x14ac:dyDescent="0.3">
      <c r="A380" t="s">
        <v>625</v>
      </c>
      <c r="B380">
        <f>Control!B380/'Fight Time'!B380</f>
        <v>1.7114333254100309E-2</v>
      </c>
    </row>
    <row r="381" spans="1:2" x14ac:dyDescent="0.3">
      <c r="A381" t="s">
        <v>626</v>
      </c>
      <c r="B381">
        <f>Control!B381/'Fight Time'!B381</f>
        <v>7.4728260869565216E-2</v>
      </c>
    </row>
    <row r="382" spans="1:2" x14ac:dyDescent="0.3">
      <c r="A382" t="s">
        <v>627</v>
      </c>
      <c r="B382">
        <f>Control!B382/'Fight Time'!B382</f>
        <v>5.7397959183673472E-3</v>
      </c>
    </row>
    <row r="383" spans="1:2" x14ac:dyDescent="0.3">
      <c r="A383" t="s">
        <v>628</v>
      </c>
      <c r="B383">
        <f>Control!B383/'Fight Time'!B383</f>
        <v>5.8477011494252877E-2</v>
      </c>
    </row>
    <row r="384" spans="1:2" x14ac:dyDescent="0.3">
      <c r="A384" s="4" t="s">
        <v>629</v>
      </c>
      <c r="B384">
        <f>Control!B384/'Fight Time'!B384</f>
        <v>0.48888888888888887</v>
      </c>
    </row>
    <row r="385" spans="1:2" x14ac:dyDescent="0.3">
      <c r="A385" t="s">
        <v>630</v>
      </c>
      <c r="B385">
        <f>Control!B385/'Fight Time'!B385</f>
        <v>2.4732996065205171E-2</v>
      </c>
    </row>
    <row r="386" spans="1:2" x14ac:dyDescent="0.3">
      <c r="A386" t="s">
        <v>631</v>
      </c>
      <c r="B386">
        <f>Control!B386/'Fight Time'!B386</f>
        <v>1.488833746898263E-2</v>
      </c>
    </row>
    <row r="387" spans="1:2" x14ac:dyDescent="0.3">
      <c r="A387" t="s">
        <v>632</v>
      </c>
      <c r="B387">
        <f>Control!B387/'Fight Time'!B387</f>
        <v>0.42884990253411304</v>
      </c>
    </row>
    <row r="388" spans="1:2" x14ac:dyDescent="0.3">
      <c r="A388" t="s">
        <v>633</v>
      </c>
      <c r="B388">
        <f>Control!B388/'Fight Time'!B388</f>
        <v>0.26854738154613467</v>
      </c>
    </row>
    <row r="389" spans="1:2" x14ac:dyDescent="0.3">
      <c r="A389" t="s">
        <v>634</v>
      </c>
      <c r="B389">
        <f>Control!B389/'Fight Time'!B389</f>
        <v>0.31163398692810457</v>
      </c>
    </row>
    <row r="390" spans="1:2" x14ac:dyDescent="0.3">
      <c r="A390" t="s">
        <v>635</v>
      </c>
      <c r="B390">
        <f>Control!B390/'Fight Time'!B390</f>
        <v>7.6121794871794865E-2</v>
      </c>
    </row>
    <row r="391" spans="1:2" x14ac:dyDescent="0.3">
      <c r="A391" t="s">
        <v>636</v>
      </c>
      <c r="B391">
        <f>Control!B391/'Fight Time'!B391</f>
        <v>0.17981308411214955</v>
      </c>
    </row>
    <row r="392" spans="1:2" x14ac:dyDescent="0.3">
      <c r="A392" t="s">
        <v>637</v>
      </c>
      <c r="B392">
        <f>Control!B392/'Fight Time'!B392</f>
        <v>7.43801652892562E-2</v>
      </c>
    </row>
    <row r="393" spans="1:2" x14ac:dyDescent="0.3">
      <c r="A393" t="s">
        <v>638</v>
      </c>
      <c r="B393">
        <f>Control!B393/'Fight Time'!B393</f>
        <v>1.4603960396039605E-2</v>
      </c>
    </row>
    <row r="394" spans="1:2" x14ac:dyDescent="0.3">
      <c r="A394" t="s">
        <v>639</v>
      </c>
      <c r="B394">
        <f>Control!B394/'Fight Time'!B394</f>
        <v>7.2515212981744417E-2</v>
      </c>
    </row>
    <row r="395" spans="1:2" x14ac:dyDescent="0.3">
      <c r="A395" t="s">
        <v>640</v>
      </c>
      <c r="B395">
        <f>Control!B395/'Fight Time'!B395</f>
        <v>0.17839922854387658</v>
      </c>
    </row>
    <row r="396" spans="1:2" x14ac:dyDescent="0.3">
      <c r="A396" t="s">
        <v>641</v>
      </c>
      <c r="B396">
        <f>Control!B396/'Fight Time'!B396</f>
        <v>0.11238175914160667</v>
      </c>
    </row>
    <row r="397" spans="1:2" x14ac:dyDescent="0.3">
      <c r="A397" s="4" t="s">
        <v>643</v>
      </c>
      <c r="B397">
        <f>Control!B397/'Fight Time'!B397</f>
        <v>0.3217353951890034</v>
      </c>
    </row>
    <row r="398" spans="1:2" x14ac:dyDescent="0.3">
      <c r="A398" t="s">
        <v>644</v>
      </c>
      <c r="B398">
        <f>Control!B398/'Fight Time'!B398</f>
        <v>0.21695402298850575</v>
      </c>
    </row>
    <row r="399" spans="1:2" x14ac:dyDescent="0.3">
      <c r="A399" t="s">
        <v>646</v>
      </c>
      <c r="B399">
        <f>Control!B399/'Fight Time'!B399</f>
        <v>0.70808966861598444</v>
      </c>
    </row>
    <row r="400" spans="1:2" x14ac:dyDescent="0.3">
      <c r="A400" t="s">
        <v>647</v>
      </c>
      <c r="B400">
        <f>Control!B400/'Fight Time'!B400</f>
        <v>0.26566666666666666</v>
      </c>
    </row>
    <row r="401" spans="1:2" x14ac:dyDescent="0.3">
      <c r="A401" t="s">
        <v>648</v>
      </c>
      <c r="B401">
        <f>Control!B401/'Fight Time'!B401</f>
        <v>0.10068399452804377</v>
      </c>
    </row>
    <row r="402" spans="1:2" x14ac:dyDescent="0.3">
      <c r="A402" t="s">
        <v>649</v>
      </c>
      <c r="B402">
        <f>Control!B402/'Fight Time'!B402</f>
        <v>0.35706984667802383</v>
      </c>
    </row>
    <row r="403" spans="1:2" x14ac:dyDescent="0.3">
      <c r="A403" t="s">
        <v>650</v>
      </c>
      <c r="B403">
        <f>Control!B403/'Fight Time'!B403</f>
        <v>0.52764326069410816</v>
      </c>
    </row>
    <row r="404" spans="1:2" x14ac:dyDescent="0.3">
      <c r="A404" t="s">
        <v>651</v>
      </c>
      <c r="B404">
        <f>Control!B404/'Fight Time'!B404</f>
        <v>0.24046242774566473</v>
      </c>
    </row>
    <row r="405" spans="1:2" x14ac:dyDescent="0.3">
      <c r="A405" t="s">
        <v>652</v>
      </c>
      <c r="B405">
        <f>Control!B405/'Fight Time'!B405</f>
        <v>0.29991204925241866</v>
      </c>
    </row>
    <row r="406" spans="1:2" x14ac:dyDescent="0.3">
      <c r="A406" s="4" t="s">
        <v>653</v>
      </c>
      <c r="B406">
        <f>Control!B406/'Fight Time'!B406</f>
        <v>4.054691183404055E-2</v>
      </c>
    </row>
    <row r="407" spans="1:2" x14ac:dyDescent="0.3">
      <c r="A407" t="s">
        <v>654</v>
      </c>
      <c r="B407">
        <f>Control!B407/'Fight Time'!B407</f>
        <v>0.2932330827067669</v>
      </c>
    </row>
    <row r="408" spans="1:2" x14ac:dyDescent="0.3">
      <c r="A408" t="s">
        <v>655</v>
      </c>
      <c r="B408">
        <f>Control!B408/'Fight Time'!B408</f>
        <v>0.18527980535279806</v>
      </c>
    </row>
    <row r="409" spans="1:2" x14ac:dyDescent="0.3">
      <c r="A409" t="s">
        <v>656</v>
      </c>
      <c r="B409">
        <f>Control!B409/'Fight Time'!B409</f>
        <v>0.21529509559434745</v>
      </c>
    </row>
    <row r="410" spans="1:2" x14ac:dyDescent="0.3">
      <c r="A410" t="s">
        <v>657</v>
      </c>
      <c r="B410">
        <f>Control!B410/'Fight Time'!B410</f>
        <v>0.10629111842105263</v>
      </c>
    </row>
    <row r="411" spans="1:2" x14ac:dyDescent="0.3">
      <c r="A411" t="s">
        <v>658</v>
      </c>
      <c r="B411">
        <f>Control!B411/'Fight Time'!B411</f>
        <v>6.2577447335811651E-2</v>
      </c>
    </row>
    <row r="412" spans="1:2" x14ac:dyDescent="0.3">
      <c r="A412" t="s">
        <v>659</v>
      </c>
      <c r="B412">
        <f>Control!B412/'Fight Time'!B412</f>
        <v>0.14939192924267553</v>
      </c>
    </row>
    <row r="413" spans="1:2" x14ac:dyDescent="0.3">
      <c r="A413" t="s">
        <v>660</v>
      </c>
      <c r="B413">
        <f>Control!B413/'Fight Time'!B413</f>
        <v>0.3238714090287278</v>
      </c>
    </row>
    <row r="414" spans="1:2" x14ac:dyDescent="0.3">
      <c r="A414" s="4" t="s">
        <v>661</v>
      </c>
      <c r="B414">
        <f>Control!B414/'Fight Time'!B414</f>
        <v>0.16715686274509806</v>
      </c>
    </row>
    <row r="415" spans="1:2" x14ac:dyDescent="0.3">
      <c r="A415" t="s">
        <v>662</v>
      </c>
      <c r="B415">
        <f>Control!B415/'Fight Time'!B415</f>
        <v>7.1892076502732244E-2</v>
      </c>
    </row>
    <row r="416" spans="1:2" x14ac:dyDescent="0.3">
      <c r="A416" t="s">
        <v>663</v>
      </c>
      <c r="B416">
        <f>Control!B416/'Fight Time'!B416</f>
        <v>0.1840565577766943</v>
      </c>
    </row>
    <row r="417" spans="1:2" x14ac:dyDescent="0.3">
      <c r="A417" t="s">
        <v>664</v>
      </c>
      <c r="B417">
        <f>Control!B417/'Fight Time'!B417</f>
        <v>0.26375711574952559</v>
      </c>
    </row>
    <row r="418" spans="1:2" x14ac:dyDescent="0.3">
      <c r="A418" t="s">
        <v>665</v>
      </c>
      <c r="B418">
        <f>Control!B418/'Fight Time'!B418</f>
        <v>8.9661319073083778E-2</v>
      </c>
    </row>
    <row r="419" spans="1:2" x14ac:dyDescent="0.3">
      <c r="A419" t="s">
        <v>666</v>
      </c>
      <c r="B419">
        <f>Control!B419/'Fight Time'!B419</f>
        <v>0.26778422523103379</v>
      </c>
    </row>
    <row r="420" spans="1:2" x14ac:dyDescent="0.3">
      <c r="A420" t="s">
        <v>667</v>
      </c>
      <c r="B420">
        <f>Control!B420/'Fight Time'!B420</f>
        <v>0.36272577996715927</v>
      </c>
    </row>
    <row r="421" spans="1:2" x14ac:dyDescent="0.3">
      <c r="A421" t="s">
        <v>669</v>
      </c>
      <c r="B421">
        <f>Control!B421/'Fight Time'!B421</f>
        <v>7.9153094462540721E-2</v>
      </c>
    </row>
    <row r="422" spans="1:2" x14ac:dyDescent="0.3">
      <c r="A422" t="s">
        <v>670</v>
      </c>
      <c r="B422">
        <f>Control!B422/'Fight Time'!B422</f>
        <v>0.18991025951976717</v>
      </c>
    </row>
    <row r="423" spans="1:2" x14ac:dyDescent="0.3">
      <c r="A423" t="s">
        <v>671</v>
      </c>
      <c r="B423">
        <f>Control!B423/'Fight Time'!B423</f>
        <v>0.1337830241708825</v>
      </c>
    </row>
    <row r="424" spans="1:2" x14ac:dyDescent="0.3">
      <c r="A424" t="s">
        <v>672</v>
      </c>
      <c r="B424">
        <f>Control!B424/'Fight Time'!B424</f>
        <v>5.647058823529412E-2</v>
      </c>
    </row>
    <row r="425" spans="1:2" x14ac:dyDescent="0.3">
      <c r="A425" t="s">
        <v>673</v>
      </c>
      <c r="B425">
        <f>Control!B425/'Fight Time'!B425</f>
        <v>0.37263794406651551</v>
      </c>
    </row>
    <row r="426" spans="1:2" x14ac:dyDescent="0.3">
      <c r="A426" t="s">
        <v>674</v>
      </c>
      <c r="B426">
        <f>Control!B426/'Fight Time'!B426</f>
        <v>0.25</v>
      </c>
    </row>
    <row r="427" spans="1:2" x14ac:dyDescent="0.3">
      <c r="A427" t="s">
        <v>675</v>
      </c>
      <c r="B427">
        <f>Control!B427/'Fight Time'!B427</f>
        <v>0.55342465753424652</v>
      </c>
    </row>
    <row r="428" spans="1:2" x14ac:dyDescent="0.3">
      <c r="A428" t="s">
        <v>676</v>
      </c>
      <c r="B428">
        <f>Control!B428/'Fight Time'!B428</f>
        <v>0.13481481481481483</v>
      </c>
    </row>
    <row r="429" spans="1:2" x14ac:dyDescent="0.3">
      <c r="A429" s="4" t="s">
        <v>678</v>
      </c>
      <c r="B429">
        <f>Control!B429/'Fight Time'!B429</f>
        <v>2.2222222222222223E-2</v>
      </c>
    </row>
    <row r="430" spans="1:2" x14ac:dyDescent="0.3">
      <c r="A430" t="s">
        <v>679</v>
      </c>
      <c r="B430">
        <f>Control!B430/'Fight Time'!B430</f>
        <v>0.23601398601398602</v>
      </c>
    </row>
    <row r="431" spans="1:2" x14ac:dyDescent="0.3">
      <c r="A431" t="s">
        <v>680</v>
      </c>
      <c r="B431">
        <f>Control!B431/'Fight Time'!B431</f>
        <v>7.3033707865168537E-2</v>
      </c>
    </row>
    <row r="432" spans="1:2" x14ac:dyDescent="0.3">
      <c r="A432" t="s">
        <v>681</v>
      </c>
      <c r="B432">
        <f>Control!B432/'Fight Time'!B432</f>
        <v>8.146873207114172E-2</v>
      </c>
    </row>
    <row r="433" spans="1:2" x14ac:dyDescent="0.3">
      <c r="A433" t="s">
        <v>682</v>
      </c>
      <c r="B433">
        <f>Control!B433/'Fight Time'!B433</f>
        <v>0.40259740259740262</v>
      </c>
    </row>
    <row r="434" spans="1:2" x14ac:dyDescent="0.3">
      <c r="A434" t="s">
        <v>683</v>
      </c>
      <c r="B434">
        <f>Control!B434/'Fight Time'!B434</f>
        <v>6.2032884902840063E-2</v>
      </c>
    </row>
    <row r="435" spans="1:2" x14ac:dyDescent="0.3">
      <c r="A435" t="s">
        <v>684</v>
      </c>
      <c r="B435">
        <f>Control!B435/'Fight Time'!B435</f>
        <v>0.2172461752433936</v>
      </c>
    </row>
    <row r="436" spans="1:2" x14ac:dyDescent="0.3">
      <c r="A436" t="s">
        <v>685</v>
      </c>
      <c r="B436">
        <f>Control!B436/'Fight Time'!B436</f>
        <v>5.8888888888888886E-2</v>
      </c>
    </row>
    <row r="437" spans="1:2" x14ac:dyDescent="0.3">
      <c r="A437" t="s">
        <v>686</v>
      </c>
      <c r="B437">
        <f>Control!B437/'Fight Time'!B437</f>
        <v>1.1611030478955009E-3</v>
      </c>
    </row>
    <row r="438" spans="1:2" x14ac:dyDescent="0.3">
      <c r="A438" t="s">
        <v>687</v>
      </c>
      <c r="B438">
        <f>Control!B438/'Fight Time'!B438</f>
        <v>3.2608695652173912E-2</v>
      </c>
    </row>
    <row r="439" spans="1:2" x14ac:dyDescent="0.3">
      <c r="A439" t="s">
        <v>688</v>
      </c>
      <c r="B439">
        <f>Control!B439/'Fight Time'!B439</f>
        <v>5.0251256281407036E-3</v>
      </c>
    </row>
    <row r="440" spans="1:2" x14ac:dyDescent="0.3">
      <c r="A440" t="s">
        <v>689</v>
      </c>
      <c r="B440">
        <f>Control!B440/'Fight Time'!B440</f>
        <v>0.20756595321055252</v>
      </c>
    </row>
    <row r="441" spans="1:2" x14ac:dyDescent="0.3">
      <c r="A441" t="s">
        <v>690</v>
      </c>
      <c r="B441">
        <f>Control!B441/'Fight Time'!B441</f>
        <v>0.35411471321695759</v>
      </c>
    </row>
    <row r="442" spans="1:2" x14ac:dyDescent="0.3">
      <c r="A442" t="s">
        <v>691</v>
      </c>
      <c r="B442">
        <f>Control!B442/'Fight Time'!B442</f>
        <v>0.14980694980694981</v>
      </c>
    </row>
    <row r="443" spans="1:2" x14ac:dyDescent="0.3">
      <c r="A443" t="s">
        <v>692</v>
      </c>
      <c r="B443">
        <f>Control!B443/'Fight Time'!B443</f>
        <v>0.17399267399267401</v>
      </c>
    </row>
    <row r="444" spans="1:2" x14ac:dyDescent="0.3">
      <c r="A444" t="s">
        <v>693</v>
      </c>
      <c r="B444">
        <f>Control!B444/'Fight Time'!B444</f>
        <v>9.2555831265508676E-2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444"/>
  <sheetViews>
    <sheetView topLeftCell="A178" zoomScaleNormal="100" workbookViewId="0">
      <selection activeCell="J202" sqref="J202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14.333333333333334</v>
      </c>
      <c r="C7">
        <v>43</v>
      </c>
      <c r="D7">
        <v>0</v>
      </c>
      <c r="E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17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17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17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17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17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17" x14ac:dyDescent="0.3">
      <c r="A22" t="s">
        <v>21</v>
      </c>
      <c r="B22" s="1">
        <f>AVERAGE(C22:BA22)</f>
        <v>38.1</v>
      </c>
      <c r="C22" s="14">
        <v>129</v>
      </c>
      <c r="D22" s="14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17" x14ac:dyDescent="0.3">
      <c r="A23" t="s">
        <v>22</v>
      </c>
      <c r="B23" s="1">
        <f>AVERAGE(C23:BA23)</f>
        <v>76.599999999999994</v>
      </c>
      <c r="C23" s="14">
        <v>45</v>
      </c>
      <c r="D23" s="14">
        <v>130</v>
      </c>
      <c r="E23" s="14">
        <v>151</v>
      </c>
      <c r="F23" s="14">
        <v>158</v>
      </c>
      <c r="G23" s="14">
        <v>0</v>
      </c>
      <c r="H23" s="14">
        <v>48</v>
      </c>
      <c r="I23" s="14">
        <v>28</v>
      </c>
      <c r="J23" s="14">
        <v>70</v>
      </c>
      <c r="K23" s="14">
        <v>119</v>
      </c>
      <c r="L23" s="14">
        <v>17</v>
      </c>
    </row>
    <row r="24" spans="1:17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17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17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17" x14ac:dyDescent="0.3">
      <c r="A27" t="s">
        <v>26</v>
      </c>
      <c r="B27" s="1">
        <f t="shared" si="0"/>
        <v>36</v>
      </c>
      <c r="C27">
        <v>36</v>
      </c>
    </row>
    <row r="28" spans="1:17" x14ac:dyDescent="0.3">
      <c r="A28" t="s">
        <v>27</v>
      </c>
      <c r="B28" s="1">
        <f t="shared" si="0"/>
        <v>128.19999999999999</v>
      </c>
      <c r="C28">
        <v>0</v>
      </c>
      <c r="D28">
        <v>0</v>
      </c>
      <c r="E28">
        <v>330</v>
      </c>
      <c r="F28">
        <v>0</v>
      </c>
      <c r="G28">
        <v>311</v>
      </c>
    </row>
    <row r="29" spans="1:17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17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17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17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1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1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1" x14ac:dyDescent="0.3">
      <c r="A35" t="s">
        <v>34</v>
      </c>
      <c r="B35" s="1">
        <f>AVERAGE(C35:BA35)</f>
        <v>112.3</v>
      </c>
      <c r="C35" s="14">
        <v>255</v>
      </c>
      <c r="D35" s="14">
        <v>14</v>
      </c>
      <c r="E35" s="14">
        <v>612</v>
      </c>
      <c r="F35" s="14">
        <v>98</v>
      </c>
      <c r="G35" s="14">
        <v>7</v>
      </c>
      <c r="H35" s="14">
        <v>107</v>
      </c>
      <c r="I35" s="14">
        <v>0</v>
      </c>
      <c r="J35" s="14">
        <v>1</v>
      </c>
      <c r="K35" s="14">
        <v>29</v>
      </c>
      <c r="L35" s="14">
        <v>0</v>
      </c>
    </row>
    <row r="36" spans="1:21" x14ac:dyDescent="0.3">
      <c r="A36" t="s">
        <v>35</v>
      </c>
      <c r="B36" s="1">
        <f t="shared" si="0"/>
        <v>43</v>
      </c>
      <c r="C36">
        <v>43</v>
      </c>
    </row>
    <row r="37" spans="1:21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1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1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1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1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1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1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1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1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1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1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1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>AVERAGE(C51:BA51)</f>
        <v>146.5</v>
      </c>
      <c r="C51" s="14">
        <v>63</v>
      </c>
      <c r="D51" s="14">
        <v>24</v>
      </c>
      <c r="E51" s="14">
        <v>173</v>
      </c>
      <c r="F51" s="14">
        <v>273</v>
      </c>
      <c r="G51" s="14">
        <f>9*60+23</f>
        <v>563</v>
      </c>
      <c r="H51" s="14">
        <v>149</v>
      </c>
      <c r="I51" s="14">
        <v>132</v>
      </c>
      <c r="J51" s="14">
        <v>15</v>
      </c>
      <c r="K51" s="14">
        <v>50</v>
      </c>
      <c r="L51" s="14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>AVERAGE(C69:BA69)</f>
        <v>172.7</v>
      </c>
      <c r="C69" s="14">
        <v>0</v>
      </c>
      <c r="D69" s="14">
        <v>72</v>
      </c>
      <c r="E69" s="14">
        <v>259</v>
      </c>
      <c r="F69" s="14">
        <v>668</v>
      </c>
      <c r="G69" s="14">
        <v>219</v>
      </c>
      <c r="H69" s="14">
        <v>0</v>
      </c>
      <c r="I69" s="14">
        <v>445</v>
      </c>
      <c r="J69" s="14">
        <v>27</v>
      </c>
      <c r="K69" s="14">
        <v>30</v>
      </c>
      <c r="L69" s="14">
        <v>7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1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1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1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1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1" x14ac:dyDescent="0.3">
      <c r="A85" t="s">
        <v>83</v>
      </c>
      <c r="B85" s="1">
        <f>AVERAGE(C85:BA85)</f>
        <v>15.3</v>
      </c>
      <c r="C85" s="14">
        <v>0</v>
      </c>
      <c r="D85" s="14">
        <v>117</v>
      </c>
      <c r="E85" s="14">
        <v>7</v>
      </c>
      <c r="F85" s="14">
        <v>13</v>
      </c>
      <c r="G85" s="14">
        <v>0</v>
      </c>
      <c r="H85" s="14">
        <v>12</v>
      </c>
      <c r="I85" s="14">
        <v>1</v>
      </c>
      <c r="J85" s="14">
        <v>0</v>
      </c>
      <c r="K85" s="14">
        <v>0</v>
      </c>
      <c r="L85" s="14">
        <v>3</v>
      </c>
    </row>
    <row r="86" spans="1:21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1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1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1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1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1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1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1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1" x14ac:dyDescent="0.3">
      <c r="A94" s="4" t="s">
        <v>93</v>
      </c>
      <c r="B94" s="1">
        <f t="shared" si="1"/>
        <v>0</v>
      </c>
      <c r="C94">
        <v>0</v>
      </c>
    </row>
    <row r="95" spans="1:21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1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7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7" x14ac:dyDescent="0.3">
      <c r="A98" t="s">
        <v>115</v>
      </c>
      <c r="B98" s="1">
        <f>AVERAGE(C98:BA98)</f>
        <v>155.1</v>
      </c>
      <c r="C98">
        <v>74</v>
      </c>
      <c r="D98">
        <v>160</v>
      </c>
      <c r="E98">
        <v>0</v>
      </c>
      <c r="F98">
        <v>404</v>
      </c>
      <c r="G98">
        <v>169</v>
      </c>
      <c r="H98">
        <v>5</v>
      </c>
      <c r="I98">
        <v>0</v>
      </c>
      <c r="J98">
        <v>54</v>
      </c>
      <c r="K98">
        <v>685</v>
      </c>
      <c r="L98">
        <v>0</v>
      </c>
    </row>
    <row r="99" spans="1:17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7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7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7" x14ac:dyDescent="0.3">
      <c r="A102" t="s">
        <v>97</v>
      </c>
      <c r="B102" s="1">
        <f t="shared" si="1"/>
        <v>231</v>
      </c>
      <c r="C102">
        <v>231</v>
      </c>
    </row>
    <row r="103" spans="1:17" x14ac:dyDescent="0.3">
      <c r="A103" t="s">
        <v>98</v>
      </c>
      <c r="B103" s="1">
        <f t="shared" si="1"/>
        <v>783</v>
      </c>
      <c r="C103">
        <f>13*60+3</f>
        <v>783</v>
      </c>
    </row>
    <row r="104" spans="1:17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7" x14ac:dyDescent="0.3">
      <c r="A105" t="s">
        <v>100</v>
      </c>
      <c r="B105" s="1">
        <f t="shared" si="1"/>
        <v>14.5</v>
      </c>
      <c r="C105">
        <v>15</v>
      </c>
      <c r="D105">
        <v>14</v>
      </c>
    </row>
    <row r="106" spans="1:17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7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7" x14ac:dyDescent="0.3">
      <c r="A108" t="s">
        <v>101</v>
      </c>
      <c r="B108" s="1">
        <f t="shared" si="1"/>
        <v>58.266666666666666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  <c r="Q108" s="11">
        <v>0</v>
      </c>
    </row>
    <row r="109" spans="1:17" x14ac:dyDescent="0.3">
      <c r="A109" t="s">
        <v>102</v>
      </c>
      <c r="B109" s="1">
        <f t="shared" si="1"/>
        <v>64.111111111111114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  <c r="K109">
        <v>145</v>
      </c>
    </row>
    <row r="110" spans="1:17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7" x14ac:dyDescent="0.3">
      <c r="A111" t="s">
        <v>104</v>
      </c>
      <c r="B111" s="1">
        <f t="shared" si="1"/>
        <v>46</v>
      </c>
      <c r="C111">
        <v>109</v>
      </c>
      <c r="D111">
        <v>58</v>
      </c>
      <c r="E111">
        <v>17</v>
      </c>
      <c r="F111">
        <v>0</v>
      </c>
    </row>
    <row r="112" spans="1:17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9" x14ac:dyDescent="0.3">
      <c r="A113" t="s">
        <v>106</v>
      </c>
      <c r="B113" s="1">
        <f t="shared" si="1"/>
        <v>114.5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  <c r="J113">
        <v>18</v>
      </c>
    </row>
    <row r="114" spans="1:19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9" x14ac:dyDescent="0.3">
      <c r="A115" t="s">
        <v>108</v>
      </c>
      <c r="B115" s="1">
        <f>AVERAGE(C115:BA115)</f>
        <v>64.5</v>
      </c>
      <c r="C115" s="14">
        <v>0</v>
      </c>
      <c r="D115" s="14">
        <v>0</v>
      </c>
      <c r="E115" s="14">
        <v>0</v>
      </c>
      <c r="F115" s="14">
        <v>103</v>
      </c>
      <c r="G115" s="14">
        <v>80</v>
      </c>
      <c r="H115" s="14">
        <v>40</v>
      </c>
      <c r="I115" s="14">
        <v>7</v>
      </c>
      <c r="J115" s="14">
        <v>378</v>
      </c>
      <c r="K115" s="14">
        <v>5</v>
      </c>
      <c r="L115" s="14">
        <v>32</v>
      </c>
    </row>
    <row r="116" spans="1:19" x14ac:dyDescent="0.3">
      <c r="A116" t="s">
        <v>109</v>
      </c>
      <c r="B116" s="1">
        <f t="shared" si="1"/>
        <v>3.3333333333333335</v>
      </c>
      <c r="C116">
        <v>9</v>
      </c>
      <c r="D116">
        <v>1</v>
      </c>
      <c r="E116">
        <v>0</v>
      </c>
    </row>
    <row r="117" spans="1:19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9" x14ac:dyDescent="0.3">
      <c r="A118" t="s">
        <v>111</v>
      </c>
      <c r="B118" s="1">
        <f t="shared" si="1"/>
        <v>171.52941176470588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  <c r="S118" s="11">
        <v>10</v>
      </c>
    </row>
    <row r="119" spans="1:19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9" x14ac:dyDescent="0.3">
      <c r="A120" t="s">
        <v>113</v>
      </c>
      <c r="B120" s="1">
        <f t="shared" si="1"/>
        <v>51.5</v>
      </c>
      <c r="C120">
        <v>75</v>
      </c>
      <c r="D120">
        <v>50</v>
      </c>
      <c r="E120">
        <v>0</v>
      </c>
      <c r="F120">
        <v>46</v>
      </c>
      <c r="G120">
        <v>112</v>
      </c>
      <c r="H120">
        <v>0</v>
      </c>
      <c r="I120">
        <v>232</v>
      </c>
      <c r="J120">
        <v>0</v>
      </c>
      <c r="K120" s="14">
        <v>0</v>
      </c>
      <c r="L120" s="14">
        <v>0</v>
      </c>
    </row>
    <row r="121" spans="1:19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9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9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9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9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9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9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9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>AVERAGE(C148:BA148)</f>
        <v>129.1</v>
      </c>
      <c r="C148" s="14">
        <v>48</v>
      </c>
      <c r="D148" s="14">
        <v>481</v>
      </c>
      <c r="E148" s="14">
        <v>67</v>
      </c>
      <c r="F148" s="14">
        <v>157</v>
      </c>
      <c r="G148" s="14">
        <v>91</v>
      </c>
      <c r="H148" s="14">
        <v>149</v>
      </c>
      <c r="I148" s="14">
        <v>68</v>
      </c>
      <c r="J148" s="14">
        <v>97</v>
      </c>
      <c r="K148" s="14">
        <v>40</v>
      </c>
      <c r="L148" s="14">
        <v>93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>AVERAGE(C154:BA154)</f>
        <v>97.8</v>
      </c>
      <c r="C154" s="14">
        <v>173</v>
      </c>
      <c r="D154" s="14">
        <v>0</v>
      </c>
      <c r="E154" s="14">
        <v>36</v>
      </c>
      <c r="F154" s="14">
        <v>75</v>
      </c>
      <c r="G154" s="14">
        <v>11</v>
      </c>
      <c r="H154" s="14">
        <v>22</v>
      </c>
      <c r="I154" s="14">
        <v>82</v>
      </c>
      <c r="J154" s="14">
        <v>395</v>
      </c>
      <c r="K154" s="14">
        <v>165</v>
      </c>
      <c r="L154" s="14">
        <v>19</v>
      </c>
    </row>
    <row r="155" spans="1:21" x14ac:dyDescent="0.3">
      <c r="A155" t="s">
        <v>154</v>
      </c>
      <c r="B155" s="1">
        <f t="shared" si="2"/>
        <v>296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  <c r="K155">
        <v>293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160</v>
      </c>
      <c r="C160">
        <f>7*60+57</f>
        <v>477</v>
      </c>
      <c r="D160">
        <v>63</v>
      </c>
      <c r="E160">
        <v>43</v>
      </c>
      <c r="F160">
        <v>57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129.83333333333334</v>
      </c>
      <c r="C170">
        <v>117</v>
      </c>
      <c r="D170">
        <v>74</v>
      </c>
      <c r="E170">
        <v>0</v>
      </c>
      <c r="F170">
        <v>495</v>
      </c>
      <c r="G170">
        <v>8</v>
      </c>
      <c r="H170">
        <v>85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>AVERAGE(C185:BA185)</f>
        <v>146</v>
      </c>
      <c r="C185">
        <v>0</v>
      </c>
      <c r="D185">
        <v>2</v>
      </c>
      <c r="E185">
        <v>161</v>
      </c>
      <c r="F185">
        <v>0</v>
      </c>
      <c r="G185">
        <v>3</v>
      </c>
      <c r="H185">
        <v>78</v>
      </c>
      <c r="I185">
        <v>324</v>
      </c>
      <c r="J185">
        <v>201</v>
      </c>
      <c r="K185">
        <f>9*60+14</f>
        <v>554</v>
      </c>
      <c r="L185" s="14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293.75</v>
      </c>
      <c r="C197">
        <v>522</v>
      </c>
      <c r="D197">
        <v>320</v>
      </c>
      <c r="E197">
        <v>69</v>
      </c>
      <c r="F197">
        <v>264</v>
      </c>
    </row>
    <row r="198" spans="1:31" x14ac:dyDescent="0.3">
      <c r="A198" t="s">
        <v>197</v>
      </c>
      <c r="B198" s="1">
        <f t="shared" si="3"/>
        <v>74.599999999999994</v>
      </c>
      <c r="C198">
        <v>200</v>
      </c>
      <c r="D198">
        <v>78</v>
      </c>
      <c r="E198">
        <v>39</v>
      </c>
      <c r="F198">
        <v>13</v>
      </c>
      <c r="G198">
        <v>43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250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  <c r="J201">
        <v>258</v>
      </c>
    </row>
    <row r="202" spans="1:31" x14ac:dyDescent="0.3">
      <c r="A202" t="s">
        <v>201</v>
      </c>
      <c r="B202" s="1">
        <f>AVERAGE(C202:BA202)</f>
        <v>67.900000000000006</v>
      </c>
      <c r="C202" s="14">
        <v>0</v>
      </c>
      <c r="D202" s="14">
        <v>190</v>
      </c>
      <c r="E202" s="14">
        <v>0</v>
      </c>
      <c r="F202" s="14">
        <v>113</v>
      </c>
      <c r="G202" s="14">
        <v>159</v>
      </c>
      <c r="H202" s="14">
        <v>9</v>
      </c>
      <c r="I202" s="14">
        <v>18</v>
      </c>
      <c r="J202" s="14">
        <v>31</v>
      </c>
      <c r="K202" s="14">
        <v>159</v>
      </c>
      <c r="L202" s="14">
        <v>0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1" x14ac:dyDescent="0.3">
      <c r="A211" t="s">
        <v>210</v>
      </c>
      <c r="B211" s="1">
        <f t="shared" si="3"/>
        <v>112.15789473684211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  <c r="U211" s="11">
        <v>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1" x14ac:dyDescent="0.3">
      <c r="A214" t="s">
        <v>213</v>
      </c>
      <c r="B214" s="1">
        <f t="shared" si="3"/>
        <v>103.54545454545455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  <c r="M214" s="11">
        <v>19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1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105.66666666666667</v>
      </c>
      <c r="C234">
        <v>173</v>
      </c>
      <c r="D234">
        <v>0</v>
      </c>
      <c r="E234">
        <v>144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109.81818181818181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  <c r="M240" s="11">
        <v>0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486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487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488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489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490</v>
      </c>
      <c r="B260" s="1">
        <f t="shared" si="4"/>
        <v>3</v>
      </c>
      <c r="C260">
        <v>3</v>
      </c>
    </row>
    <row r="261" spans="1:15" x14ac:dyDescent="0.3">
      <c r="A261" t="s">
        <v>491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492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493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494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495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496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497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498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499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500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501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502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503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508</v>
      </c>
      <c r="B274" s="1">
        <f t="shared" si="4"/>
        <v>0</v>
      </c>
      <c r="C274" s="9">
        <v>0</v>
      </c>
    </row>
    <row r="275" spans="1:12" x14ac:dyDescent="0.3">
      <c r="A275" t="s">
        <v>509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510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511</v>
      </c>
      <c r="B277" s="1">
        <f t="shared" si="4"/>
        <v>0</v>
      </c>
      <c r="C277" s="9">
        <v>0</v>
      </c>
    </row>
    <row r="278" spans="1:12" x14ac:dyDescent="0.3">
      <c r="A278" t="s">
        <v>512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513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514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515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517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518</v>
      </c>
      <c r="B283" s="1">
        <f t="shared" si="4"/>
        <v>0</v>
      </c>
      <c r="C283" s="9">
        <v>0</v>
      </c>
    </row>
    <row r="284" spans="1:12" x14ac:dyDescent="0.3">
      <c r="A284" t="s">
        <v>519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520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521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522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523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524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525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528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529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530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531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532</v>
      </c>
      <c r="B295" s="1">
        <f t="shared" si="4"/>
        <v>69</v>
      </c>
      <c r="C295">
        <v>36</v>
      </c>
      <c r="D295">
        <v>102</v>
      </c>
    </row>
    <row r="296" spans="1:12" x14ac:dyDescent="0.3">
      <c r="A296" t="s">
        <v>533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534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535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536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537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538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539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540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541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542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543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544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545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546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547</v>
      </c>
      <c r="B310" s="1">
        <f t="shared" si="4"/>
        <v>166</v>
      </c>
      <c r="C310">
        <v>166</v>
      </c>
    </row>
    <row r="311" spans="1:12" x14ac:dyDescent="0.3">
      <c r="A311" t="s">
        <v>548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549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550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551</v>
      </c>
      <c r="B314" s="1">
        <f t="shared" ref="B314:B377" si="5">AVERAGE(C314:BA314)</f>
        <v>0</v>
      </c>
      <c r="C314">
        <v>0</v>
      </c>
      <c r="D314">
        <v>0</v>
      </c>
    </row>
    <row r="315" spans="1:12" x14ac:dyDescent="0.3">
      <c r="A315" t="s">
        <v>552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553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554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555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556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557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558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559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560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562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563</v>
      </c>
      <c r="B325" s="1">
        <f t="shared" si="5"/>
        <v>0</v>
      </c>
      <c r="C325" s="8">
        <v>0</v>
      </c>
    </row>
    <row r="326" spans="1:12" x14ac:dyDescent="0.3">
      <c r="A326" t="s">
        <v>564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565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566</v>
      </c>
      <c r="B328" s="1">
        <f t="shared" si="5"/>
        <v>54</v>
      </c>
      <c r="C328">
        <v>54</v>
      </c>
    </row>
    <row r="329" spans="1:12" x14ac:dyDescent="0.3">
      <c r="A329" s="4" t="s">
        <v>572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573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574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575</v>
      </c>
      <c r="B332" s="1">
        <f t="shared" si="5"/>
        <v>0</v>
      </c>
      <c r="C332" s="8">
        <v>0</v>
      </c>
    </row>
    <row r="333" spans="1:12" x14ac:dyDescent="0.3">
      <c r="A333" t="s">
        <v>576</v>
      </c>
      <c r="B333" s="1">
        <f t="shared" si="5"/>
        <v>0</v>
      </c>
      <c r="C333" s="8">
        <v>0</v>
      </c>
    </row>
    <row r="334" spans="1:12" x14ac:dyDescent="0.3">
      <c r="A334" t="s">
        <v>577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578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579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580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582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583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584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585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586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587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588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589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590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591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592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593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594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595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596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597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598</v>
      </c>
      <c r="B354" s="1">
        <f t="shared" si="5"/>
        <v>145.5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</row>
    <row r="355" spans="1:12" x14ac:dyDescent="0.3">
      <c r="A355" t="s">
        <v>599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600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601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602</v>
      </c>
      <c r="B358" s="1">
        <f t="shared" si="5"/>
        <v>245.2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</row>
    <row r="359" spans="1:12" x14ac:dyDescent="0.3">
      <c r="A359" t="s">
        <v>603</v>
      </c>
      <c r="B359" s="1">
        <f t="shared" si="5"/>
        <v>54.666666666666664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</row>
    <row r="360" spans="1:12" x14ac:dyDescent="0.3">
      <c r="A360" t="s">
        <v>604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605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606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607</v>
      </c>
      <c r="B363" s="1">
        <f t="shared" si="5"/>
        <v>0</v>
      </c>
      <c r="C363">
        <v>0</v>
      </c>
    </row>
    <row r="364" spans="1:12" x14ac:dyDescent="0.3">
      <c r="A364" t="s">
        <v>608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610</v>
      </c>
      <c r="B365" s="1">
        <f t="shared" si="5"/>
        <v>198.3</v>
      </c>
      <c r="C365">
        <v>230</v>
      </c>
      <c r="D365">
        <v>39</v>
      </c>
      <c r="E365">
        <f>9*60+6</f>
        <v>546</v>
      </c>
      <c r="F365">
        <v>76</v>
      </c>
      <c r="G365">
        <v>155</v>
      </c>
      <c r="H365">
        <v>278</v>
      </c>
      <c r="I365">
        <v>152</v>
      </c>
      <c r="J365">
        <v>362</v>
      </c>
      <c r="K365">
        <v>76</v>
      </c>
      <c r="L365">
        <v>69</v>
      </c>
    </row>
    <row r="366" spans="1:12" x14ac:dyDescent="0.3">
      <c r="A366" t="s">
        <v>611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612</v>
      </c>
      <c r="B367" s="1">
        <f t="shared" si="5"/>
        <v>3</v>
      </c>
      <c r="C367">
        <v>3</v>
      </c>
    </row>
    <row r="368" spans="1:12" x14ac:dyDescent="0.3">
      <c r="A368" t="s">
        <v>613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614</v>
      </c>
      <c r="B369" s="1">
        <f t="shared" si="5"/>
        <v>48.428571428571431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</row>
    <row r="370" spans="1:12" x14ac:dyDescent="0.3">
      <c r="A370" t="s">
        <v>615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616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617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618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619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620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621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622</v>
      </c>
      <c r="B377" s="1">
        <f t="shared" si="5"/>
        <v>103</v>
      </c>
      <c r="C377">
        <v>103</v>
      </c>
    </row>
    <row r="378" spans="1:12" x14ac:dyDescent="0.3">
      <c r="A378" t="s">
        <v>623</v>
      </c>
      <c r="B378" s="1">
        <f t="shared" ref="B378:B441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624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625</v>
      </c>
      <c r="B380" s="1">
        <f t="shared" si="6"/>
        <v>182.71428571428572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  <c r="I380">
        <v>220</v>
      </c>
    </row>
    <row r="381" spans="1:12" x14ac:dyDescent="0.3">
      <c r="A381" t="s">
        <v>626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627</v>
      </c>
      <c r="B382" s="1">
        <f t="shared" si="6"/>
        <v>258.5</v>
      </c>
      <c r="C382">
        <v>76</v>
      </c>
      <c r="D382">
        <v>441</v>
      </c>
    </row>
    <row r="383" spans="1:12" x14ac:dyDescent="0.3">
      <c r="A383" t="s">
        <v>628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  <row r="384" spans="1:12" x14ac:dyDescent="0.3">
      <c r="A384" s="4" t="s">
        <v>629</v>
      </c>
      <c r="B384" s="1">
        <f t="shared" si="6"/>
        <v>25</v>
      </c>
      <c r="C384">
        <v>25</v>
      </c>
    </row>
    <row r="385" spans="1:12" x14ac:dyDescent="0.3">
      <c r="A385" t="s">
        <v>630</v>
      </c>
      <c r="B385" s="1">
        <f t="shared" si="6"/>
        <v>11.333333333333334</v>
      </c>
      <c r="C385">
        <v>19</v>
      </c>
      <c r="D385">
        <v>0</v>
      </c>
      <c r="E385">
        <v>15</v>
      </c>
    </row>
    <row r="386" spans="1:12" x14ac:dyDescent="0.3">
      <c r="A386" t="s">
        <v>631</v>
      </c>
      <c r="B386" s="1">
        <f t="shared" si="6"/>
        <v>159.5</v>
      </c>
      <c r="C386">
        <v>310</v>
      </c>
      <c r="D386">
        <v>9</v>
      </c>
    </row>
    <row r="387" spans="1:12" x14ac:dyDescent="0.3">
      <c r="A387" t="s">
        <v>632</v>
      </c>
      <c r="B387" s="1">
        <f t="shared" si="6"/>
        <v>84</v>
      </c>
      <c r="C387">
        <v>84</v>
      </c>
    </row>
    <row r="388" spans="1:12" x14ac:dyDescent="0.3">
      <c r="A388" t="s">
        <v>633</v>
      </c>
      <c r="B388" s="1">
        <f t="shared" si="6"/>
        <v>11.125</v>
      </c>
      <c r="C388">
        <v>40</v>
      </c>
      <c r="D388">
        <v>1</v>
      </c>
      <c r="E388">
        <v>9</v>
      </c>
      <c r="F388">
        <v>0</v>
      </c>
      <c r="G388">
        <v>26</v>
      </c>
      <c r="H388">
        <v>3</v>
      </c>
      <c r="I388">
        <v>10</v>
      </c>
      <c r="J388">
        <v>0</v>
      </c>
    </row>
    <row r="389" spans="1:12" x14ac:dyDescent="0.3">
      <c r="A389" t="s">
        <v>634</v>
      </c>
      <c r="B389" s="1">
        <f t="shared" si="6"/>
        <v>113.6</v>
      </c>
      <c r="C389">
        <v>60</v>
      </c>
      <c r="D389">
        <v>32</v>
      </c>
      <c r="E389">
        <v>7</v>
      </c>
      <c r="F389">
        <v>186</v>
      </c>
      <c r="G389">
        <v>5</v>
      </c>
      <c r="H389">
        <v>0</v>
      </c>
      <c r="I389">
        <v>82</v>
      </c>
      <c r="J389">
        <v>71</v>
      </c>
      <c r="K389">
        <v>419</v>
      </c>
      <c r="L389">
        <v>274</v>
      </c>
    </row>
    <row r="390" spans="1:12" x14ac:dyDescent="0.3">
      <c r="A390" t="s">
        <v>635</v>
      </c>
      <c r="B390" s="1">
        <f t="shared" si="6"/>
        <v>71</v>
      </c>
      <c r="C390">
        <v>0</v>
      </c>
      <c r="D390">
        <v>0</v>
      </c>
      <c r="E390">
        <v>53</v>
      </c>
      <c r="F390">
        <v>40</v>
      </c>
      <c r="G390">
        <v>30</v>
      </c>
      <c r="H390">
        <v>20</v>
      </c>
      <c r="I390">
        <v>396</v>
      </c>
      <c r="J390">
        <v>3</v>
      </c>
      <c r="K390">
        <v>149</v>
      </c>
      <c r="L390">
        <v>19</v>
      </c>
    </row>
    <row r="391" spans="1:12" x14ac:dyDescent="0.3">
      <c r="A391" t="s">
        <v>636</v>
      </c>
      <c r="B391" s="1">
        <f t="shared" si="6"/>
        <v>125.1</v>
      </c>
      <c r="C391">
        <v>0</v>
      </c>
      <c r="D391">
        <v>0</v>
      </c>
      <c r="E391">
        <v>159</v>
      </c>
      <c r="F391">
        <v>0</v>
      </c>
      <c r="G391">
        <v>10</v>
      </c>
      <c r="H391">
        <v>252</v>
      </c>
      <c r="I391">
        <v>25</v>
      </c>
      <c r="J391">
        <v>366</v>
      </c>
      <c r="K391">
        <v>7</v>
      </c>
      <c r="L391">
        <v>432</v>
      </c>
    </row>
    <row r="392" spans="1:12" x14ac:dyDescent="0.3">
      <c r="A392" t="s">
        <v>637</v>
      </c>
      <c r="B392" s="1">
        <f t="shared" si="6"/>
        <v>144</v>
      </c>
      <c r="C392">
        <v>83</v>
      </c>
      <c r="D392">
        <v>64</v>
      </c>
      <c r="E392">
        <v>209</v>
      </c>
      <c r="F392">
        <v>220</v>
      </c>
    </row>
    <row r="393" spans="1:12" x14ac:dyDescent="0.3">
      <c r="A393" t="s">
        <v>638</v>
      </c>
      <c r="B393" s="1">
        <f t="shared" si="6"/>
        <v>183.2</v>
      </c>
      <c r="C393">
        <v>404</v>
      </c>
      <c r="D393">
        <v>282</v>
      </c>
      <c r="E393">
        <v>159</v>
      </c>
      <c r="F393">
        <v>21</v>
      </c>
      <c r="G393">
        <v>50</v>
      </c>
    </row>
    <row r="394" spans="1:12" x14ac:dyDescent="0.3">
      <c r="A394" t="s">
        <v>639</v>
      </c>
      <c r="B394" s="1">
        <f t="shared" si="6"/>
        <v>31</v>
      </c>
      <c r="C394">
        <v>63</v>
      </c>
      <c r="D394">
        <v>0</v>
      </c>
      <c r="E394">
        <v>4</v>
      </c>
      <c r="F394">
        <v>57</v>
      </c>
    </row>
    <row r="395" spans="1:12" x14ac:dyDescent="0.3">
      <c r="A395" t="s">
        <v>640</v>
      </c>
      <c r="B395" s="1">
        <f t="shared" si="6"/>
        <v>148.6</v>
      </c>
      <c r="C395">
        <v>39</v>
      </c>
      <c r="D395">
        <v>16</v>
      </c>
      <c r="E395">
        <v>0</v>
      </c>
      <c r="F395">
        <v>205</v>
      </c>
      <c r="G395">
        <v>20</v>
      </c>
      <c r="H395">
        <v>511</v>
      </c>
      <c r="I395">
        <v>2</v>
      </c>
      <c r="J395">
        <v>413</v>
      </c>
      <c r="K395">
        <v>100</v>
      </c>
      <c r="L395">
        <v>180</v>
      </c>
    </row>
    <row r="396" spans="1:12" x14ac:dyDescent="0.3">
      <c r="A396" t="s">
        <v>641</v>
      </c>
      <c r="B396" s="1">
        <f t="shared" si="6"/>
        <v>41.888888888888886</v>
      </c>
      <c r="C396">
        <v>35</v>
      </c>
      <c r="D396">
        <v>30</v>
      </c>
      <c r="E396">
        <v>26</v>
      </c>
      <c r="F396">
        <v>1</v>
      </c>
      <c r="G396">
        <v>28</v>
      </c>
      <c r="H396">
        <v>57</v>
      </c>
      <c r="I396">
        <v>0</v>
      </c>
      <c r="J396">
        <v>0</v>
      </c>
      <c r="K396">
        <v>200</v>
      </c>
    </row>
    <row r="397" spans="1:12" x14ac:dyDescent="0.3">
      <c r="A397" s="4" t="s">
        <v>643</v>
      </c>
      <c r="B397" s="1">
        <f t="shared" si="6"/>
        <v>125.66666666666667</v>
      </c>
      <c r="C397">
        <v>64</v>
      </c>
      <c r="D397">
        <v>194</v>
      </c>
      <c r="E397">
        <v>36</v>
      </c>
      <c r="F397">
        <v>383</v>
      </c>
      <c r="G397">
        <v>0</v>
      </c>
      <c r="H397">
        <v>77</v>
      </c>
    </row>
    <row r="398" spans="1:12" x14ac:dyDescent="0.3">
      <c r="A398" t="s">
        <v>644</v>
      </c>
      <c r="B398" s="1">
        <f t="shared" si="6"/>
        <v>61</v>
      </c>
      <c r="C398">
        <v>74</v>
      </c>
      <c r="D398">
        <v>48</v>
      </c>
    </row>
    <row r="399" spans="1:12" x14ac:dyDescent="0.3">
      <c r="A399" t="s">
        <v>646</v>
      </c>
      <c r="B399" s="1">
        <f t="shared" si="6"/>
        <v>39.25</v>
      </c>
      <c r="C399">
        <v>0</v>
      </c>
      <c r="D399">
        <v>0</v>
      </c>
      <c r="E399">
        <v>0</v>
      </c>
      <c r="F399">
        <v>157</v>
      </c>
    </row>
    <row r="400" spans="1:12" x14ac:dyDescent="0.3">
      <c r="A400" t="s">
        <v>647</v>
      </c>
      <c r="B400" s="1">
        <f t="shared" si="6"/>
        <v>158.5</v>
      </c>
      <c r="C400">
        <v>6</v>
      </c>
      <c r="D400">
        <v>2</v>
      </c>
      <c r="E400">
        <v>0</v>
      </c>
      <c r="F400">
        <v>627</v>
      </c>
      <c r="G400">
        <v>168</v>
      </c>
      <c r="H400">
        <v>294</v>
      </c>
      <c r="I400">
        <v>233</v>
      </c>
      <c r="J400">
        <v>0</v>
      </c>
      <c r="K400">
        <v>0</v>
      </c>
      <c r="L400">
        <v>255</v>
      </c>
    </row>
    <row r="401" spans="1:12" x14ac:dyDescent="0.3">
      <c r="A401" t="s">
        <v>648</v>
      </c>
      <c r="B401" s="1">
        <f t="shared" si="6"/>
        <v>151.4</v>
      </c>
      <c r="C401">
        <v>131</v>
      </c>
      <c r="D401">
        <v>143</v>
      </c>
      <c r="E401">
        <v>0</v>
      </c>
      <c r="F401">
        <v>432</v>
      </c>
      <c r="G401">
        <v>51</v>
      </c>
    </row>
    <row r="402" spans="1:12" x14ac:dyDescent="0.3">
      <c r="A402" t="s">
        <v>649</v>
      </c>
      <c r="B402" s="1">
        <f t="shared" si="6"/>
        <v>61.4</v>
      </c>
      <c r="C402">
        <v>34</v>
      </c>
      <c r="D402">
        <v>3</v>
      </c>
      <c r="E402">
        <v>13</v>
      </c>
      <c r="F402">
        <v>132</v>
      </c>
      <c r="G402">
        <v>125</v>
      </c>
    </row>
    <row r="403" spans="1:12" x14ac:dyDescent="0.3">
      <c r="A403" t="s">
        <v>650</v>
      </c>
      <c r="B403" s="1">
        <f t="shared" si="6"/>
        <v>73.142857142857139</v>
      </c>
      <c r="C403">
        <v>208</v>
      </c>
      <c r="D403">
        <v>36</v>
      </c>
      <c r="E403">
        <v>23</v>
      </c>
      <c r="F403">
        <v>25</v>
      </c>
      <c r="G403">
        <v>53</v>
      </c>
      <c r="H403">
        <v>24</v>
      </c>
      <c r="I403">
        <v>143</v>
      </c>
    </row>
    <row r="404" spans="1:12" x14ac:dyDescent="0.3">
      <c r="A404" t="s">
        <v>651</v>
      </c>
      <c r="B404" s="1">
        <f t="shared" si="6"/>
        <v>17.833333333333332</v>
      </c>
      <c r="C404">
        <v>22</v>
      </c>
      <c r="D404">
        <v>27</v>
      </c>
      <c r="E404">
        <v>0</v>
      </c>
      <c r="F404">
        <v>0</v>
      </c>
      <c r="G404">
        <v>58</v>
      </c>
      <c r="H404">
        <v>0</v>
      </c>
    </row>
    <row r="405" spans="1:12" x14ac:dyDescent="0.3">
      <c r="A405" t="s">
        <v>652</v>
      </c>
      <c r="B405" s="1">
        <f t="shared" si="6"/>
        <v>52.666666666666664</v>
      </c>
      <c r="C405">
        <v>158</v>
      </c>
      <c r="D405">
        <v>0</v>
      </c>
      <c r="E405">
        <v>0</v>
      </c>
    </row>
    <row r="406" spans="1:12" x14ac:dyDescent="0.3">
      <c r="A406" s="4" t="s">
        <v>653</v>
      </c>
      <c r="B406" s="1">
        <f t="shared" si="6"/>
        <v>108</v>
      </c>
      <c r="C406">
        <v>11</v>
      </c>
      <c r="D406">
        <v>144</v>
      </c>
      <c r="E406">
        <v>0</v>
      </c>
      <c r="F406">
        <v>73</v>
      </c>
      <c r="G406">
        <v>446</v>
      </c>
      <c r="H406">
        <v>78</v>
      </c>
      <c r="I406">
        <v>4</v>
      </c>
    </row>
    <row r="407" spans="1:12" x14ac:dyDescent="0.3">
      <c r="A407" t="s">
        <v>654</v>
      </c>
      <c r="B407" s="1">
        <f t="shared" si="6"/>
        <v>31.666666666666668</v>
      </c>
      <c r="C407">
        <v>82</v>
      </c>
      <c r="D407">
        <v>5</v>
      </c>
      <c r="E407">
        <v>8</v>
      </c>
    </row>
    <row r="408" spans="1:12" x14ac:dyDescent="0.3">
      <c r="A408" t="s">
        <v>655</v>
      </c>
      <c r="B408" s="1">
        <f t="shared" si="6"/>
        <v>267.60000000000002</v>
      </c>
      <c r="C408">
        <v>229</v>
      </c>
      <c r="D408">
        <v>673</v>
      </c>
      <c r="E408">
        <v>700</v>
      </c>
      <c r="F408">
        <v>62</v>
      </c>
      <c r="G408">
        <v>19</v>
      </c>
      <c r="H408">
        <v>449</v>
      </c>
      <c r="I408">
        <v>131</v>
      </c>
      <c r="J408">
        <v>258</v>
      </c>
      <c r="K408">
        <v>155</v>
      </c>
      <c r="L408">
        <v>0</v>
      </c>
    </row>
    <row r="409" spans="1:12" x14ac:dyDescent="0.3">
      <c r="A409" t="s">
        <v>656</v>
      </c>
      <c r="B409" s="1">
        <f t="shared" si="6"/>
        <v>51</v>
      </c>
      <c r="C409">
        <v>3</v>
      </c>
      <c r="D409">
        <v>26</v>
      </c>
      <c r="E409">
        <v>124</v>
      </c>
    </row>
    <row r="410" spans="1:12" x14ac:dyDescent="0.3">
      <c r="A410" t="s">
        <v>657</v>
      </c>
      <c r="B410" s="1">
        <f t="shared" si="6"/>
        <v>274.125</v>
      </c>
      <c r="C410">
        <v>178</v>
      </c>
      <c r="D410">
        <f>13*60+16</f>
        <v>796</v>
      </c>
      <c r="E410">
        <v>211</v>
      </c>
      <c r="F410">
        <v>549</v>
      </c>
      <c r="G410">
        <v>0</v>
      </c>
      <c r="H410">
        <v>125</v>
      </c>
      <c r="I410">
        <v>7</v>
      </c>
      <c r="J410">
        <v>327</v>
      </c>
    </row>
    <row r="411" spans="1:12" x14ac:dyDescent="0.3">
      <c r="A411" t="s">
        <v>658</v>
      </c>
      <c r="B411" s="1">
        <f t="shared" si="6"/>
        <v>351.5</v>
      </c>
      <c r="C411">
        <v>691</v>
      </c>
      <c r="D411">
        <v>651</v>
      </c>
      <c r="E411">
        <v>64</v>
      </c>
      <c r="F411">
        <v>0</v>
      </c>
    </row>
    <row r="412" spans="1:12" x14ac:dyDescent="0.3">
      <c r="A412" t="s">
        <v>659</v>
      </c>
      <c r="B412" s="1">
        <f t="shared" si="6"/>
        <v>72.777777777777771</v>
      </c>
      <c r="C412">
        <v>4</v>
      </c>
      <c r="D412">
        <v>0</v>
      </c>
      <c r="E412">
        <v>9</v>
      </c>
      <c r="F412">
        <v>105</v>
      </c>
      <c r="G412">
        <v>5</v>
      </c>
      <c r="H412">
        <v>235</v>
      </c>
      <c r="I412">
        <v>115</v>
      </c>
      <c r="J412">
        <v>7</v>
      </c>
      <c r="K412">
        <v>175</v>
      </c>
    </row>
    <row r="413" spans="1:12" x14ac:dyDescent="0.3">
      <c r="A413" t="s">
        <v>660</v>
      </c>
      <c r="B413" s="1">
        <f t="shared" si="6"/>
        <v>71.625</v>
      </c>
      <c r="C413">
        <v>46</v>
      </c>
      <c r="D413">
        <v>0</v>
      </c>
      <c r="E413">
        <v>135</v>
      </c>
      <c r="F413">
        <v>138</v>
      </c>
      <c r="G413">
        <v>35</v>
      </c>
      <c r="H413">
        <v>44</v>
      </c>
      <c r="I413">
        <v>40</v>
      </c>
      <c r="J413">
        <v>135</v>
      </c>
    </row>
    <row r="414" spans="1:12" x14ac:dyDescent="0.3">
      <c r="A414" s="4" t="s">
        <v>661</v>
      </c>
      <c r="B414" s="1">
        <f t="shared" si="6"/>
        <v>92.833333333333329</v>
      </c>
      <c r="C414">
        <v>261</v>
      </c>
      <c r="D414">
        <v>10</v>
      </c>
      <c r="E414">
        <v>174</v>
      </c>
      <c r="F414">
        <v>53</v>
      </c>
      <c r="G414">
        <v>55</v>
      </c>
      <c r="H414">
        <v>4</v>
      </c>
    </row>
    <row r="415" spans="1:12" x14ac:dyDescent="0.3">
      <c r="A415" t="s">
        <v>662</v>
      </c>
      <c r="B415" s="1">
        <f t="shared" si="6"/>
        <v>205.625</v>
      </c>
      <c r="C415">
        <v>126</v>
      </c>
      <c r="D415">
        <v>193</v>
      </c>
      <c r="E415">
        <v>3</v>
      </c>
      <c r="F415">
        <v>41</v>
      </c>
      <c r="G415">
        <v>688</v>
      </c>
      <c r="H415">
        <v>39</v>
      </c>
      <c r="I415">
        <v>236</v>
      </c>
      <c r="J415">
        <v>319</v>
      </c>
    </row>
    <row r="416" spans="1:12" x14ac:dyDescent="0.3">
      <c r="A416" t="s">
        <v>663</v>
      </c>
      <c r="B416" s="1">
        <f t="shared" si="6"/>
        <v>195.85714285714286</v>
      </c>
      <c r="C416">
        <v>0</v>
      </c>
      <c r="D416">
        <v>443</v>
      </c>
      <c r="E416">
        <v>66</v>
      </c>
      <c r="F416">
        <v>66</v>
      </c>
      <c r="G416">
        <v>0</v>
      </c>
      <c r="H416">
        <v>146</v>
      </c>
      <c r="I416">
        <v>650</v>
      </c>
    </row>
    <row r="417" spans="1:12" x14ac:dyDescent="0.3">
      <c r="A417" t="s">
        <v>664</v>
      </c>
      <c r="B417" s="1">
        <f t="shared" si="6"/>
        <v>128.5</v>
      </c>
      <c r="C417">
        <v>16</v>
      </c>
      <c r="D417">
        <v>447</v>
      </c>
      <c r="E417">
        <v>325</v>
      </c>
      <c r="F417">
        <v>1</v>
      </c>
      <c r="G417">
        <v>16</v>
      </c>
      <c r="H417">
        <v>126</v>
      </c>
      <c r="I417">
        <v>3</v>
      </c>
      <c r="J417">
        <v>141</v>
      </c>
      <c r="K417">
        <v>209</v>
      </c>
      <c r="L417">
        <v>1</v>
      </c>
    </row>
    <row r="418" spans="1:12" x14ac:dyDescent="0.3">
      <c r="A418" t="s">
        <v>665</v>
      </c>
      <c r="B418" s="1">
        <f t="shared" si="6"/>
        <v>43.7</v>
      </c>
      <c r="C418">
        <v>0</v>
      </c>
      <c r="D418">
        <v>0</v>
      </c>
      <c r="E418">
        <v>9</v>
      </c>
      <c r="F418">
        <v>63</v>
      </c>
      <c r="G418">
        <v>2</v>
      </c>
      <c r="H418">
        <v>242</v>
      </c>
      <c r="I418">
        <v>0</v>
      </c>
      <c r="J418">
        <v>0</v>
      </c>
      <c r="K418">
        <v>49</v>
      </c>
      <c r="L418">
        <v>72</v>
      </c>
    </row>
    <row r="419" spans="1:12" x14ac:dyDescent="0.3">
      <c r="A419" t="s">
        <v>666</v>
      </c>
      <c r="B419" s="1">
        <f t="shared" si="6"/>
        <v>138.22222222222223</v>
      </c>
      <c r="C419">
        <v>160</v>
      </c>
      <c r="D419">
        <v>76</v>
      </c>
      <c r="E419">
        <v>0</v>
      </c>
      <c r="F419">
        <f>14*60+11</f>
        <v>851</v>
      </c>
      <c r="G419">
        <v>0</v>
      </c>
      <c r="H419">
        <v>33</v>
      </c>
      <c r="I419">
        <v>6</v>
      </c>
      <c r="J419">
        <v>12</v>
      </c>
      <c r="K419">
        <v>106</v>
      </c>
    </row>
    <row r="420" spans="1:12" x14ac:dyDescent="0.3">
      <c r="A420" t="s">
        <v>667</v>
      </c>
      <c r="B420" s="1">
        <f t="shared" si="6"/>
        <v>136</v>
      </c>
      <c r="C420">
        <v>151</v>
      </c>
      <c r="D420">
        <v>65</v>
      </c>
      <c r="E420">
        <v>427</v>
      </c>
      <c r="F420">
        <v>254</v>
      </c>
      <c r="G420">
        <v>17</v>
      </c>
      <c r="H420">
        <v>287</v>
      </c>
      <c r="I420">
        <v>59</v>
      </c>
      <c r="J420">
        <v>1</v>
      </c>
      <c r="K420">
        <v>0</v>
      </c>
      <c r="L420">
        <v>99</v>
      </c>
    </row>
    <row r="421" spans="1:12" x14ac:dyDescent="0.3">
      <c r="A421" t="s">
        <v>669</v>
      </c>
      <c r="B421" s="1">
        <f t="shared" si="6"/>
        <v>82.8</v>
      </c>
      <c r="C421">
        <v>88</v>
      </c>
      <c r="D421">
        <v>23</v>
      </c>
      <c r="E421">
        <v>23</v>
      </c>
      <c r="F421">
        <v>91</v>
      </c>
      <c r="G421">
        <v>189</v>
      </c>
    </row>
    <row r="422" spans="1:12" x14ac:dyDescent="0.3">
      <c r="A422" t="s">
        <v>670</v>
      </c>
      <c r="B422" s="1">
        <f t="shared" si="6"/>
        <v>58.285714285714285</v>
      </c>
      <c r="C422">
        <v>0</v>
      </c>
      <c r="D422">
        <v>103</v>
      </c>
      <c r="E422">
        <v>23</v>
      </c>
      <c r="F422">
        <v>47</v>
      </c>
      <c r="G422">
        <v>223</v>
      </c>
      <c r="H422">
        <v>12</v>
      </c>
      <c r="I422">
        <v>0</v>
      </c>
    </row>
    <row r="423" spans="1:12" x14ac:dyDescent="0.3">
      <c r="A423" t="s">
        <v>671</v>
      </c>
      <c r="B423" s="1">
        <f t="shared" si="6"/>
        <v>253.66666666666666</v>
      </c>
      <c r="C423">
        <v>262</v>
      </c>
      <c r="D423">
        <v>449</v>
      </c>
      <c r="E423">
        <v>50</v>
      </c>
    </row>
    <row r="424" spans="1:12" x14ac:dyDescent="0.3">
      <c r="A424" t="s">
        <v>672</v>
      </c>
      <c r="B424" s="1">
        <f t="shared" si="6"/>
        <v>166</v>
      </c>
      <c r="C424">
        <v>166</v>
      </c>
    </row>
    <row r="425" spans="1:12" x14ac:dyDescent="0.3">
      <c r="A425" t="s">
        <v>673</v>
      </c>
      <c r="B425" s="1">
        <f t="shared" si="6"/>
        <v>153.55555555555554</v>
      </c>
      <c r="C425">
        <v>245</v>
      </c>
      <c r="D425">
        <v>124</v>
      </c>
      <c r="E425">
        <v>22</v>
      </c>
      <c r="F425">
        <v>0</v>
      </c>
      <c r="G425">
        <v>128</v>
      </c>
      <c r="H425">
        <v>295</v>
      </c>
      <c r="I425">
        <v>64</v>
      </c>
      <c r="J425">
        <v>504</v>
      </c>
      <c r="K425">
        <v>0</v>
      </c>
    </row>
    <row r="426" spans="1:12" x14ac:dyDescent="0.3">
      <c r="A426" t="s">
        <v>674</v>
      </c>
      <c r="B426" s="1">
        <f t="shared" si="6"/>
        <v>45</v>
      </c>
      <c r="C426" s="8">
        <v>45</v>
      </c>
    </row>
    <row r="427" spans="1:12" x14ac:dyDescent="0.3">
      <c r="A427" t="s">
        <v>675</v>
      </c>
      <c r="B427" s="1">
        <f t="shared" si="6"/>
        <v>1.25</v>
      </c>
      <c r="C427">
        <v>0</v>
      </c>
      <c r="D427">
        <v>0</v>
      </c>
      <c r="E427">
        <v>0</v>
      </c>
      <c r="F427">
        <v>0</v>
      </c>
      <c r="G427">
        <v>6</v>
      </c>
      <c r="H427">
        <v>0</v>
      </c>
      <c r="I427">
        <v>4</v>
      </c>
      <c r="J427">
        <v>0</v>
      </c>
    </row>
    <row r="428" spans="1:12" x14ac:dyDescent="0.3">
      <c r="A428" t="s">
        <v>676</v>
      </c>
      <c r="B428" s="1">
        <f t="shared" si="6"/>
        <v>37.555555555555557</v>
      </c>
      <c r="C428">
        <v>0</v>
      </c>
      <c r="D428">
        <v>12</v>
      </c>
      <c r="E428">
        <v>121</v>
      </c>
      <c r="F428">
        <v>23</v>
      </c>
      <c r="G428">
        <v>150</v>
      </c>
      <c r="H428">
        <v>23</v>
      </c>
      <c r="I428">
        <v>0</v>
      </c>
      <c r="J428">
        <v>9</v>
      </c>
      <c r="K428">
        <v>0</v>
      </c>
    </row>
    <row r="429" spans="1:12" x14ac:dyDescent="0.3">
      <c r="A429" s="4" t="s">
        <v>678</v>
      </c>
      <c r="B429" s="1">
        <f t="shared" si="6"/>
        <v>306</v>
      </c>
      <c r="C429">
        <v>306</v>
      </c>
    </row>
    <row r="430" spans="1:12" x14ac:dyDescent="0.3">
      <c r="A430" t="s">
        <v>679</v>
      </c>
      <c r="B430" s="1">
        <f t="shared" si="6"/>
        <v>57.5</v>
      </c>
      <c r="C430">
        <v>108</v>
      </c>
      <c r="D430">
        <v>7</v>
      </c>
    </row>
    <row r="431" spans="1:12" x14ac:dyDescent="0.3">
      <c r="A431" t="s">
        <v>680</v>
      </c>
      <c r="B431" s="1">
        <f t="shared" si="6"/>
        <v>60.333333333333336</v>
      </c>
      <c r="C431">
        <v>128</v>
      </c>
      <c r="D431">
        <v>0</v>
      </c>
      <c r="E431">
        <v>53</v>
      </c>
    </row>
    <row r="432" spans="1:12" x14ac:dyDescent="0.3">
      <c r="A432" t="s">
        <v>681</v>
      </c>
      <c r="B432" s="1">
        <f t="shared" si="6"/>
        <v>185.66666666666666</v>
      </c>
      <c r="C432">
        <v>143</v>
      </c>
      <c r="D432">
        <v>19</v>
      </c>
      <c r="E432">
        <v>395</v>
      </c>
    </row>
    <row r="433" spans="1:12" x14ac:dyDescent="0.3">
      <c r="A433" t="s">
        <v>682</v>
      </c>
      <c r="B433" s="1">
        <f t="shared" si="6"/>
        <v>150.42857142857142</v>
      </c>
      <c r="C433">
        <v>337</v>
      </c>
      <c r="D433">
        <v>121</v>
      </c>
      <c r="E433">
        <v>334</v>
      </c>
      <c r="F433">
        <v>64</v>
      </c>
      <c r="G433">
        <v>15</v>
      </c>
      <c r="H433">
        <v>36</v>
      </c>
      <c r="I433">
        <v>146</v>
      </c>
    </row>
    <row r="434" spans="1:12" x14ac:dyDescent="0.3">
      <c r="A434" t="s">
        <v>683</v>
      </c>
      <c r="B434" s="1">
        <f t="shared" si="6"/>
        <v>124.2</v>
      </c>
      <c r="C434">
        <v>8</v>
      </c>
      <c r="D434">
        <v>36</v>
      </c>
      <c r="E434">
        <v>132</v>
      </c>
      <c r="F434">
        <v>45</v>
      </c>
      <c r="G434">
        <v>18</v>
      </c>
      <c r="H434">
        <v>0</v>
      </c>
      <c r="I434">
        <v>0</v>
      </c>
      <c r="J434">
        <v>0</v>
      </c>
      <c r="K434">
        <v>942</v>
      </c>
      <c r="L434">
        <v>61</v>
      </c>
    </row>
    <row r="435" spans="1:12" x14ac:dyDescent="0.3">
      <c r="A435" t="s">
        <v>684</v>
      </c>
      <c r="B435" s="1">
        <f t="shared" si="6"/>
        <v>32.200000000000003</v>
      </c>
      <c r="C435">
        <v>70</v>
      </c>
      <c r="D435">
        <v>4</v>
      </c>
      <c r="E435">
        <v>81</v>
      </c>
      <c r="F435">
        <v>0</v>
      </c>
      <c r="G435">
        <v>6</v>
      </c>
    </row>
    <row r="436" spans="1:12" x14ac:dyDescent="0.3">
      <c r="A436" t="s">
        <v>685</v>
      </c>
      <c r="B436" s="1">
        <f t="shared" si="6"/>
        <v>148</v>
      </c>
      <c r="C436">
        <v>280</v>
      </c>
      <c r="D436">
        <v>16</v>
      </c>
    </row>
    <row r="437" spans="1:12" x14ac:dyDescent="0.3">
      <c r="A437" t="s">
        <v>686</v>
      </c>
      <c r="B437" s="1">
        <f t="shared" si="6"/>
        <v>101.2</v>
      </c>
      <c r="C437">
        <v>35</v>
      </c>
      <c r="D437">
        <v>370</v>
      </c>
      <c r="E437">
        <v>9</v>
      </c>
      <c r="F437">
        <v>0</v>
      </c>
      <c r="G437">
        <v>92</v>
      </c>
    </row>
    <row r="438" spans="1:12" x14ac:dyDescent="0.3">
      <c r="A438" t="s">
        <v>687</v>
      </c>
      <c r="B438" s="1">
        <f t="shared" si="6"/>
        <v>50.5</v>
      </c>
      <c r="C438">
        <v>45</v>
      </c>
      <c r="D438">
        <v>56</v>
      </c>
    </row>
    <row r="439" spans="1:12" x14ac:dyDescent="0.3">
      <c r="A439" t="s">
        <v>688</v>
      </c>
      <c r="B439" s="1">
        <f t="shared" si="6"/>
        <v>0</v>
      </c>
      <c r="C439">
        <v>0</v>
      </c>
    </row>
    <row r="440" spans="1:12" x14ac:dyDescent="0.3">
      <c r="A440" t="s">
        <v>689</v>
      </c>
      <c r="B440" s="1">
        <f t="shared" si="6"/>
        <v>0.2857142857142857</v>
      </c>
      <c r="C440">
        <v>0</v>
      </c>
      <c r="D440">
        <v>0</v>
      </c>
      <c r="E440">
        <v>0</v>
      </c>
      <c r="F440">
        <v>0</v>
      </c>
      <c r="G440">
        <v>2</v>
      </c>
      <c r="H440">
        <v>0</v>
      </c>
      <c r="I440">
        <v>0</v>
      </c>
    </row>
    <row r="441" spans="1:12" x14ac:dyDescent="0.3">
      <c r="A441" t="s">
        <v>690</v>
      </c>
      <c r="B441" s="1">
        <f t="shared" si="6"/>
        <v>163.25</v>
      </c>
      <c r="C441">
        <v>0</v>
      </c>
      <c r="D441">
        <v>252</v>
      </c>
      <c r="E441">
        <v>353</v>
      </c>
      <c r="F441">
        <v>3</v>
      </c>
      <c r="G441">
        <v>306</v>
      </c>
      <c r="H441">
        <v>18</v>
      </c>
      <c r="I441">
        <v>5</v>
      </c>
      <c r="J441">
        <v>369</v>
      </c>
    </row>
    <row r="442" spans="1:12" x14ac:dyDescent="0.3">
      <c r="A442" t="s">
        <v>691</v>
      </c>
      <c r="B442" s="1">
        <f t="shared" ref="B442:B444" si="7">AVERAGE(C442:BA442)</f>
        <v>97.6</v>
      </c>
      <c r="C442">
        <v>0</v>
      </c>
      <c r="D442">
        <v>231</v>
      </c>
      <c r="E442">
        <v>0</v>
      </c>
      <c r="F442">
        <v>92</v>
      </c>
      <c r="G442">
        <v>165</v>
      </c>
    </row>
    <row r="443" spans="1:12" x14ac:dyDescent="0.3">
      <c r="A443" t="s">
        <v>692</v>
      </c>
      <c r="B443" s="1">
        <f t="shared" si="7"/>
        <v>5.333333333333333</v>
      </c>
      <c r="C443">
        <v>0</v>
      </c>
      <c r="D443">
        <v>0</v>
      </c>
      <c r="E443">
        <v>16</v>
      </c>
    </row>
    <row r="444" spans="1:12" x14ac:dyDescent="0.3">
      <c r="A444" t="s">
        <v>693</v>
      </c>
      <c r="B444" s="1">
        <f t="shared" si="7"/>
        <v>107</v>
      </c>
      <c r="C444">
        <v>680</v>
      </c>
      <c r="D444">
        <v>106</v>
      </c>
      <c r="E444">
        <v>0</v>
      </c>
      <c r="F444">
        <v>3</v>
      </c>
      <c r="G444">
        <v>122</v>
      </c>
      <c r="H444">
        <v>0</v>
      </c>
      <c r="I444">
        <v>82</v>
      </c>
      <c r="J444">
        <v>66</v>
      </c>
      <c r="K444">
        <v>5</v>
      </c>
      <c r="L444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444"/>
  <sheetViews>
    <sheetView topLeftCell="A426" workbookViewId="0">
      <selection activeCell="B428" sqref="B428:B444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0.17796682993898771</v>
      </c>
    </row>
    <row r="4" spans="1:2" x14ac:dyDescent="0.3">
      <c r="A4" t="s">
        <v>3</v>
      </c>
      <c r="B4">
        <f>Controlled!B4/'Fight Time'!B4</f>
        <v>0.25191570881226055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5.213903743315508E-2</v>
      </c>
    </row>
    <row r="7" spans="1:2" x14ac:dyDescent="0.3">
      <c r="A7" t="s">
        <v>6</v>
      </c>
      <c r="B7">
        <f>Controlled!B7/'Fight Time'!B7</f>
        <v>3.380503144654088E-2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4.5580110497237571E-2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9.2178098676293618E-2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>
        <f>Controlled!B27/'Fight Time'!B27</f>
        <v>0.10810810810810811</v>
      </c>
    </row>
    <row r="28" spans="1:2" x14ac:dyDescent="0.3">
      <c r="A28" t="s">
        <v>27</v>
      </c>
      <c r="B28">
        <f>Controlled!B28/'Fight Time'!B28</f>
        <v>0.26597510373443983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6.4575645756457564E-2</v>
      </c>
    </row>
    <row r="35" spans="1:2" x14ac:dyDescent="0.3">
      <c r="A35" t="s">
        <v>34</v>
      </c>
      <c r="B35">
        <f>Controlled!B35/'Fight Time'!B35</f>
        <v>0.18083735909822865</v>
      </c>
    </row>
    <row r="36" spans="1:2" x14ac:dyDescent="0.3">
      <c r="A36" t="s">
        <v>35</v>
      </c>
      <c r="B36">
        <f>Controlled!B36/'Fight Time'!B36</f>
        <v>4.777777777777778E-2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4.72972972972973E-2</v>
      </c>
    </row>
    <row r="41" spans="1:2" x14ac:dyDescent="0.3">
      <c r="A41" t="s">
        <v>39</v>
      </c>
      <c r="B41">
        <f>Controlled!B41/'Fight Time'!B41</f>
        <v>0.28636363636363638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0.14923339011925041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0.17909535452322739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0.29082125603864734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0.4654986522911051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3.2356687898089168E-2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0.18512110726643599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2.3502304147465437E-2</v>
      </c>
    </row>
    <row r="86" spans="1:2" x14ac:dyDescent="0.3">
      <c r="A86" t="s">
        <v>84</v>
      </c>
      <c r="B86">
        <f>Controlled!B86/'Fight Time'!B86</f>
        <v>0.13620071684587814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0.28354661791590491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3.2222222222222222E-2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0.17341269841269841</v>
      </c>
    </row>
    <row r="109" spans="1:2" x14ac:dyDescent="0.3">
      <c r="A109" t="s">
        <v>102</v>
      </c>
      <c r="B109">
        <f>Controlled!B109/'Fight Time'!B109</f>
        <v>9.0297339593114243E-2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5.1111111111111114E-2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0.19878472222222221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0.10221870047543581</v>
      </c>
    </row>
    <row r="116" spans="1:2" x14ac:dyDescent="0.3">
      <c r="A116" t="s">
        <v>109</v>
      </c>
      <c r="B116">
        <f>Controlled!B116/'Fight Time'!B116</f>
        <v>8.1103000811030019E-3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0.24399631829972387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6.9220430107526876E-2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0.36813186813186816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0.23022151898734178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4.7325102880658436E-2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4.2954767328343642E-2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>
        <f>Controlled!B148/'Fight Time'!B148</f>
        <v>0.16722797927461139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0.11912302070645554</v>
      </c>
    </row>
    <row r="155" spans="1:2" x14ac:dyDescent="0.3">
      <c r="A155" t="s">
        <v>154</v>
      </c>
      <c r="B155">
        <f>Controlled!B155/'Fight Time'!B155</f>
        <v>0.38947368421052631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0.20671834625322996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0.14506517690875234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0.35960591133004927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0.14557692307692308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0.15496098104793757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0.43518518518518517</v>
      </c>
    </row>
    <row r="198" spans="1:2" x14ac:dyDescent="0.3">
      <c r="A198" t="s">
        <v>197</v>
      </c>
      <c r="B198">
        <f>Controlled!B198/'Fight Time'!B198</f>
        <v>0.18106796116504853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0.4098360655737705</v>
      </c>
    </row>
    <row r="202" spans="1:2" x14ac:dyDescent="0.3">
      <c r="A202" t="s">
        <v>201</v>
      </c>
      <c r="B202">
        <f>Controlled!B202/'Fight Time'!B202</f>
        <v>0.18155080213903746</v>
      </c>
    </row>
    <row r="203" spans="1:2" x14ac:dyDescent="0.3">
      <c r="A203" t="s">
        <v>202</v>
      </c>
      <c r="B203">
        <f>Controlled!B203/'Fight Time'!B203</f>
        <v>0.16657366071428573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0.27969549809686312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0.15317374932759548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0.23852520692249812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0.18804483188044832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486</v>
      </c>
      <c r="B256">
        <f>Controlled!B256/'Fight Time'!B256</f>
        <v>1.5555555555555555E-2</v>
      </c>
    </row>
    <row r="257" spans="1:2" x14ac:dyDescent="0.3">
      <c r="A257" t="s">
        <v>487</v>
      </c>
      <c r="B257">
        <f>Controlled!B257/'Fight Time'!B257</f>
        <v>5.8888888888888886E-2</v>
      </c>
    </row>
    <row r="258" spans="1:2" x14ac:dyDescent="0.3">
      <c r="A258" t="s">
        <v>488</v>
      </c>
      <c r="B258">
        <f>Controlled!B258/'Fight Time'!B258</f>
        <v>8.9773614363778301E-2</v>
      </c>
    </row>
    <row r="259" spans="1:2" x14ac:dyDescent="0.3">
      <c r="A259" t="s">
        <v>489</v>
      </c>
      <c r="B259">
        <f>Controlled!B259/'Fight Time'!B259</f>
        <v>0.29065533980582525</v>
      </c>
    </row>
    <row r="260" spans="1:2" x14ac:dyDescent="0.3">
      <c r="A260" t="s">
        <v>490</v>
      </c>
      <c r="B260">
        <f>Controlled!B260/'Fight Time'!B260</f>
        <v>6.0000000000000001E-3</v>
      </c>
    </row>
    <row r="261" spans="1:2" x14ac:dyDescent="0.3">
      <c r="A261" t="s">
        <v>491</v>
      </c>
      <c r="B261">
        <f>Controlled!B261/'Fight Time'!B261</f>
        <v>0.19559939301972687</v>
      </c>
    </row>
    <row r="262" spans="1:2" x14ac:dyDescent="0.3">
      <c r="A262" t="s">
        <v>492</v>
      </c>
      <c r="B262">
        <f>Controlled!B262/'Fight Time'!B262</f>
        <v>0.3270868824531516</v>
      </c>
    </row>
    <row r="263" spans="1:2" x14ac:dyDescent="0.3">
      <c r="A263" t="s">
        <v>493</v>
      </c>
      <c r="B263">
        <f>Controlled!B263/'Fight Time'!B263</f>
        <v>0.18683705002923243</v>
      </c>
    </row>
    <row r="264" spans="1:2" x14ac:dyDescent="0.3">
      <c r="A264" t="s">
        <v>494</v>
      </c>
      <c r="B264">
        <f>Controlled!B264/'Fight Time'!B264</f>
        <v>0.4606353591160221</v>
      </c>
    </row>
    <row r="265" spans="1:2" x14ac:dyDescent="0.3">
      <c r="A265" t="s">
        <v>495</v>
      </c>
      <c r="B265">
        <f>Controlled!B265/'Fight Time'!B265</f>
        <v>0.4255402750491159</v>
      </c>
    </row>
    <row r="266" spans="1:2" x14ac:dyDescent="0.3">
      <c r="A266" t="s">
        <v>496</v>
      </c>
      <c r="B266">
        <f>Controlled!B266/'Fight Time'!B266</f>
        <v>0.10932311621966795</v>
      </c>
    </row>
    <row r="267" spans="1:2" x14ac:dyDescent="0.3">
      <c r="A267" t="s">
        <v>497</v>
      </c>
      <c r="B267">
        <f>Controlled!B267/'Fight Time'!B267</f>
        <v>0.41828793774319067</v>
      </c>
    </row>
    <row r="268" spans="1:2" x14ac:dyDescent="0.3">
      <c r="A268" t="s">
        <v>498</v>
      </c>
      <c r="B268">
        <f>Controlled!B268/'Fight Time'!B268</f>
        <v>4.0625000000000001E-2</v>
      </c>
    </row>
    <row r="269" spans="1:2" x14ac:dyDescent="0.3">
      <c r="A269" t="s">
        <v>499</v>
      </c>
      <c r="B269">
        <f>Controlled!B269/'Fight Time'!B269</f>
        <v>3.4482758620689655E-2</v>
      </c>
    </row>
    <row r="270" spans="1:2" x14ac:dyDescent="0.3">
      <c r="A270" t="s">
        <v>500</v>
      </c>
      <c r="B270">
        <f>Controlled!B270/'Fight Time'!B270</f>
        <v>0.15020297699594046</v>
      </c>
    </row>
    <row r="271" spans="1:2" x14ac:dyDescent="0.3">
      <c r="A271" t="s">
        <v>501</v>
      </c>
      <c r="B271">
        <f>Controlled!B271/'Fight Time'!B271</f>
        <v>3.5846267553584624E-2</v>
      </c>
    </row>
    <row r="272" spans="1:2" x14ac:dyDescent="0.3">
      <c r="A272" t="s">
        <v>502</v>
      </c>
      <c r="B272">
        <f>Controlled!B272/'Fight Time'!B272</f>
        <v>0.35410958904109591</v>
      </c>
    </row>
    <row r="273" spans="1:2" x14ac:dyDescent="0.3">
      <c r="A273" t="s">
        <v>503</v>
      </c>
      <c r="B273">
        <f>Controlled!B273/'Fight Time'!B273</f>
        <v>1.9332939787485241E-2</v>
      </c>
    </row>
    <row r="274" spans="1:2" x14ac:dyDescent="0.3">
      <c r="A274" s="4" t="s">
        <v>508</v>
      </c>
      <c r="B274">
        <f>Controlled!B274/'Fight Time'!B274</f>
        <v>0</v>
      </c>
    </row>
    <row r="275" spans="1:2" x14ac:dyDescent="0.3">
      <c r="A275" t="s">
        <v>509</v>
      </c>
      <c r="B275">
        <f>Controlled!B275/'Fight Time'!B275</f>
        <v>4.1599999999999998E-2</v>
      </c>
    </row>
    <row r="276" spans="1:2" x14ac:dyDescent="0.3">
      <c r="A276" t="s">
        <v>510</v>
      </c>
      <c r="B276">
        <f>Controlled!B276/'Fight Time'!B276</f>
        <v>0.11304347826086956</v>
      </c>
    </row>
    <row r="277" spans="1:2" x14ac:dyDescent="0.3">
      <c r="A277" t="s">
        <v>511</v>
      </c>
      <c r="B277">
        <f>Controlled!B277/'Fight Time'!B277</f>
        <v>0</v>
      </c>
    </row>
    <row r="278" spans="1:2" x14ac:dyDescent="0.3">
      <c r="A278" t="s">
        <v>512</v>
      </c>
      <c r="B278">
        <f>Controlled!B278/'Fight Time'!B278</f>
        <v>2.2275258552108195E-2</v>
      </c>
    </row>
    <row r="279" spans="1:2" x14ac:dyDescent="0.3">
      <c r="A279" t="s">
        <v>513</v>
      </c>
      <c r="B279">
        <f>Controlled!B279/'Fight Time'!B279</f>
        <v>0.29160530191458028</v>
      </c>
    </row>
    <row r="280" spans="1:2" x14ac:dyDescent="0.3">
      <c r="A280" t="s">
        <v>514</v>
      </c>
      <c r="B280">
        <f>Controlled!B280/'Fight Time'!B280</f>
        <v>9.1383219954648515E-2</v>
      </c>
    </row>
    <row r="281" spans="1:2" x14ac:dyDescent="0.3">
      <c r="A281" t="s">
        <v>515</v>
      </c>
      <c r="B281">
        <f>Controlled!B281/'Fight Time'!B281</f>
        <v>9.5517241379310336E-2</v>
      </c>
    </row>
    <row r="282" spans="1:2" x14ac:dyDescent="0.3">
      <c r="A282" t="s">
        <v>517</v>
      </c>
      <c r="B282">
        <f>Controlled!B282/'Fight Time'!B282</f>
        <v>0.19699595609474294</v>
      </c>
    </row>
    <row r="283" spans="1:2" x14ac:dyDescent="0.3">
      <c r="A283" t="s">
        <v>518</v>
      </c>
      <c r="B283">
        <f>Controlled!B283/'Fight Time'!B283</f>
        <v>0</v>
      </c>
    </row>
    <row r="284" spans="1:2" x14ac:dyDescent="0.3">
      <c r="A284" t="s">
        <v>519</v>
      </c>
      <c r="B284">
        <f>Controlled!B284/'Fight Time'!B284</f>
        <v>0.11981981981981982</v>
      </c>
    </row>
    <row r="285" spans="1:2" x14ac:dyDescent="0.3">
      <c r="A285" t="s">
        <v>520</v>
      </c>
      <c r="B285">
        <f>Controlled!B285/'Fight Time'!B285</f>
        <v>1.1467889908256881E-2</v>
      </c>
    </row>
    <row r="286" spans="1:2" x14ac:dyDescent="0.3">
      <c r="A286" t="s">
        <v>521</v>
      </c>
      <c r="B286">
        <f>Controlled!B286/'Fight Time'!B286</f>
        <v>0.37315270935960593</v>
      </c>
    </row>
    <row r="287" spans="1:2" x14ac:dyDescent="0.3">
      <c r="A287" t="s">
        <v>522</v>
      </c>
      <c r="B287">
        <f>Controlled!B287/'Fight Time'!B287</f>
        <v>0.15406626506024096</v>
      </c>
    </row>
    <row r="288" spans="1:2" x14ac:dyDescent="0.3">
      <c r="A288" t="s">
        <v>523</v>
      </c>
      <c r="B288">
        <f>Controlled!B288/'Fight Time'!B288</f>
        <v>5.4726368159203981E-2</v>
      </c>
    </row>
    <row r="289" spans="1:2" x14ac:dyDescent="0.3">
      <c r="A289" t="s">
        <v>524</v>
      </c>
      <c r="B289">
        <f>Controlled!B289/'Fight Time'!B289</f>
        <v>0.47239263803680981</v>
      </c>
    </row>
    <row r="290" spans="1:2" x14ac:dyDescent="0.3">
      <c r="A290" t="s">
        <v>525</v>
      </c>
      <c r="B290">
        <f>Controlled!B290/'Fight Time'!B290</f>
        <v>0.11882453151618398</v>
      </c>
    </row>
    <row r="291" spans="1:2" x14ac:dyDescent="0.3">
      <c r="A291" s="4" t="s">
        <v>528</v>
      </c>
      <c r="B291">
        <f>Controlled!B291/'Fight Time'!B291</f>
        <v>0.34972222222222221</v>
      </c>
    </row>
    <row r="292" spans="1:2" x14ac:dyDescent="0.3">
      <c r="A292" t="s">
        <v>529</v>
      </c>
      <c r="B292">
        <f>Controlled!B292/'Fight Time'!B292</f>
        <v>5.6172839506172842E-2</v>
      </c>
    </row>
    <row r="293" spans="1:2" x14ac:dyDescent="0.3">
      <c r="A293" t="s">
        <v>530</v>
      </c>
      <c r="B293">
        <f>Controlled!B293/'Fight Time'!B293</f>
        <v>0.3287733698130415</v>
      </c>
    </row>
    <row r="294" spans="1:2" x14ac:dyDescent="0.3">
      <c r="A294" t="s">
        <v>531</v>
      </c>
      <c r="B294">
        <f>Controlled!B294/'Fight Time'!B294</f>
        <v>0.18846694796061886</v>
      </c>
    </row>
    <row r="295" spans="1:2" x14ac:dyDescent="0.3">
      <c r="A295" t="s">
        <v>532</v>
      </c>
      <c r="B295">
        <f>Controlled!B295/'Fight Time'!B295</f>
        <v>9.1269841269841265E-2</v>
      </c>
    </row>
    <row r="296" spans="1:2" x14ac:dyDescent="0.3">
      <c r="A296" t="s">
        <v>533</v>
      </c>
      <c r="B296">
        <f>Controlled!B296/'Fight Time'!B296</f>
        <v>0.1077834179357022</v>
      </c>
    </row>
    <row r="297" spans="1:2" x14ac:dyDescent="0.3">
      <c r="A297" t="s">
        <v>534</v>
      </c>
      <c r="B297">
        <f>Controlled!B297/'Fight Time'!B297</f>
        <v>5.0000000000000001E-3</v>
      </c>
    </row>
    <row r="298" spans="1:2" x14ac:dyDescent="0.3">
      <c r="A298" t="s">
        <v>535</v>
      </c>
      <c r="B298">
        <f>Controlled!B298/'Fight Time'!B298</f>
        <v>0</v>
      </c>
    </row>
    <row r="299" spans="1:2" x14ac:dyDescent="0.3">
      <c r="A299" t="s">
        <v>536</v>
      </c>
      <c r="B299">
        <f>Controlled!B299/'Fight Time'!B299</f>
        <v>5.4920212765957446E-2</v>
      </c>
    </row>
    <row r="300" spans="1:2" x14ac:dyDescent="0.3">
      <c r="A300" t="s">
        <v>537</v>
      </c>
      <c r="B300">
        <f>Controlled!B300/'Fight Time'!B300</f>
        <v>0.19642857142857142</v>
      </c>
    </row>
    <row r="301" spans="1:2" x14ac:dyDescent="0.3">
      <c r="A301" t="s">
        <v>538</v>
      </c>
      <c r="B301">
        <f>Controlled!B301/'Fight Time'!B301</f>
        <v>0.17890624999999999</v>
      </c>
    </row>
    <row r="302" spans="1:2" x14ac:dyDescent="0.3">
      <c r="A302" t="s">
        <v>539</v>
      </c>
      <c r="B302">
        <f>Controlled!B302/'Fight Time'!B302</f>
        <v>0.26880000000000004</v>
      </c>
    </row>
    <row r="303" spans="1:2" x14ac:dyDescent="0.3">
      <c r="A303" t="s">
        <v>540</v>
      </c>
      <c r="B303">
        <f>Controlled!B303/'Fight Time'!B303</f>
        <v>8.0071174377224202E-3</v>
      </c>
    </row>
    <row r="304" spans="1:2" x14ac:dyDescent="0.3">
      <c r="A304" t="s">
        <v>541</v>
      </c>
      <c r="B304">
        <f>Controlled!B304/'Fight Time'!B304</f>
        <v>9.0834428383705645E-2</v>
      </c>
    </row>
    <row r="305" spans="1:2" x14ac:dyDescent="0.3">
      <c r="A305" t="s">
        <v>542</v>
      </c>
      <c r="B305">
        <f>Controlled!B305/'Fight Time'!B305</f>
        <v>0.12485681557846508</v>
      </c>
    </row>
    <row r="306" spans="1:2" x14ac:dyDescent="0.3">
      <c r="A306" t="s">
        <v>543</v>
      </c>
      <c r="B306">
        <f>Controlled!B306/'Fight Time'!B306</f>
        <v>0.23083756345177667</v>
      </c>
    </row>
    <row r="307" spans="1:2" x14ac:dyDescent="0.3">
      <c r="A307" t="s">
        <v>544</v>
      </c>
      <c r="B307">
        <f>Controlled!B307/'Fight Time'!B307</f>
        <v>0.13044633368756642</v>
      </c>
    </row>
    <row r="308" spans="1:2" x14ac:dyDescent="0.3">
      <c r="A308" t="s">
        <v>545</v>
      </c>
      <c r="B308">
        <f>Controlled!B308/'Fight Time'!B308</f>
        <v>0.13302034428794993</v>
      </c>
    </row>
    <row r="309" spans="1:2" x14ac:dyDescent="0.3">
      <c r="A309" t="s">
        <v>546</v>
      </c>
      <c r="B309">
        <f>Controlled!B309/'Fight Time'!B309</f>
        <v>9.8922090326101789E-2</v>
      </c>
    </row>
    <row r="310" spans="1:2" x14ac:dyDescent="0.3">
      <c r="A310" s="4" t="s">
        <v>547</v>
      </c>
      <c r="B310">
        <f>Controlled!B310/'Fight Time'!B310</f>
        <v>0.43684210526315792</v>
      </c>
    </row>
    <row r="311" spans="1:2" x14ac:dyDescent="0.3">
      <c r="A311" t="s">
        <v>548</v>
      </c>
      <c r="B311">
        <f>Controlled!B311/'Fight Time'!B311</f>
        <v>0.47965116279069769</v>
      </c>
    </row>
    <row r="312" spans="1:2" x14ac:dyDescent="0.3">
      <c r="A312" t="s">
        <v>549</v>
      </c>
      <c r="B312">
        <f>Controlled!B312/'Fight Time'!B312</f>
        <v>0.1437125748502994</v>
      </c>
    </row>
    <row r="313" spans="1:2" x14ac:dyDescent="0.3">
      <c r="A313" t="s">
        <v>550</v>
      </c>
      <c r="B313">
        <f>Controlled!B313/'Fight Time'!B313</f>
        <v>2.8970775095298603E-2</v>
      </c>
    </row>
    <row r="314" spans="1:2" x14ac:dyDescent="0.3">
      <c r="A314" t="s">
        <v>551</v>
      </c>
      <c r="B314">
        <f>Controlled!B314/'Fight Time'!B314</f>
        <v>0</v>
      </c>
    </row>
    <row r="315" spans="1:2" x14ac:dyDescent="0.3">
      <c r="A315" t="s">
        <v>552</v>
      </c>
      <c r="B315">
        <f>Controlled!B315/'Fight Time'!B315</f>
        <v>8.1494057724957561E-2</v>
      </c>
    </row>
    <row r="316" spans="1:2" x14ac:dyDescent="0.3">
      <c r="A316" t="s">
        <v>553</v>
      </c>
      <c r="B316">
        <f>Controlled!B316/'Fight Time'!B316</f>
        <v>0.37632508833922262</v>
      </c>
    </row>
    <row r="317" spans="1:2" x14ac:dyDescent="0.3">
      <c r="A317" t="s">
        <v>554</v>
      </c>
      <c r="B317">
        <f>Controlled!B317/'Fight Time'!B317</f>
        <v>0.13997175141242937</v>
      </c>
    </row>
    <row r="318" spans="1:2" x14ac:dyDescent="0.3">
      <c r="A318" t="s">
        <v>555</v>
      </c>
      <c r="B318">
        <f>Controlled!B318/'Fight Time'!B318</f>
        <v>0.33599999999999997</v>
      </c>
    </row>
    <row r="319" spans="1:2" x14ac:dyDescent="0.3">
      <c r="A319" t="s">
        <v>556</v>
      </c>
      <c r="B319">
        <f>Controlled!B319/'Fight Time'!B319</f>
        <v>4.2777777777777776E-2</v>
      </c>
    </row>
    <row r="320" spans="1:2" x14ac:dyDescent="0.3">
      <c r="A320" t="s">
        <v>557</v>
      </c>
      <c r="B320">
        <f>Controlled!B320/'Fight Time'!B320</f>
        <v>9.9162011173184364E-2</v>
      </c>
    </row>
    <row r="321" spans="1:2" x14ac:dyDescent="0.3">
      <c r="A321" t="s">
        <v>558</v>
      </c>
      <c r="B321">
        <f>Controlled!B321/'Fight Time'!B321</f>
        <v>0.14045307443365695</v>
      </c>
    </row>
    <row r="322" spans="1:2" x14ac:dyDescent="0.3">
      <c r="A322" t="s">
        <v>559</v>
      </c>
      <c r="B322">
        <f>Controlled!B322/'Fight Time'!B322</f>
        <v>0.22846153846153847</v>
      </c>
    </row>
    <row r="323" spans="1:2" x14ac:dyDescent="0.3">
      <c r="A323" t="s">
        <v>560</v>
      </c>
      <c r="B323">
        <f>Controlled!B323/'Fight Time'!B323</f>
        <v>0.10266940451745379</v>
      </c>
    </row>
    <row r="324" spans="1:2" x14ac:dyDescent="0.3">
      <c r="A324" t="s">
        <v>562</v>
      </c>
      <c r="B324">
        <f>Controlled!B324/'Fight Time'!B324</f>
        <v>0.13647959183673469</v>
      </c>
    </row>
    <row r="325" spans="1:2" x14ac:dyDescent="0.3">
      <c r="A325" t="s">
        <v>563</v>
      </c>
      <c r="B325">
        <f>Controlled!B325/'Fight Time'!B325</f>
        <v>0</v>
      </c>
    </row>
    <row r="326" spans="1:2" x14ac:dyDescent="0.3">
      <c r="A326" t="s">
        <v>564</v>
      </c>
      <c r="B326">
        <f>Controlled!B326/'Fight Time'!B326</f>
        <v>0.13837638376383765</v>
      </c>
    </row>
    <row r="327" spans="1:2" x14ac:dyDescent="0.3">
      <c r="A327" t="s">
        <v>565</v>
      </c>
      <c r="B327">
        <f>Controlled!B327/'Fight Time'!B327</f>
        <v>2.5875486381322959E-2</v>
      </c>
    </row>
    <row r="328" spans="1:2" x14ac:dyDescent="0.3">
      <c r="A328" t="s">
        <v>566</v>
      </c>
      <c r="B328">
        <f>Controlled!B328/'Fight Time'!B328</f>
        <v>0.06</v>
      </c>
    </row>
    <row r="329" spans="1:2" x14ac:dyDescent="0.3">
      <c r="A329" s="4" t="s">
        <v>572</v>
      </c>
      <c r="B329">
        <f>Controlled!B329/'Fight Time'!B329</f>
        <v>0.25852272727272729</v>
      </c>
    </row>
    <row r="330" spans="1:2" x14ac:dyDescent="0.3">
      <c r="A330" t="s">
        <v>573</v>
      </c>
      <c r="B330">
        <f>Controlled!B330/'Fight Time'!B330</f>
        <v>0</v>
      </c>
    </row>
    <row r="331" spans="1:2" x14ac:dyDescent="0.3">
      <c r="A331" t="s">
        <v>574</v>
      </c>
      <c r="B331">
        <f>Controlled!B331/'Fight Time'!B331</f>
        <v>0.40601503759398494</v>
      </c>
    </row>
    <row r="332" spans="1:2" x14ac:dyDescent="0.3">
      <c r="A332" t="s">
        <v>575</v>
      </c>
      <c r="B332">
        <f>Controlled!B332/'Fight Time'!B332</f>
        <v>0</v>
      </c>
    </row>
    <row r="333" spans="1:2" x14ac:dyDescent="0.3">
      <c r="A333" t="s">
        <v>576</v>
      </c>
      <c r="B333">
        <f>Controlled!B333/'Fight Time'!B333</f>
        <v>0</v>
      </c>
    </row>
    <row r="334" spans="1:2" x14ac:dyDescent="0.3">
      <c r="A334" t="s">
        <v>577</v>
      </c>
      <c r="B334">
        <f>Controlled!B334/'Fight Time'!B334</f>
        <v>8.0225988700564965E-2</v>
      </c>
    </row>
    <row r="335" spans="1:2" x14ac:dyDescent="0.3">
      <c r="A335" t="s">
        <v>578</v>
      </c>
      <c r="B335">
        <f>Controlled!B335/'Fight Time'!B335</f>
        <v>0.34968301634968302</v>
      </c>
    </row>
    <row r="336" spans="1:2" x14ac:dyDescent="0.3">
      <c r="A336" t="s">
        <v>579</v>
      </c>
      <c r="B336">
        <f>Controlled!B336/'Fight Time'!B336</f>
        <v>0.10032292787944026</v>
      </c>
    </row>
    <row r="337" spans="1:2" x14ac:dyDescent="0.3">
      <c r="A337" t="s">
        <v>580</v>
      </c>
      <c r="B337">
        <f>Controlled!B337/'Fight Time'!B337</f>
        <v>0.15889114266396212</v>
      </c>
    </row>
    <row r="338" spans="1:2" x14ac:dyDescent="0.3">
      <c r="A338" t="s">
        <v>582</v>
      </c>
      <c r="B338">
        <f>Controlled!B338/'Fight Time'!B338</f>
        <v>9.3217893217893213E-2</v>
      </c>
    </row>
    <row r="339" spans="1:2" x14ac:dyDescent="0.3">
      <c r="A339" t="s">
        <v>583</v>
      </c>
      <c r="B339">
        <f>Controlled!B339/'Fight Time'!B339</f>
        <v>0.39357142857142857</v>
      </c>
    </row>
    <row r="340" spans="1:2" x14ac:dyDescent="0.3">
      <c r="A340" t="s">
        <v>584</v>
      </c>
      <c r="B340">
        <f>Controlled!B340/'Fight Time'!B340</f>
        <v>0.15926395939086294</v>
      </c>
    </row>
    <row r="341" spans="1:2" x14ac:dyDescent="0.3">
      <c r="A341" t="s">
        <v>585</v>
      </c>
      <c r="B341">
        <f>Controlled!B341/'Fight Time'!B341</f>
        <v>5.7865168539325842E-2</v>
      </c>
    </row>
    <row r="342" spans="1:2" x14ac:dyDescent="0.3">
      <c r="A342" t="s">
        <v>586</v>
      </c>
      <c r="B342">
        <f>Controlled!B342/'Fight Time'!B342</f>
        <v>0.17380952380952383</v>
      </c>
    </row>
    <row r="343" spans="1:2" x14ac:dyDescent="0.3">
      <c r="A343" t="s">
        <v>587</v>
      </c>
      <c r="B343">
        <f>Controlled!B343/'Fight Time'!B343</f>
        <v>0.42399445214979192</v>
      </c>
    </row>
    <row r="344" spans="1:2" x14ac:dyDescent="0.3">
      <c r="A344" t="s">
        <v>588</v>
      </c>
      <c r="B344">
        <f>Controlled!B344/'Fight Time'!B344</f>
        <v>0.10540184453227931</v>
      </c>
    </row>
    <row r="345" spans="1:2" x14ac:dyDescent="0.3">
      <c r="A345" t="s">
        <v>589</v>
      </c>
      <c r="B345">
        <f>Controlled!B345/'Fight Time'!B345</f>
        <v>0.15426251691474965</v>
      </c>
    </row>
    <row r="346" spans="1:2" x14ac:dyDescent="0.3">
      <c r="A346" t="s">
        <v>590</v>
      </c>
      <c r="B346">
        <f>Controlled!B346/'Fight Time'!B346</f>
        <v>0.37205240174672488</v>
      </c>
    </row>
    <row r="347" spans="1:2" x14ac:dyDescent="0.3">
      <c r="A347" t="s">
        <v>591</v>
      </c>
      <c r="B347">
        <f>Controlled!B347/'Fight Time'!B347</f>
        <v>5.7003257328990226E-2</v>
      </c>
    </row>
    <row r="348" spans="1:2" x14ac:dyDescent="0.3">
      <c r="A348" s="4" t="s">
        <v>592</v>
      </c>
      <c r="B348">
        <f>Controlled!B348/'Fight Time'!B348</f>
        <v>0.4257493188010899</v>
      </c>
    </row>
    <row r="349" spans="1:2" x14ac:dyDescent="0.3">
      <c r="A349" t="s">
        <v>593</v>
      </c>
      <c r="B349">
        <f>Controlled!B349/'Fight Time'!B349</f>
        <v>0.14222222222222222</v>
      </c>
    </row>
    <row r="350" spans="1:2" x14ac:dyDescent="0.3">
      <c r="A350" t="s">
        <v>594</v>
      </c>
      <c r="B350">
        <f>Controlled!B350/'Fight Time'!B350</f>
        <v>0.18359040274207369</v>
      </c>
    </row>
    <row r="351" spans="1:2" x14ac:dyDescent="0.3">
      <c r="A351" t="s">
        <v>595</v>
      </c>
      <c r="B351">
        <f>Controlled!B351/'Fight Time'!B351</f>
        <v>0.42222222222222222</v>
      </c>
    </row>
    <row r="352" spans="1:2" x14ac:dyDescent="0.3">
      <c r="A352" t="s">
        <v>596</v>
      </c>
      <c r="B352">
        <f>Controlled!B352/'Fight Time'!B352</f>
        <v>0.21270866989768442</v>
      </c>
    </row>
    <row r="353" spans="1:2" x14ac:dyDescent="0.3">
      <c r="A353" t="s">
        <v>597</v>
      </c>
      <c r="B353">
        <f>Controlled!B353/'Fight Time'!B353</f>
        <v>0.12408163265306123</v>
      </c>
    </row>
    <row r="354" spans="1:2" x14ac:dyDescent="0.3">
      <c r="A354" t="s">
        <v>598</v>
      </c>
      <c r="B354">
        <f>Controlled!B354/'Fight Time'!B354</f>
        <v>0.20667613636363635</v>
      </c>
    </row>
    <row r="355" spans="1:2" x14ac:dyDescent="0.3">
      <c r="A355" t="s">
        <v>599</v>
      </c>
      <c r="B355">
        <f>Controlled!B355/'Fight Time'!B355</f>
        <v>0.10329815303430079</v>
      </c>
    </row>
    <row r="356" spans="1:2" x14ac:dyDescent="0.3">
      <c r="A356" t="s">
        <v>600</v>
      </c>
      <c r="B356">
        <f>Controlled!B356/'Fight Time'!B356</f>
        <v>0.13491039426523296</v>
      </c>
    </row>
    <row r="357" spans="1:2" x14ac:dyDescent="0.3">
      <c r="A357" t="s">
        <v>601</v>
      </c>
      <c r="B357">
        <f>Controlled!B357/'Fight Time'!B357</f>
        <v>0.29139072847682118</v>
      </c>
    </row>
    <row r="358" spans="1:2" x14ac:dyDescent="0.3">
      <c r="A358" t="s">
        <v>602</v>
      </c>
      <c r="B358">
        <f>Controlled!B358/'Fight Time'!B358</f>
        <v>0.58660287081339713</v>
      </c>
    </row>
    <row r="359" spans="1:2" x14ac:dyDescent="0.3">
      <c r="A359" t="s">
        <v>603</v>
      </c>
      <c r="B359">
        <f>Controlled!B359/'Fight Time'!B359</f>
        <v>8.6089238845144356E-2</v>
      </c>
    </row>
    <row r="360" spans="1:2" x14ac:dyDescent="0.3">
      <c r="A360" t="s">
        <v>604</v>
      </c>
      <c r="B360">
        <f>Controlled!B360/'Fight Time'!B360</f>
        <v>0.14361300075585789</v>
      </c>
    </row>
    <row r="361" spans="1:2" x14ac:dyDescent="0.3">
      <c r="A361" t="s">
        <v>605</v>
      </c>
      <c r="B361">
        <f>Controlled!B361/'Fight Time'!B361</f>
        <v>0.60024350649350644</v>
      </c>
    </row>
    <row r="362" spans="1:2" x14ac:dyDescent="0.3">
      <c r="A362" t="s">
        <v>606</v>
      </c>
      <c r="B362">
        <f>Controlled!B362/'Fight Time'!B362</f>
        <v>0.39750957854406127</v>
      </c>
    </row>
    <row r="363" spans="1:2" x14ac:dyDescent="0.3">
      <c r="A363" t="s">
        <v>607</v>
      </c>
      <c r="B363">
        <f>Controlled!B363/'Fight Time'!B363</f>
        <v>0</v>
      </c>
    </row>
    <row r="364" spans="1:2" x14ac:dyDescent="0.3">
      <c r="A364" t="s">
        <v>608</v>
      </c>
      <c r="B364">
        <f>Controlled!B364/'Fight Time'!B364</f>
        <v>0.41955069823922286</v>
      </c>
    </row>
    <row r="365" spans="1:2" x14ac:dyDescent="0.3">
      <c r="A365" s="4" t="s">
        <v>610</v>
      </c>
      <c r="B365">
        <f>Controlled!B365/'Fight Time'!B365</f>
        <v>0.26942934782608696</v>
      </c>
    </row>
    <row r="366" spans="1:2" x14ac:dyDescent="0.3">
      <c r="A366" t="s">
        <v>611</v>
      </c>
      <c r="B366">
        <f>Controlled!B366/'Fight Time'!B366</f>
        <v>0.17284991568296795</v>
      </c>
    </row>
    <row r="367" spans="1:2" x14ac:dyDescent="0.3">
      <c r="A367" t="s">
        <v>612</v>
      </c>
      <c r="B367">
        <f>Controlled!B367/'Fight Time'!B367</f>
        <v>1.8292682926829267E-2</v>
      </c>
    </row>
    <row r="368" spans="1:2" x14ac:dyDescent="0.3">
      <c r="A368" t="s">
        <v>613</v>
      </c>
      <c r="B368">
        <f>Controlled!B368/'Fight Time'!B368</f>
        <v>0.24614448051948051</v>
      </c>
    </row>
    <row r="369" spans="1:2" x14ac:dyDescent="0.3">
      <c r="A369" t="s">
        <v>614</v>
      </c>
      <c r="B369">
        <f>Controlled!B369/'Fight Time'!B369</f>
        <v>0.12017015242821695</v>
      </c>
    </row>
    <row r="370" spans="1:2" x14ac:dyDescent="0.3">
      <c r="A370" t="s">
        <v>615</v>
      </c>
      <c r="B370">
        <f>Controlled!B370/'Fight Time'!B370</f>
        <v>3.7974683544303796E-3</v>
      </c>
    </row>
    <row r="371" spans="1:2" x14ac:dyDescent="0.3">
      <c r="A371" t="s">
        <v>616</v>
      </c>
      <c r="B371">
        <f>Controlled!B371/'Fight Time'!B371</f>
        <v>0.12604748603351956</v>
      </c>
    </row>
    <row r="372" spans="1:2" x14ac:dyDescent="0.3">
      <c r="A372" t="s">
        <v>617</v>
      </c>
      <c r="B372">
        <f>Controlled!B372/'Fight Time'!B372</f>
        <v>0.11513157894736842</v>
      </c>
    </row>
    <row r="373" spans="1:2" x14ac:dyDescent="0.3">
      <c r="A373" t="s">
        <v>618</v>
      </c>
      <c r="B373">
        <f>Controlled!B373/'Fight Time'!B373</f>
        <v>8.804347826086957E-2</v>
      </c>
    </row>
    <row r="374" spans="1:2" x14ac:dyDescent="0.3">
      <c r="A374" t="s">
        <v>619</v>
      </c>
      <c r="B374">
        <f>Controlled!B374/'Fight Time'!B374</f>
        <v>2.0783373301358911E-2</v>
      </c>
    </row>
    <row r="375" spans="1:2" x14ac:dyDescent="0.3">
      <c r="A375" t="s">
        <v>620</v>
      </c>
      <c r="B375">
        <f>Controlled!B375/'Fight Time'!B375</f>
        <v>0.12530592266275084</v>
      </c>
    </row>
    <row r="376" spans="1:2" x14ac:dyDescent="0.3">
      <c r="A376" t="s">
        <v>621</v>
      </c>
      <c r="B376">
        <f>Controlled!B376/'Fight Time'!B376</f>
        <v>7.0478723404255317E-2</v>
      </c>
    </row>
    <row r="377" spans="1:2" x14ac:dyDescent="0.3">
      <c r="A377" t="s">
        <v>622</v>
      </c>
      <c r="B377">
        <f>Controlled!B377/'Fight Time'!B377</f>
        <v>0.10510204081632653</v>
      </c>
    </row>
    <row r="378" spans="1:2" x14ac:dyDescent="0.3">
      <c r="A378" t="s">
        <v>623</v>
      </c>
      <c r="B378">
        <f>Controlled!B378/'Fight Time'!B378</f>
        <v>0.41555915721231762</v>
      </c>
    </row>
    <row r="379" spans="1:2" x14ac:dyDescent="0.3">
      <c r="A379" t="s">
        <v>624</v>
      </c>
      <c r="B379">
        <f>Controlled!B379/'Fight Time'!B379</f>
        <v>5.6062176165803113E-2</v>
      </c>
    </row>
    <row r="380" spans="1:2" x14ac:dyDescent="0.3">
      <c r="A380" t="s">
        <v>625</v>
      </c>
      <c r="B380">
        <f>Controlled!B380/'Fight Time'!B380</f>
        <v>0.30401711433325412</v>
      </c>
    </row>
    <row r="381" spans="1:2" x14ac:dyDescent="0.3">
      <c r="A381" t="s">
        <v>626</v>
      </c>
      <c r="B381">
        <f>Controlled!B381/'Fight Time'!B381</f>
        <v>0.11277173913043478</v>
      </c>
    </row>
    <row r="382" spans="1:2" x14ac:dyDescent="0.3">
      <c r="A382" t="s">
        <v>627</v>
      </c>
      <c r="B382">
        <f>Controlled!B382/'Fight Time'!B382</f>
        <v>0.32971938775510207</v>
      </c>
    </row>
    <row r="383" spans="1:2" x14ac:dyDescent="0.3">
      <c r="A383" t="s">
        <v>628</v>
      </c>
      <c r="B383">
        <f>Controlled!B383/'Fight Time'!B383</f>
        <v>0.11278735632183907</v>
      </c>
    </row>
    <row r="384" spans="1:2" x14ac:dyDescent="0.3">
      <c r="A384" s="4" t="s">
        <v>629</v>
      </c>
      <c r="B384">
        <f>Controlled!B384/'Fight Time'!B384</f>
        <v>5.5555555555555552E-2</v>
      </c>
    </row>
    <row r="385" spans="1:2" x14ac:dyDescent="0.3">
      <c r="A385" t="s">
        <v>630</v>
      </c>
      <c r="B385">
        <f>Controlled!B385/'Fight Time'!B385</f>
        <v>1.9111860595840361E-2</v>
      </c>
    </row>
    <row r="386" spans="1:2" x14ac:dyDescent="0.3">
      <c r="A386" t="s">
        <v>631</v>
      </c>
      <c r="B386">
        <f>Controlled!B386/'Fight Time'!B386</f>
        <v>0.1978908188585608</v>
      </c>
    </row>
    <row r="387" spans="1:2" x14ac:dyDescent="0.3">
      <c r="A387" t="s">
        <v>632</v>
      </c>
      <c r="B387">
        <f>Controlled!B387/'Fight Time'!B387</f>
        <v>0.16374269005847952</v>
      </c>
    </row>
    <row r="388" spans="1:2" x14ac:dyDescent="0.3">
      <c r="A388" t="s">
        <v>633</v>
      </c>
      <c r="B388">
        <f>Controlled!B388/'Fight Time'!B388</f>
        <v>1.3871571072319202E-2</v>
      </c>
    </row>
    <row r="389" spans="1:2" x14ac:dyDescent="0.3">
      <c r="A389" t="s">
        <v>634</v>
      </c>
      <c r="B389">
        <f>Controlled!B389/'Fight Time'!B389</f>
        <v>0.14849673202614377</v>
      </c>
    </row>
    <row r="390" spans="1:2" x14ac:dyDescent="0.3">
      <c r="A390" t="s">
        <v>635</v>
      </c>
      <c r="B390">
        <f>Controlled!B390/'Fight Time'!B390</f>
        <v>0.11378205128205128</v>
      </c>
    </row>
    <row r="391" spans="1:2" x14ac:dyDescent="0.3">
      <c r="A391" t="s">
        <v>636</v>
      </c>
      <c r="B391">
        <f>Controlled!B391/'Fight Time'!B391</f>
        <v>0.23383177570093458</v>
      </c>
    </row>
    <row r="392" spans="1:2" x14ac:dyDescent="0.3">
      <c r="A392" t="s">
        <v>637</v>
      </c>
      <c r="B392">
        <f>Controlled!B392/'Fight Time'!B392</f>
        <v>0.39669421487603307</v>
      </c>
    </row>
    <row r="393" spans="1:2" x14ac:dyDescent="0.3">
      <c r="A393" t="s">
        <v>638</v>
      </c>
      <c r="B393">
        <f>Controlled!B393/'Fight Time'!B393</f>
        <v>0.22673267326732671</v>
      </c>
    </row>
    <row r="394" spans="1:2" x14ac:dyDescent="0.3">
      <c r="A394" t="s">
        <v>639</v>
      </c>
      <c r="B394">
        <f>Controlled!B394/'Fight Time'!B394</f>
        <v>6.2880324543610547E-2</v>
      </c>
    </row>
    <row r="395" spans="1:2" x14ac:dyDescent="0.3">
      <c r="A395" t="s">
        <v>640</v>
      </c>
      <c r="B395">
        <f>Controlled!B395/'Fight Time'!B395</f>
        <v>0.14329797492767599</v>
      </c>
    </row>
    <row r="396" spans="1:2" x14ac:dyDescent="0.3">
      <c r="A396" t="s">
        <v>641</v>
      </c>
      <c r="B396">
        <f>Controlled!B396/'Fight Time'!B396</f>
        <v>5.3226034166313704E-2</v>
      </c>
    </row>
    <row r="397" spans="1:2" x14ac:dyDescent="0.3">
      <c r="A397" s="4" t="s">
        <v>643</v>
      </c>
      <c r="B397">
        <f>Controlled!B397/'Fight Time'!B397</f>
        <v>0.16194158075601375</v>
      </c>
    </row>
    <row r="398" spans="1:2" x14ac:dyDescent="0.3">
      <c r="A398" t="s">
        <v>644</v>
      </c>
      <c r="B398">
        <f>Controlled!B398/'Fight Time'!B398</f>
        <v>0.17528735632183909</v>
      </c>
    </row>
    <row r="399" spans="1:2" x14ac:dyDescent="0.3">
      <c r="A399" t="s">
        <v>646</v>
      </c>
      <c r="B399">
        <f>Controlled!B399/'Fight Time'!B399</f>
        <v>7.6510721247563349E-2</v>
      </c>
    </row>
    <row r="400" spans="1:2" x14ac:dyDescent="0.3">
      <c r="A400" t="s">
        <v>647</v>
      </c>
      <c r="B400">
        <f>Controlled!B400/'Fight Time'!B400</f>
        <v>0.17611111111111111</v>
      </c>
    </row>
    <row r="401" spans="1:2" x14ac:dyDescent="0.3">
      <c r="A401" t="s">
        <v>648</v>
      </c>
      <c r="B401">
        <f>Controlled!B401/'Fight Time'!B401</f>
        <v>0.20711354309165528</v>
      </c>
    </row>
    <row r="402" spans="1:2" x14ac:dyDescent="0.3">
      <c r="A402" t="s">
        <v>649</v>
      </c>
      <c r="B402">
        <f>Controlled!B402/'Fight Time'!B402</f>
        <v>0.10459965928449744</v>
      </c>
    </row>
    <row r="403" spans="1:2" x14ac:dyDescent="0.3">
      <c r="A403" t="s">
        <v>650</v>
      </c>
      <c r="B403">
        <f>Controlled!B403/'Fight Time'!B403</f>
        <v>0.1033091202582728</v>
      </c>
    </row>
    <row r="404" spans="1:2" x14ac:dyDescent="0.3">
      <c r="A404" t="s">
        <v>651</v>
      </c>
      <c r="B404">
        <f>Controlled!B404/'Fight Time'!B404</f>
        <v>2.0616570327552985E-2</v>
      </c>
    </row>
    <row r="405" spans="1:2" x14ac:dyDescent="0.3">
      <c r="A405" t="s">
        <v>652</v>
      </c>
      <c r="B405">
        <f>Controlled!B405/'Fight Time'!B405</f>
        <v>0.13896218117854001</v>
      </c>
    </row>
    <row r="406" spans="1:2" x14ac:dyDescent="0.3">
      <c r="A406" s="4" t="s">
        <v>653</v>
      </c>
      <c r="B406">
        <f>Controlled!B406/'Fight Time'!B406</f>
        <v>0.35643564356435642</v>
      </c>
    </row>
    <row r="407" spans="1:2" x14ac:dyDescent="0.3">
      <c r="A407" t="s">
        <v>654</v>
      </c>
      <c r="B407">
        <f>Controlled!B407/'Fight Time'!B407</f>
        <v>7.9365079365079375E-2</v>
      </c>
    </row>
    <row r="408" spans="1:2" x14ac:dyDescent="0.3">
      <c r="A408" t="s">
        <v>655</v>
      </c>
      <c r="B408">
        <f>Controlled!B408/'Fight Time'!B408</f>
        <v>0.32554744525547447</v>
      </c>
    </row>
    <row r="409" spans="1:2" x14ac:dyDescent="0.3">
      <c r="A409" t="s">
        <v>656</v>
      </c>
      <c r="B409">
        <f>Controlled!B409/'Fight Time'!B409</f>
        <v>0.12718204488778054</v>
      </c>
    </row>
    <row r="410" spans="1:2" x14ac:dyDescent="0.3">
      <c r="A410" t="s">
        <v>657</v>
      </c>
      <c r="B410">
        <f>Controlled!B410/'Fight Time'!B410</f>
        <v>0.45086348684210525</v>
      </c>
    </row>
    <row r="411" spans="1:2" x14ac:dyDescent="0.3">
      <c r="A411" t="s">
        <v>658</v>
      </c>
      <c r="B411">
        <f>Controlled!B411/'Fight Time'!B411</f>
        <v>0.43556381660470878</v>
      </c>
    </row>
    <row r="412" spans="1:2" x14ac:dyDescent="0.3">
      <c r="A412" t="s">
        <v>659</v>
      </c>
      <c r="B412">
        <f>Controlled!B412/'Fight Time'!B412</f>
        <v>9.0519624101713644E-2</v>
      </c>
    </row>
    <row r="413" spans="1:2" x14ac:dyDescent="0.3">
      <c r="A413" t="s">
        <v>660</v>
      </c>
      <c r="B413">
        <f>Controlled!B413/'Fight Time'!B413</f>
        <v>9.7982216142270859E-2</v>
      </c>
    </row>
    <row r="414" spans="1:2" x14ac:dyDescent="0.3">
      <c r="A414" s="4" t="s">
        <v>661</v>
      </c>
      <c r="B414">
        <f>Controlled!B414/'Fight Time'!B414</f>
        <v>0.13651960784313724</v>
      </c>
    </row>
    <row r="415" spans="1:2" x14ac:dyDescent="0.3">
      <c r="A415" t="s">
        <v>662</v>
      </c>
      <c r="B415">
        <f>Controlled!B415/'Fight Time'!B415</f>
        <v>0.28090846994535518</v>
      </c>
    </row>
    <row r="416" spans="1:2" x14ac:dyDescent="0.3">
      <c r="A416" t="s">
        <v>663</v>
      </c>
      <c r="B416">
        <f>Controlled!B416/'Fight Time'!B416</f>
        <v>0.33422720624085811</v>
      </c>
    </row>
    <row r="417" spans="1:2" x14ac:dyDescent="0.3">
      <c r="A417" t="s">
        <v>664</v>
      </c>
      <c r="B417">
        <f>Controlled!B417/'Fight Time'!B417</f>
        <v>0.24383301707779886</v>
      </c>
    </row>
    <row r="418" spans="1:2" x14ac:dyDescent="0.3">
      <c r="A418" t="s">
        <v>665</v>
      </c>
      <c r="B418">
        <f>Controlled!B418/'Fight Time'!B418</f>
        <v>7.7896613190730837E-2</v>
      </c>
    </row>
    <row r="419" spans="1:2" x14ac:dyDescent="0.3">
      <c r="A419" t="s">
        <v>666</v>
      </c>
      <c r="B419">
        <f>Controlled!B419/'Fight Time'!B419</f>
        <v>0.26735439501396951</v>
      </c>
    </row>
    <row r="420" spans="1:2" x14ac:dyDescent="0.3">
      <c r="A420" t="s">
        <v>667</v>
      </c>
      <c r="B420">
        <f>Controlled!B420/'Fight Time'!B420</f>
        <v>0.22331691297208539</v>
      </c>
    </row>
    <row r="421" spans="1:2" x14ac:dyDescent="0.3">
      <c r="A421" t="s">
        <v>669</v>
      </c>
      <c r="B421">
        <f>Controlled!B421/'Fight Time'!B421</f>
        <v>0.13485342019543972</v>
      </c>
    </row>
    <row r="422" spans="1:2" x14ac:dyDescent="0.3">
      <c r="A422" t="s">
        <v>670</v>
      </c>
      <c r="B422">
        <f>Controlled!B422/'Fight Time'!B422</f>
        <v>9.8957070094591315E-2</v>
      </c>
    </row>
    <row r="423" spans="1:2" x14ac:dyDescent="0.3">
      <c r="A423" t="s">
        <v>671</v>
      </c>
      <c r="B423">
        <f>Controlled!B423/'Fight Time'!B423</f>
        <v>0.42776840921866216</v>
      </c>
    </row>
    <row r="424" spans="1:2" x14ac:dyDescent="0.3">
      <c r="A424" t="s">
        <v>672</v>
      </c>
      <c r="B424">
        <f>Controlled!B424/'Fight Time'!B424</f>
        <v>0.39058823529411762</v>
      </c>
    </row>
    <row r="425" spans="1:2" x14ac:dyDescent="0.3">
      <c r="A425" t="s">
        <v>673</v>
      </c>
      <c r="B425">
        <f>Controlled!B425/'Fight Time'!B425</f>
        <v>0.20891912320483746</v>
      </c>
    </row>
    <row r="426" spans="1:2" x14ac:dyDescent="0.3">
      <c r="A426" t="s">
        <v>674</v>
      </c>
      <c r="B426">
        <f>Controlled!B426/'Fight Time'!B426</f>
        <v>7.4999999999999997E-2</v>
      </c>
    </row>
    <row r="427" spans="1:2" x14ac:dyDescent="0.3">
      <c r="A427" t="s">
        <v>675</v>
      </c>
      <c r="B427">
        <f>Controlled!B427/'Fight Time'!B427</f>
        <v>3.4246575342465752E-3</v>
      </c>
    </row>
    <row r="428" spans="1:2" x14ac:dyDescent="0.3">
      <c r="A428" t="s">
        <v>676</v>
      </c>
      <c r="B428">
        <f>Controlled!B428/'Fight Time'!B428</f>
        <v>4.5521885521885526E-2</v>
      </c>
    </row>
    <row r="429" spans="1:2" x14ac:dyDescent="0.3">
      <c r="A429" s="4" t="s">
        <v>678</v>
      </c>
      <c r="B429">
        <f>Controlled!B429/'Fight Time'!B429</f>
        <v>0.34</v>
      </c>
    </row>
    <row r="430" spans="1:2" x14ac:dyDescent="0.3">
      <c r="A430" t="s">
        <v>679</v>
      </c>
      <c r="B430">
        <f>Controlled!B430/'Fight Time'!B430</f>
        <v>6.7016317016317023E-2</v>
      </c>
    </row>
    <row r="431" spans="1:2" x14ac:dyDescent="0.3">
      <c r="A431" t="s">
        <v>680</v>
      </c>
      <c r="B431">
        <f>Controlled!B431/'Fight Time'!B431</f>
        <v>0.33895131086142322</v>
      </c>
    </row>
    <row r="432" spans="1:2" x14ac:dyDescent="0.3">
      <c r="A432" t="s">
        <v>681</v>
      </c>
      <c r="B432">
        <f>Controlled!B432/'Fight Time'!B432</f>
        <v>0.31956397016637977</v>
      </c>
    </row>
    <row r="433" spans="1:2" x14ac:dyDescent="0.3">
      <c r="A433" t="s">
        <v>682</v>
      </c>
      <c r="B433">
        <f>Controlled!B433/'Fight Time'!B433</f>
        <v>0.25802499387405048</v>
      </c>
    </row>
    <row r="434" spans="1:2" x14ac:dyDescent="0.3">
      <c r="A434" t="s">
        <v>683</v>
      </c>
      <c r="B434">
        <f>Controlled!B434/'Fight Time'!B434</f>
        <v>0.18565022421524663</v>
      </c>
    </row>
    <row r="435" spans="1:2" x14ac:dyDescent="0.3">
      <c r="A435" t="s">
        <v>684</v>
      </c>
      <c r="B435">
        <f>Controlled!B435/'Fight Time'!B435</f>
        <v>4.4784422809457582E-2</v>
      </c>
    </row>
    <row r="436" spans="1:2" x14ac:dyDescent="0.3">
      <c r="A436" t="s">
        <v>685</v>
      </c>
      <c r="B436">
        <f>Controlled!B436/'Fight Time'!B436</f>
        <v>0.16444444444444445</v>
      </c>
    </row>
    <row r="437" spans="1:2" x14ac:dyDescent="0.3">
      <c r="A437" t="s">
        <v>686</v>
      </c>
      <c r="B437">
        <f>Controlled!B437/'Fight Time'!B437</f>
        <v>0.14687953555878083</v>
      </c>
    </row>
    <row r="438" spans="1:2" x14ac:dyDescent="0.3">
      <c r="A438" t="s">
        <v>687</v>
      </c>
      <c r="B438">
        <f>Controlled!B438/'Fight Time'!B438</f>
        <v>0.21956521739130436</v>
      </c>
    </row>
    <row r="439" spans="1:2" x14ac:dyDescent="0.3">
      <c r="A439" t="s">
        <v>688</v>
      </c>
      <c r="B439">
        <f>Controlled!B439/'Fight Time'!B439</f>
        <v>0</v>
      </c>
    </row>
    <row r="440" spans="1:2" x14ac:dyDescent="0.3">
      <c r="A440" t="s">
        <v>689</v>
      </c>
      <c r="B440">
        <f>Controlled!B440/'Fight Time'!B440</f>
        <v>9.9552015928322545E-4</v>
      </c>
    </row>
    <row r="441" spans="1:2" x14ac:dyDescent="0.3">
      <c r="A441" t="s">
        <v>690</v>
      </c>
      <c r="B441">
        <f>Controlled!B441/'Fight Time'!B441</f>
        <v>0.20355361596009974</v>
      </c>
    </row>
    <row r="442" spans="1:2" x14ac:dyDescent="0.3">
      <c r="A442" t="s">
        <v>691</v>
      </c>
      <c r="B442">
        <f>Controlled!B442/'Fight Time'!B442</f>
        <v>0.1256113256113256</v>
      </c>
    </row>
    <row r="443" spans="1:2" x14ac:dyDescent="0.3">
      <c r="A443" t="s">
        <v>692</v>
      </c>
      <c r="B443">
        <f>Controlled!B443/'Fight Time'!B443</f>
        <v>2.9304029304029304E-2</v>
      </c>
    </row>
    <row r="444" spans="1:2" x14ac:dyDescent="0.3">
      <c r="A444" t="s">
        <v>693</v>
      </c>
      <c r="B444">
        <f>Controlled!B444/'Fight Time'!B444</f>
        <v>0.26550868486352358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444"/>
  <sheetViews>
    <sheetView topLeftCell="A183" workbookViewId="0">
      <selection activeCell="B202" sqref="B202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14*60+22</f>
        <v>862</v>
      </c>
    </row>
    <row r="4" spans="1:3" x14ac:dyDescent="0.3">
      <c r="A4" t="s">
        <v>3</v>
      </c>
      <c r="B4">
        <f>8*60+42</f>
        <v>522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12*60+28</f>
        <v>748</v>
      </c>
    </row>
    <row r="7" spans="1:3" x14ac:dyDescent="0.3">
      <c r="A7" t="s">
        <v>6</v>
      </c>
      <c r="B7">
        <v>424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9*60+3</f>
        <v>543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13*60+51</f>
        <v>831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92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  <c r="B27">
        <v>333</v>
      </c>
    </row>
    <row r="28" spans="1:2" x14ac:dyDescent="0.3">
      <c r="A28" t="s">
        <v>27</v>
      </c>
      <c r="B28">
        <v>482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271</v>
      </c>
    </row>
    <row r="35" spans="1:2" x14ac:dyDescent="0.3">
      <c r="A35" t="s">
        <v>34</v>
      </c>
      <c r="B35">
        <v>621</v>
      </c>
    </row>
    <row r="36" spans="1:2" x14ac:dyDescent="0.3">
      <c r="A36" t="s">
        <v>35</v>
      </c>
      <c r="B36">
        <v>900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444</v>
      </c>
    </row>
    <row r="41" spans="1:2" x14ac:dyDescent="0.3">
      <c r="A41" t="s">
        <v>39</v>
      </c>
      <c r="B41">
        <f>13*60+45</f>
        <v>825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9*60+47</f>
        <v>587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13*60+38</f>
        <v>818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v>621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371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13*60+5</f>
        <v>785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f>9*60+38</f>
        <v>578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651</v>
      </c>
    </row>
    <row r="86" spans="1:2" x14ac:dyDescent="0.3">
      <c r="A86" t="s">
        <v>84</v>
      </c>
      <c r="B86">
        <f>13*60+57</f>
        <v>837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9*60+7</f>
        <v>547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v>450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v>710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9*60+36</f>
        <v>576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631</v>
      </c>
    </row>
    <row r="116" spans="1:2" x14ac:dyDescent="0.3">
      <c r="A116" t="s">
        <v>109</v>
      </c>
      <c r="B116">
        <f>6*60+51</f>
        <v>411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11*60+43</f>
        <v>703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12*60+24</f>
        <v>744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637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v>632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v>648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f>7*60+19</f>
        <v>439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  <c r="B148">
        <f>12*60+52</f>
        <v>772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f>13*60+41</f>
        <v>821</v>
      </c>
    </row>
    <row r="155" spans="1:2" x14ac:dyDescent="0.3">
      <c r="A155" t="s">
        <v>154</v>
      </c>
      <c r="B155">
        <f>12*60+40</f>
        <v>760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12*60+54</f>
        <v>774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v>895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406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650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14*60+57</f>
        <v>897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11*60+15</f>
        <v>675</v>
      </c>
    </row>
    <row r="198" spans="1:2" x14ac:dyDescent="0.3">
      <c r="A198" t="s">
        <v>197</v>
      </c>
      <c r="B198">
        <f>6*60+52</f>
        <v>412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610</v>
      </c>
    </row>
    <row r="202" spans="1:2" x14ac:dyDescent="0.3">
      <c r="A202" t="s">
        <v>201</v>
      </c>
      <c r="B202">
        <v>374</v>
      </c>
    </row>
    <row r="203" spans="1:2" x14ac:dyDescent="0.3">
      <c r="A203" t="s">
        <v>202</v>
      </c>
      <c r="B203">
        <f>480+32</f>
        <v>512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f>6*60+41</f>
        <v>401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f>11*60+16</f>
        <v>676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7*60+23</f>
        <v>443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486</v>
      </c>
      <c r="B256">
        <v>900</v>
      </c>
    </row>
    <row r="257" spans="1:2" x14ac:dyDescent="0.3">
      <c r="A257" t="s">
        <v>487</v>
      </c>
      <c r="B257">
        <v>900</v>
      </c>
    </row>
    <row r="258" spans="1:2" x14ac:dyDescent="0.3">
      <c r="A258" t="s">
        <v>488</v>
      </c>
      <c r="B258">
        <v>427</v>
      </c>
    </row>
    <row r="259" spans="1:2" x14ac:dyDescent="0.3">
      <c r="A259" t="s">
        <v>489</v>
      </c>
      <c r="B259">
        <f>360+52</f>
        <v>412</v>
      </c>
    </row>
    <row r="260" spans="1:2" x14ac:dyDescent="0.3">
      <c r="A260" t="s">
        <v>490</v>
      </c>
      <c r="B260">
        <v>500</v>
      </c>
    </row>
    <row r="261" spans="1:2" x14ac:dyDescent="0.3">
      <c r="A261" t="s">
        <v>491</v>
      </c>
      <c r="B261">
        <v>659</v>
      </c>
    </row>
    <row r="262" spans="1:2" x14ac:dyDescent="0.3">
      <c r="A262" t="s">
        <v>492</v>
      </c>
      <c r="B262">
        <f>9*60+47</f>
        <v>587</v>
      </c>
    </row>
    <row r="263" spans="1:2" x14ac:dyDescent="0.3">
      <c r="A263" t="s">
        <v>493</v>
      </c>
      <c r="B263">
        <v>921</v>
      </c>
    </row>
    <row r="264" spans="1:2" x14ac:dyDescent="0.3">
      <c r="A264" t="s">
        <v>494</v>
      </c>
      <c r="B264">
        <f>12*60+4</f>
        <v>724</v>
      </c>
    </row>
    <row r="265" spans="1:2" x14ac:dyDescent="0.3">
      <c r="A265" t="s">
        <v>495</v>
      </c>
      <c r="B265">
        <v>509</v>
      </c>
    </row>
    <row r="266" spans="1:2" x14ac:dyDescent="0.3">
      <c r="A266" t="s">
        <v>496</v>
      </c>
      <c r="B266">
        <v>435</v>
      </c>
    </row>
    <row r="267" spans="1:2" x14ac:dyDescent="0.3">
      <c r="A267" t="s">
        <v>497</v>
      </c>
      <c r="B267">
        <v>257</v>
      </c>
    </row>
    <row r="268" spans="1:2" x14ac:dyDescent="0.3">
      <c r="A268" t="s">
        <v>498</v>
      </c>
      <c r="B268">
        <f>9*60+20</f>
        <v>560</v>
      </c>
    </row>
    <row r="269" spans="1:2" x14ac:dyDescent="0.3">
      <c r="A269" t="s">
        <v>499</v>
      </c>
      <c r="B269">
        <v>638</v>
      </c>
    </row>
    <row r="270" spans="1:2" x14ac:dyDescent="0.3">
      <c r="A270" t="s">
        <v>500</v>
      </c>
      <c r="B270">
        <f>12*60+19</f>
        <v>739</v>
      </c>
    </row>
    <row r="271" spans="1:2" x14ac:dyDescent="0.3">
      <c r="A271" t="s">
        <v>501</v>
      </c>
      <c r="B271">
        <v>738</v>
      </c>
    </row>
    <row r="272" spans="1:2" x14ac:dyDescent="0.3">
      <c r="A272" t="s">
        <v>502</v>
      </c>
      <c r="B272">
        <f>12*60+10</f>
        <v>730</v>
      </c>
    </row>
    <row r="273" spans="1:3" x14ac:dyDescent="0.3">
      <c r="A273" t="s">
        <v>503</v>
      </c>
      <c r="B273">
        <f>14*60+7</f>
        <v>847</v>
      </c>
    </row>
    <row r="274" spans="1:3" x14ac:dyDescent="0.3">
      <c r="A274" s="4" t="s">
        <v>508</v>
      </c>
      <c r="B274">
        <v>900</v>
      </c>
      <c r="C274" s="9"/>
    </row>
    <row r="275" spans="1:3" x14ac:dyDescent="0.3">
      <c r="A275" t="s">
        <v>509</v>
      </c>
      <c r="B275">
        <v>625</v>
      </c>
    </row>
    <row r="276" spans="1:3" x14ac:dyDescent="0.3">
      <c r="A276" t="s">
        <v>510</v>
      </c>
      <c r="B276">
        <v>460</v>
      </c>
    </row>
    <row r="277" spans="1:3" x14ac:dyDescent="0.3">
      <c r="A277" t="s">
        <v>511</v>
      </c>
      <c r="B277">
        <v>900</v>
      </c>
      <c r="C277" s="9"/>
    </row>
    <row r="278" spans="1:3" x14ac:dyDescent="0.3">
      <c r="A278" t="s">
        <v>512</v>
      </c>
      <c r="B278">
        <v>419</v>
      </c>
    </row>
    <row r="279" spans="1:3" x14ac:dyDescent="0.3">
      <c r="A279" t="s">
        <v>513</v>
      </c>
      <c r="B279">
        <v>679</v>
      </c>
    </row>
    <row r="280" spans="1:3" x14ac:dyDescent="0.3">
      <c r="A280" t="s">
        <v>514</v>
      </c>
      <c r="B280">
        <v>441</v>
      </c>
    </row>
    <row r="281" spans="1:3" x14ac:dyDescent="0.3">
      <c r="A281" t="s">
        <v>515</v>
      </c>
      <c r="B281">
        <v>580</v>
      </c>
    </row>
    <row r="282" spans="1:3" x14ac:dyDescent="0.3">
      <c r="A282" t="s">
        <v>517</v>
      </c>
      <c r="B282">
        <v>577</v>
      </c>
    </row>
    <row r="283" spans="1:3" x14ac:dyDescent="0.3">
      <c r="A283" t="s">
        <v>518</v>
      </c>
      <c r="B283">
        <v>900</v>
      </c>
      <c r="C283" s="9"/>
    </row>
    <row r="284" spans="1:3" x14ac:dyDescent="0.3">
      <c r="A284" t="s">
        <v>519</v>
      </c>
      <c r="B284">
        <v>555</v>
      </c>
    </row>
    <row r="285" spans="1:3" x14ac:dyDescent="0.3">
      <c r="A285" t="s">
        <v>520</v>
      </c>
      <c r="B285">
        <v>654</v>
      </c>
    </row>
    <row r="286" spans="1:3" x14ac:dyDescent="0.3">
      <c r="A286" t="s">
        <v>521</v>
      </c>
      <c r="B286">
        <v>812</v>
      </c>
    </row>
    <row r="287" spans="1:3" x14ac:dyDescent="0.3">
      <c r="A287" t="s">
        <v>522</v>
      </c>
      <c r="B287">
        <f>11*60+4</f>
        <v>664</v>
      </c>
    </row>
    <row r="288" spans="1:3" x14ac:dyDescent="0.3">
      <c r="A288" t="s">
        <v>523</v>
      </c>
      <c r="B288">
        <f>16*60+45</f>
        <v>1005</v>
      </c>
    </row>
    <row r="289" spans="1:2" x14ac:dyDescent="0.3">
      <c r="A289" t="s">
        <v>524</v>
      </c>
      <c r="B289">
        <v>326</v>
      </c>
    </row>
    <row r="290" spans="1:2" x14ac:dyDescent="0.3">
      <c r="A290" t="s">
        <v>525</v>
      </c>
      <c r="B290">
        <v>587</v>
      </c>
    </row>
    <row r="291" spans="1:2" x14ac:dyDescent="0.3">
      <c r="A291" s="4" t="s">
        <v>528</v>
      </c>
      <c r="B291">
        <v>900</v>
      </c>
    </row>
    <row r="292" spans="1:2" x14ac:dyDescent="0.3">
      <c r="A292" t="s">
        <v>529</v>
      </c>
      <c r="B292">
        <f>13*60+30</f>
        <v>810</v>
      </c>
    </row>
    <row r="293" spans="1:2" x14ac:dyDescent="0.3">
      <c r="A293" t="s">
        <v>530</v>
      </c>
      <c r="B293">
        <f>12*60+11</f>
        <v>731</v>
      </c>
    </row>
    <row r="294" spans="1:2" x14ac:dyDescent="0.3">
      <c r="A294" t="s">
        <v>531</v>
      </c>
      <c r="B294">
        <f>11*60+51</f>
        <v>711</v>
      </c>
    </row>
    <row r="295" spans="1:2" x14ac:dyDescent="0.3">
      <c r="A295" t="s">
        <v>532</v>
      </c>
      <c r="B295">
        <v>756</v>
      </c>
    </row>
    <row r="296" spans="1:2" x14ac:dyDescent="0.3">
      <c r="A296" t="s">
        <v>533</v>
      </c>
      <c r="B296">
        <f>9*60+51</f>
        <v>591</v>
      </c>
    </row>
    <row r="297" spans="1:2" x14ac:dyDescent="0.3">
      <c r="A297" t="s">
        <v>534</v>
      </c>
      <c r="B297">
        <f>8*60+20</f>
        <v>500</v>
      </c>
    </row>
    <row r="298" spans="1:2" x14ac:dyDescent="0.3">
      <c r="A298" t="s">
        <v>535</v>
      </c>
      <c r="B298">
        <v>134</v>
      </c>
    </row>
    <row r="299" spans="1:2" x14ac:dyDescent="0.3">
      <c r="A299" t="s">
        <v>536</v>
      </c>
      <c r="B299">
        <f>12*60+32</f>
        <v>752</v>
      </c>
    </row>
    <row r="300" spans="1:2" x14ac:dyDescent="0.3">
      <c r="A300" t="s">
        <v>537</v>
      </c>
      <c r="B300">
        <f>9*60+20</f>
        <v>560</v>
      </c>
    </row>
    <row r="301" spans="1:2" x14ac:dyDescent="0.3">
      <c r="A301" t="s">
        <v>538</v>
      </c>
      <c r="B301">
        <v>640</v>
      </c>
    </row>
    <row r="302" spans="1:2" x14ac:dyDescent="0.3">
      <c r="A302" t="s">
        <v>539</v>
      </c>
      <c r="B302">
        <v>500</v>
      </c>
    </row>
    <row r="303" spans="1:2" x14ac:dyDescent="0.3">
      <c r="A303" t="s">
        <v>540</v>
      </c>
      <c r="B303">
        <f>9*60+22</f>
        <v>562</v>
      </c>
    </row>
    <row r="304" spans="1:2" x14ac:dyDescent="0.3">
      <c r="A304" t="s">
        <v>541</v>
      </c>
      <c r="B304">
        <f>12*60+41</f>
        <v>761</v>
      </c>
    </row>
    <row r="305" spans="1:2" x14ac:dyDescent="0.3">
      <c r="A305" t="s">
        <v>542</v>
      </c>
      <c r="B305">
        <f>9*60+42</f>
        <v>582</v>
      </c>
    </row>
    <row r="306" spans="1:2" x14ac:dyDescent="0.3">
      <c r="A306" t="s">
        <v>543</v>
      </c>
      <c r="B306">
        <f>13*60+8</f>
        <v>788</v>
      </c>
    </row>
    <row r="307" spans="1:2" x14ac:dyDescent="0.3">
      <c r="A307" t="s">
        <v>544</v>
      </c>
      <c r="B307">
        <v>941</v>
      </c>
    </row>
    <row r="308" spans="1:2" x14ac:dyDescent="0.3">
      <c r="A308" t="s">
        <v>545</v>
      </c>
      <c r="B308">
        <v>639</v>
      </c>
    </row>
    <row r="309" spans="1:2" x14ac:dyDescent="0.3">
      <c r="A309" t="s">
        <v>546</v>
      </c>
      <c r="B309">
        <f>17*60+27</f>
        <v>1047</v>
      </c>
    </row>
    <row r="310" spans="1:2" x14ac:dyDescent="0.3">
      <c r="A310" s="4" t="s">
        <v>547</v>
      </c>
      <c r="B310">
        <v>380</v>
      </c>
    </row>
    <row r="311" spans="1:2" x14ac:dyDescent="0.3">
      <c r="A311" t="s">
        <v>548</v>
      </c>
      <c r="B311">
        <v>516</v>
      </c>
    </row>
    <row r="312" spans="1:2" x14ac:dyDescent="0.3">
      <c r="A312" t="s">
        <v>549</v>
      </c>
      <c r="B312">
        <f>13*60+55</f>
        <v>835</v>
      </c>
    </row>
    <row r="313" spans="1:2" x14ac:dyDescent="0.3">
      <c r="A313" t="s">
        <v>550</v>
      </c>
      <c r="B313">
        <f>13*60+7</f>
        <v>787</v>
      </c>
    </row>
    <row r="314" spans="1:2" x14ac:dyDescent="0.3">
      <c r="A314" t="s">
        <v>551</v>
      </c>
      <c r="B314">
        <v>900</v>
      </c>
    </row>
    <row r="315" spans="1:2" x14ac:dyDescent="0.3">
      <c r="A315" t="s">
        <v>552</v>
      </c>
      <c r="B315">
        <f>9*60+49</f>
        <v>589</v>
      </c>
    </row>
    <row r="316" spans="1:2" x14ac:dyDescent="0.3">
      <c r="A316" t="s">
        <v>553</v>
      </c>
      <c r="B316">
        <f>9*60+26</f>
        <v>566</v>
      </c>
    </row>
    <row r="317" spans="1:2" x14ac:dyDescent="0.3">
      <c r="A317" t="s">
        <v>554</v>
      </c>
      <c r="B317">
        <f>11*60+48</f>
        <v>708</v>
      </c>
    </row>
    <row r="318" spans="1:2" x14ac:dyDescent="0.3">
      <c r="A318" t="s">
        <v>555</v>
      </c>
      <c r="B318">
        <v>900</v>
      </c>
    </row>
    <row r="319" spans="1:2" x14ac:dyDescent="0.3">
      <c r="A319" t="s">
        <v>556</v>
      </c>
      <c r="B319">
        <v>900</v>
      </c>
    </row>
    <row r="320" spans="1:2" x14ac:dyDescent="0.3">
      <c r="A320" t="s">
        <v>557</v>
      </c>
      <c r="B320">
        <f>11*60+56</f>
        <v>716</v>
      </c>
    </row>
    <row r="321" spans="1:2" x14ac:dyDescent="0.3">
      <c r="A321" t="s">
        <v>558</v>
      </c>
      <c r="B321">
        <v>515</v>
      </c>
    </row>
    <row r="322" spans="1:2" x14ac:dyDescent="0.3">
      <c r="A322" t="s">
        <v>559</v>
      </c>
      <c r="B322">
        <v>650</v>
      </c>
    </row>
    <row r="323" spans="1:2" x14ac:dyDescent="0.3">
      <c r="A323" t="s">
        <v>560</v>
      </c>
      <c r="B323">
        <v>487</v>
      </c>
    </row>
    <row r="324" spans="1:2" x14ac:dyDescent="0.3">
      <c r="A324" t="s">
        <v>562</v>
      </c>
      <c r="B324">
        <f>13*60+4</f>
        <v>784</v>
      </c>
    </row>
    <row r="325" spans="1:2" x14ac:dyDescent="0.3">
      <c r="A325" t="s">
        <v>563</v>
      </c>
      <c r="B325">
        <v>600</v>
      </c>
    </row>
    <row r="326" spans="1:2" x14ac:dyDescent="0.3">
      <c r="A326" t="s">
        <v>564</v>
      </c>
      <c r="B326">
        <f>9*60+2</f>
        <v>542</v>
      </c>
    </row>
    <row r="327" spans="1:2" x14ac:dyDescent="0.3">
      <c r="A327" t="s">
        <v>565</v>
      </c>
      <c r="B327">
        <v>514</v>
      </c>
    </row>
    <row r="328" spans="1:2" x14ac:dyDescent="0.3">
      <c r="A328" t="s">
        <v>566</v>
      </c>
      <c r="B328">
        <v>900</v>
      </c>
    </row>
    <row r="329" spans="1:2" x14ac:dyDescent="0.3">
      <c r="A329" s="4" t="s">
        <v>572</v>
      </c>
      <c r="B329">
        <f>480+48</f>
        <v>528</v>
      </c>
    </row>
    <row r="330" spans="1:2" x14ac:dyDescent="0.3">
      <c r="A330" t="s">
        <v>573</v>
      </c>
      <c r="B330">
        <v>274</v>
      </c>
    </row>
    <row r="331" spans="1:2" x14ac:dyDescent="0.3">
      <c r="A331" t="s">
        <v>574</v>
      </c>
      <c r="B331">
        <f>480+52</f>
        <v>532</v>
      </c>
    </row>
    <row r="332" spans="1:2" x14ac:dyDescent="0.3">
      <c r="A332" t="s">
        <v>575</v>
      </c>
      <c r="B332">
        <v>600</v>
      </c>
    </row>
    <row r="333" spans="1:2" x14ac:dyDescent="0.3">
      <c r="A333" t="s">
        <v>576</v>
      </c>
      <c r="B333">
        <v>600</v>
      </c>
    </row>
    <row r="334" spans="1:2" x14ac:dyDescent="0.3">
      <c r="A334" t="s">
        <v>577</v>
      </c>
      <c r="B334">
        <v>177</v>
      </c>
    </row>
    <row r="335" spans="1:2" x14ac:dyDescent="0.3">
      <c r="A335" t="s">
        <v>578</v>
      </c>
      <c r="B335">
        <v>666</v>
      </c>
    </row>
    <row r="336" spans="1:2" x14ac:dyDescent="0.3">
      <c r="A336" t="s">
        <v>579</v>
      </c>
      <c r="B336">
        <v>929</v>
      </c>
    </row>
    <row r="337" spans="1:2" x14ac:dyDescent="0.3">
      <c r="A337" t="s">
        <v>580</v>
      </c>
      <c r="B337">
        <v>986</v>
      </c>
    </row>
    <row r="338" spans="1:2" x14ac:dyDescent="0.3">
      <c r="A338" t="s">
        <v>582</v>
      </c>
      <c r="B338">
        <v>693</v>
      </c>
    </row>
    <row r="339" spans="1:2" x14ac:dyDescent="0.3">
      <c r="A339" t="s">
        <v>583</v>
      </c>
      <c r="B339">
        <f>9*60+20</f>
        <v>560</v>
      </c>
    </row>
    <row r="340" spans="1:2" x14ac:dyDescent="0.3">
      <c r="A340" t="s">
        <v>584</v>
      </c>
      <c r="B340">
        <f>13*60+8</f>
        <v>788</v>
      </c>
    </row>
    <row r="341" spans="1:2" x14ac:dyDescent="0.3">
      <c r="A341" t="s">
        <v>585</v>
      </c>
      <c r="B341">
        <f>480+54</f>
        <v>534</v>
      </c>
    </row>
    <row r="342" spans="1:2" x14ac:dyDescent="0.3">
      <c r="A342" t="s">
        <v>586</v>
      </c>
      <c r="B342">
        <f>9*60+6</f>
        <v>546</v>
      </c>
    </row>
    <row r="343" spans="1:2" x14ac:dyDescent="0.3">
      <c r="A343" t="s">
        <v>587</v>
      </c>
      <c r="B343">
        <f>12*60+1</f>
        <v>721</v>
      </c>
    </row>
    <row r="344" spans="1:2" x14ac:dyDescent="0.3">
      <c r="A344" t="s">
        <v>588</v>
      </c>
      <c r="B344">
        <f>12*60+39</f>
        <v>759</v>
      </c>
    </row>
    <row r="345" spans="1:2" x14ac:dyDescent="0.3">
      <c r="A345" t="s">
        <v>589</v>
      </c>
      <c r="B345">
        <f>12*60+19</f>
        <v>739</v>
      </c>
    </row>
    <row r="346" spans="1:2" x14ac:dyDescent="0.3">
      <c r="A346" t="s">
        <v>590</v>
      </c>
      <c r="B346">
        <f>7*60+38</f>
        <v>458</v>
      </c>
    </row>
    <row r="347" spans="1:2" x14ac:dyDescent="0.3">
      <c r="A347" t="s">
        <v>591</v>
      </c>
      <c r="B347">
        <v>614</v>
      </c>
    </row>
    <row r="348" spans="1:2" x14ac:dyDescent="0.3">
      <c r="A348" s="4" t="s">
        <v>592</v>
      </c>
      <c r="B348">
        <f>12*60+14</f>
        <v>734</v>
      </c>
    </row>
    <row r="349" spans="1:2" x14ac:dyDescent="0.3">
      <c r="A349" t="s">
        <v>593</v>
      </c>
      <c r="B349">
        <v>900</v>
      </c>
    </row>
    <row r="350" spans="1:2" x14ac:dyDescent="0.3">
      <c r="A350" t="s">
        <v>594</v>
      </c>
      <c r="B350">
        <f>12*60+58</f>
        <v>778</v>
      </c>
    </row>
    <row r="351" spans="1:2" x14ac:dyDescent="0.3">
      <c r="A351" t="s">
        <v>595</v>
      </c>
      <c r="B351">
        <v>495</v>
      </c>
    </row>
    <row r="352" spans="1:2" x14ac:dyDescent="0.3">
      <c r="A352" t="s">
        <v>596</v>
      </c>
      <c r="B352">
        <v>619</v>
      </c>
    </row>
    <row r="353" spans="1:2" x14ac:dyDescent="0.3">
      <c r="A353" t="s">
        <v>597</v>
      </c>
      <c r="B353">
        <f>14*60+35</f>
        <v>875</v>
      </c>
    </row>
    <row r="354" spans="1:2" x14ac:dyDescent="0.3">
      <c r="A354" t="s">
        <v>598</v>
      </c>
      <c r="B354">
        <f>11*60+44</f>
        <v>704</v>
      </c>
    </row>
    <row r="355" spans="1:2" x14ac:dyDescent="0.3">
      <c r="A355" t="s">
        <v>599</v>
      </c>
      <c r="B355">
        <f>12*60+38</f>
        <v>758</v>
      </c>
    </row>
    <row r="356" spans="1:2" x14ac:dyDescent="0.3">
      <c r="A356" t="s">
        <v>600</v>
      </c>
      <c r="B356">
        <f>12*60+55</f>
        <v>775</v>
      </c>
    </row>
    <row r="357" spans="1:2" x14ac:dyDescent="0.3">
      <c r="A357" t="s">
        <v>601</v>
      </c>
      <c r="B357">
        <f>7*60+33</f>
        <v>453</v>
      </c>
    </row>
    <row r="358" spans="1:2" x14ac:dyDescent="0.3">
      <c r="A358" t="s">
        <v>602</v>
      </c>
      <c r="B358">
        <f>6*60+58</f>
        <v>418</v>
      </c>
    </row>
    <row r="359" spans="1:2" x14ac:dyDescent="0.3">
      <c r="A359" t="s">
        <v>603</v>
      </c>
      <c r="B359">
        <v>635</v>
      </c>
    </row>
    <row r="360" spans="1:2" x14ac:dyDescent="0.3">
      <c r="A360" t="s">
        <v>604</v>
      </c>
      <c r="B360">
        <f>9*60+48</f>
        <v>588</v>
      </c>
    </row>
    <row r="361" spans="1:2" x14ac:dyDescent="0.3">
      <c r="A361" t="s">
        <v>605</v>
      </c>
      <c r="B361">
        <v>308</v>
      </c>
    </row>
    <row r="362" spans="1:2" x14ac:dyDescent="0.3">
      <c r="A362" t="s">
        <v>606</v>
      </c>
      <c r="B362">
        <f>14*60+30</f>
        <v>870</v>
      </c>
    </row>
    <row r="363" spans="1:2" x14ac:dyDescent="0.3">
      <c r="A363" t="s">
        <v>607</v>
      </c>
      <c r="B363">
        <v>76</v>
      </c>
    </row>
    <row r="364" spans="1:2" x14ac:dyDescent="0.3">
      <c r="A364" t="s">
        <v>608</v>
      </c>
      <c r="B364">
        <f>9*60+9</f>
        <v>549</v>
      </c>
    </row>
    <row r="365" spans="1:2" x14ac:dyDescent="0.3">
      <c r="A365" s="4" t="s">
        <v>610</v>
      </c>
      <c r="B365">
        <f>12*60+16</f>
        <v>736</v>
      </c>
    </row>
    <row r="366" spans="1:2" x14ac:dyDescent="0.3">
      <c r="A366" t="s">
        <v>611</v>
      </c>
      <c r="B366">
        <f>9*60+53</f>
        <v>593</v>
      </c>
    </row>
    <row r="367" spans="1:2" x14ac:dyDescent="0.3">
      <c r="A367" t="s">
        <v>612</v>
      </c>
      <c r="B367">
        <v>164</v>
      </c>
    </row>
    <row r="368" spans="1:2" x14ac:dyDescent="0.3">
      <c r="A368" t="s">
        <v>613</v>
      </c>
      <c r="B368">
        <v>616</v>
      </c>
    </row>
    <row r="369" spans="1:2" x14ac:dyDescent="0.3">
      <c r="A369" t="s">
        <v>614</v>
      </c>
      <c r="B369">
        <v>403</v>
      </c>
    </row>
    <row r="370" spans="1:2" x14ac:dyDescent="0.3">
      <c r="A370" t="s">
        <v>615</v>
      </c>
      <c r="B370">
        <v>158</v>
      </c>
    </row>
    <row r="371" spans="1:2" x14ac:dyDescent="0.3">
      <c r="A371" t="s">
        <v>616</v>
      </c>
      <c r="B371">
        <v>716</v>
      </c>
    </row>
    <row r="372" spans="1:2" x14ac:dyDescent="0.3">
      <c r="A372" t="s">
        <v>617</v>
      </c>
      <c r="B372">
        <f>12*60+2</f>
        <v>722</v>
      </c>
    </row>
    <row r="373" spans="1:2" x14ac:dyDescent="0.3">
      <c r="A373" t="s">
        <v>618</v>
      </c>
      <c r="B373">
        <v>690</v>
      </c>
    </row>
    <row r="374" spans="1:2" x14ac:dyDescent="0.3">
      <c r="A374" t="s">
        <v>619</v>
      </c>
      <c r="B374">
        <f>13*60+54</f>
        <v>834</v>
      </c>
    </row>
    <row r="375" spans="1:2" x14ac:dyDescent="0.3">
      <c r="A375" t="s">
        <v>620</v>
      </c>
      <c r="B375">
        <v>681</v>
      </c>
    </row>
    <row r="376" spans="1:2" x14ac:dyDescent="0.3">
      <c r="A376" t="s">
        <v>621</v>
      </c>
      <c r="B376">
        <f>12*60+32</f>
        <v>752</v>
      </c>
    </row>
    <row r="377" spans="1:2" x14ac:dyDescent="0.3">
      <c r="A377" t="s">
        <v>622</v>
      </c>
      <c r="B377">
        <f>16*60+20</f>
        <v>980</v>
      </c>
    </row>
    <row r="378" spans="1:2" x14ac:dyDescent="0.3">
      <c r="A378" t="s">
        <v>623</v>
      </c>
      <c r="B378">
        <v>617</v>
      </c>
    </row>
    <row r="379" spans="1:2" x14ac:dyDescent="0.3">
      <c r="A379" t="s">
        <v>624</v>
      </c>
      <c r="B379">
        <f>16*60+5</f>
        <v>965</v>
      </c>
    </row>
    <row r="380" spans="1:2" x14ac:dyDescent="0.3">
      <c r="A380" t="s">
        <v>625</v>
      </c>
      <c r="B380">
        <v>601</v>
      </c>
    </row>
    <row r="381" spans="1:2" x14ac:dyDescent="0.3">
      <c r="A381" t="s">
        <v>626</v>
      </c>
      <c r="B381">
        <f>12*60+16</f>
        <v>736</v>
      </c>
    </row>
    <row r="382" spans="1:2" x14ac:dyDescent="0.3">
      <c r="A382" t="s">
        <v>627</v>
      </c>
      <c r="B382">
        <f>13*60+4</f>
        <v>784</v>
      </c>
    </row>
    <row r="383" spans="1:2" x14ac:dyDescent="0.3">
      <c r="A383" t="s">
        <v>628</v>
      </c>
      <c r="B383">
        <f>11*60+36</f>
        <v>696</v>
      </c>
    </row>
    <row r="384" spans="1:2" x14ac:dyDescent="0.3">
      <c r="A384" s="4" t="s">
        <v>629</v>
      </c>
      <c r="B384">
        <v>450</v>
      </c>
    </row>
    <row r="385" spans="1:2" x14ac:dyDescent="0.3">
      <c r="A385" t="s">
        <v>630</v>
      </c>
      <c r="B385">
        <f>9*60+53</f>
        <v>593</v>
      </c>
    </row>
    <row r="386" spans="1:2" x14ac:dyDescent="0.3">
      <c r="A386" t="s">
        <v>631</v>
      </c>
      <c r="B386">
        <f>13*60+26</f>
        <v>806</v>
      </c>
    </row>
    <row r="387" spans="1:2" x14ac:dyDescent="0.3">
      <c r="A387" t="s">
        <v>632</v>
      </c>
      <c r="B387">
        <f>8*60+33</f>
        <v>513</v>
      </c>
    </row>
    <row r="388" spans="1:2" x14ac:dyDescent="0.3">
      <c r="A388" t="s">
        <v>633</v>
      </c>
      <c r="B388">
        <f>13*60+22</f>
        <v>802</v>
      </c>
    </row>
    <row r="389" spans="1:2" x14ac:dyDescent="0.3">
      <c r="A389" t="s">
        <v>634</v>
      </c>
      <c r="B389">
        <f>12*60+45</f>
        <v>765</v>
      </c>
    </row>
    <row r="390" spans="1:2" x14ac:dyDescent="0.3">
      <c r="A390" t="s">
        <v>635</v>
      </c>
      <c r="B390">
        <v>624</v>
      </c>
    </row>
    <row r="391" spans="1:2" x14ac:dyDescent="0.3">
      <c r="A391" t="s">
        <v>636</v>
      </c>
      <c r="B391">
        <f>8*60+55</f>
        <v>535</v>
      </c>
    </row>
    <row r="392" spans="1:2" x14ac:dyDescent="0.3">
      <c r="A392" t="s">
        <v>637</v>
      </c>
      <c r="B392">
        <v>363</v>
      </c>
    </row>
    <row r="393" spans="1:2" x14ac:dyDescent="0.3">
      <c r="A393" t="s">
        <v>638</v>
      </c>
      <c r="B393">
        <f>13*60+28</f>
        <v>808</v>
      </c>
    </row>
    <row r="394" spans="1:2" x14ac:dyDescent="0.3">
      <c r="A394" t="s">
        <v>639</v>
      </c>
      <c r="B394">
        <v>493</v>
      </c>
    </row>
    <row r="395" spans="1:2" x14ac:dyDescent="0.3">
      <c r="A395" t="s">
        <v>640</v>
      </c>
      <c r="B395">
        <f>17*60+17</f>
        <v>1037</v>
      </c>
    </row>
    <row r="396" spans="1:2" x14ac:dyDescent="0.3">
      <c r="A396" t="s">
        <v>641</v>
      </c>
      <c r="B396">
        <f>13*60+7</f>
        <v>787</v>
      </c>
    </row>
    <row r="397" spans="1:2" x14ac:dyDescent="0.3">
      <c r="A397" s="4" t="s">
        <v>643</v>
      </c>
      <c r="B397">
        <f>12*60+56</f>
        <v>776</v>
      </c>
    </row>
    <row r="398" spans="1:2" x14ac:dyDescent="0.3">
      <c r="A398" t="s">
        <v>644</v>
      </c>
      <c r="B398">
        <v>348</v>
      </c>
    </row>
    <row r="399" spans="1:2" x14ac:dyDescent="0.3">
      <c r="A399" t="s">
        <v>646</v>
      </c>
      <c r="B399">
        <v>513</v>
      </c>
    </row>
    <row r="400" spans="1:2" x14ac:dyDescent="0.3">
      <c r="A400" t="s">
        <v>647</v>
      </c>
      <c r="B400">
        <v>900</v>
      </c>
    </row>
    <row r="401" spans="1:2" x14ac:dyDescent="0.3">
      <c r="A401" t="s">
        <v>648</v>
      </c>
      <c r="B401">
        <f>12*60+11</f>
        <v>731</v>
      </c>
    </row>
    <row r="402" spans="1:2" x14ac:dyDescent="0.3">
      <c r="A402" t="s">
        <v>649</v>
      </c>
      <c r="B402">
        <f>9*60+47</f>
        <v>587</v>
      </c>
    </row>
    <row r="403" spans="1:2" x14ac:dyDescent="0.3">
      <c r="A403" t="s">
        <v>650</v>
      </c>
      <c r="B403">
        <f>11*60+48</f>
        <v>708</v>
      </c>
    </row>
    <row r="404" spans="1:2" x14ac:dyDescent="0.3">
      <c r="A404" t="s">
        <v>651</v>
      </c>
      <c r="B404">
        <f>14*60+25</f>
        <v>865</v>
      </c>
    </row>
    <row r="405" spans="1:2" x14ac:dyDescent="0.3">
      <c r="A405" t="s">
        <v>652</v>
      </c>
      <c r="B405">
        <v>379</v>
      </c>
    </row>
    <row r="406" spans="1:2" x14ac:dyDescent="0.3">
      <c r="A406" s="4" t="s">
        <v>653</v>
      </c>
      <c r="B406">
        <v>303</v>
      </c>
    </row>
    <row r="407" spans="1:2" x14ac:dyDescent="0.3">
      <c r="A407" t="s">
        <v>654</v>
      </c>
      <c r="B407">
        <v>399</v>
      </c>
    </row>
    <row r="408" spans="1:2" x14ac:dyDescent="0.3">
      <c r="A408" t="s">
        <v>655</v>
      </c>
      <c r="B408">
        <f>13*60+42</f>
        <v>822</v>
      </c>
    </row>
    <row r="409" spans="1:2" x14ac:dyDescent="0.3">
      <c r="A409" t="s">
        <v>656</v>
      </c>
      <c r="B409">
        <v>401</v>
      </c>
    </row>
    <row r="410" spans="1:2" x14ac:dyDescent="0.3">
      <c r="A410" t="s">
        <v>657</v>
      </c>
      <c r="B410">
        <v>608</v>
      </c>
    </row>
    <row r="411" spans="1:2" x14ac:dyDescent="0.3">
      <c r="A411" t="s">
        <v>658</v>
      </c>
      <c r="B411">
        <f>13*60+27</f>
        <v>807</v>
      </c>
    </row>
    <row r="412" spans="1:2" x14ac:dyDescent="0.3">
      <c r="A412" t="s">
        <v>659</v>
      </c>
      <c r="B412">
        <f>13*60+24</f>
        <v>804</v>
      </c>
    </row>
    <row r="413" spans="1:2" x14ac:dyDescent="0.3">
      <c r="A413" t="s">
        <v>660</v>
      </c>
      <c r="B413">
        <f>12*60+11</f>
        <v>731</v>
      </c>
    </row>
    <row r="414" spans="1:2" x14ac:dyDescent="0.3">
      <c r="A414" s="4" t="s">
        <v>661</v>
      </c>
      <c r="B414">
        <v>680</v>
      </c>
    </row>
    <row r="415" spans="1:2" x14ac:dyDescent="0.3">
      <c r="A415" t="s">
        <v>662</v>
      </c>
      <c r="B415">
        <f>12*60+12</f>
        <v>732</v>
      </c>
    </row>
    <row r="416" spans="1:2" x14ac:dyDescent="0.3">
      <c r="A416" t="s">
        <v>663</v>
      </c>
      <c r="B416">
        <f>9*60+46</f>
        <v>586</v>
      </c>
    </row>
    <row r="417" spans="1:2" x14ac:dyDescent="0.3">
      <c r="A417" t="s">
        <v>664</v>
      </c>
      <c r="B417">
        <v>527</v>
      </c>
    </row>
    <row r="418" spans="1:2" x14ac:dyDescent="0.3">
      <c r="A418" t="s">
        <v>665</v>
      </c>
      <c r="B418">
        <f>9*60+21</f>
        <v>561</v>
      </c>
    </row>
    <row r="419" spans="1:2" x14ac:dyDescent="0.3">
      <c r="A419" t="s">
        <v>666</v>
      </c>
      <c r="B419">
        <v>517</v>
      </c>
    </row>
    <row r="420" spans="1:2" x14ac:dyDescent="0.3">
      <c r="A420" t="s">
        <v>667</v>
      </c>
      <c r="B420">
        <v>609</v>
      </c>
    </row>
    <row r="421" spans="1:2" x14ac:dyDescent="0.3">
      <c r="A421" t="s">
        <v>669</v>
      </c>
      <c r="B421">
        <v>614</v>
      </c>
    </row>
    <row r="422" spans="1:2" x14ac:dyDescent="0.3">
      <c r="A422" t="s">
        <v>670</v>
      </c>
      <c r="B422">
        <f>9*60+49</f>
        <v>589</v>
      </c>
    </row>
    <row r="423" spans="1:2" x14ac:dyDescent="0.3">
      <c r="A423" t="s">
        <v>671</v>
      </c>
      <c r="B423">
        <f>9*60+53</f>
        <v>593</v>
      </c>
    </row>
    <row r="424" spans="1:2" x14ac:dyDescent="0.3">
      <c r="A424" t="s">
        <v>672</v>
      </c>
      <c r="B424">
        <v>425</v>
      </c>
    </row>
    <row r="425" spans="1:2" x14ac:dyDescent="0.3">
      <c r="A425" t="s">
        <v>673</v>
      </c>
      <c r="B425">
        <f>12*60+15</f>
        <v>735</v>
      </c>
    </row>
    <row r="426" spans="1:2" x14ac:dyDescent="0.3">
      <c r="A426" t="s">
        <v>674</v>
      </c>
      <c r="B426">
        <v>600</v>
      </c>
    </row>
    <row r="427" spans="1:2" x14ac:dyDescent="0.3">
      <c r="A427" t="s">
        <v>675</v>
      </c>
      <c r="B427">
        <v>365</v>
      </c>
    </row>
    <row r="428" spans="1:2" x14ac:dyDescent="0.3">
      <c r="A428" t="s">
        <v>676</v>
      </c>
      <c r="B428">
        <f>13*60+45</f>
        <v>825</v>
      </c>
    </row>
    <row r="429" spans="1:2" x14ac:dyDescent="0.3">
      <c r="A429" s="4" t="s">
        <v>678</v>
      </c>
      <c r="B429">
        <v>900</v>
      </c>
    </row>
    <row r="430" spans="1:2" x14ac:dyDescent="0.3">
      <c r="A430" t="s">
        <v>679</v>
      </c>
      <c r="B430">
        <f>14*60+18</f>
        <v>858</v>
      </c>
    </row>
    <row r="431" spans="1:2" x14ac:dyDescent="0.3">
      <c r="A431" t="s">
        <v>680</v>
      </c>
      <c r="B431">
        <v>178</v>
      </c>
    </row>
    <row r="432" spans="1:2" x14ac:dyDescent="0.3">
      <c r="A432" t="s">
        <v>681</v>
      </c>
      <c r="B432">
        <f>9*60+41</f>
        <v>581</v>
      </c>
    </row>
    <row r="433" spans="1:2" x14ac:dyDescent="0.3">
      <c r="A433" t="s">
        <v>682</v>
      </c>
      <c r="B433">
        <v>583</v>
      </c>
    </row>
    <row r="434" spans="1:2" x14ac:dyDescent="0.3">
      <c r="A434" t="s">
        <v>683</v>
      </c>
      <c r="B434">
        <v>669</v>
      </c>
    </row>
    <row r="435" spans="1:2" x14ac:dyDescent="0.3">
      <c r="A435" t="s">
        <v>684</v>
      </c>
      <c r="B435">
        <f>11*60+59</f>
        <v>719</v>
      </c>
    </row>
    <row r="436" spans="1:2" x14ac:dyDescent="0.3">
      <c r="A436" t="s">
        <v>685</v>
      </c>
      <c r="B436">
        <v>900</v>
      </c>
    </row>
    <row r="437" spans="1:2" x14ac:dyDescent="0.3">
      <c r="A437" t="s">
        <v>686</v>
      </c>
      <c r="B437">
        <v>689</v>
      </c>
    </row>
    <row r="438" spans="1:2" x14ac:dyDescent="0.3">
      <c r="A438" t="s">
        <v>687</v>
      </c>
      <c r="B438">
        <v>230</v>
      </c>
    </row>
    <row r="439" spans="1:2" x14ac:dyDescent="0.3">
      <c r="A439" t="s">
        <v>688</v>
      </c>
      <c r="B439">
        <v>398</v>
      </c>
    </row>
    <row r="440" spans="1:2" x14ac:dyDescent="0.3">
      <c r="A440" t="s">
        <v>689</v>
      </c>
      <c r="B440">
        <v>287</v>
      </c>
    </row>
    <row r="441" spans="1:2" x14ac:dyDescent="0.3">
      <c r="A441" t="s">
        <v>690</v>
      </c>
      <c r="B441">
        <f>13*60+22</f>
        <v>802</v>
      </c>
    </row>
    <row r="442" spans="1:2" x14ac:dyDescent="0.3">
      <c r="A442" t="s">
        <v>691</v>
      </c>
      <c r="B442">
        <f>12*60+57</f>
        <v>777</v>
      </c>
    </row>
    <row r="443" spans="1:2" x14ac:dyDescent="0.3">
      <c r="A443" t="s">
        <v>692</v>
      </c>
      <c r="B443">
        <v>182</v>
      </c>
    </row>
    <row r="444" spans="1:2" x14ac:dyDescent="0.3">
      <c r="A444" t="s">
        <v>693</v>
      </c>
      <c r="B444">
        <v>403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183" zoomScale="80" zoomScaleNormal="80" workbookViewId="0">
      <pane xSplit="1" topLeftCell="I1" activePane="topRight" state="frozen"/>
      <selection activeCell="A2" sqref="A2"/>
      <selection pane="topRight" activeCell="AB204" sqref="AB204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5" t="s">
        <v>254</v>
      </c>
      <c r="B1" s="15"/>
      <c r="C1" s="15"/>
      <c r="D1" s="15"/>
      <c r="E1" s="7"/>
      <c r="F1" s="7"/>
      <c r="G1" s="7"/>
      <c r="H1" s="7"/>
      <c r="I1" s="15" t="s">
        <v>255</v>
      </c>
      <c r="J1" s="15"/>
      <c r="K1" s="15" t="s">
        <v>256</v>
      </c>
      <c r="L1" s="15"/>
      <c r="M1" s="15" t="s">
        <v>257</v>
      </c>
      <c r="N1" s="15"/>
      <c r="O1" s="15" t="s">
        <v>258</v>
      </c>
      <c r="P1" s="15"/>
      <c r="Q1" s="15"/>
      <c r="R1" s="15"/>
      <c r="S1" s="15"/>
      <c r="T1" s="7"/>
      <c r="U1" s="15" t="s">
        <v>505</v>
      </c>
      <c r="V1" s="15" t="s">
        <v>506</v>
      </c>
      <c r="W1" s="15" t="s">
        <v>259</v>
      </c>
      <c r="X1" s="15"/>
      <c r="Y1" s="15" t="s">
        <v>260</v>
      </c>
      <c r="Z1" s="15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570</v>
      </c>
      <c r="F2" t="s">
        <v>571</v>
      </c>
      <c r="G2" t="s">
        <v>567</v>
      </c>
      <c r="H2" t="s">
        <v>568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507</v>
      </c>
      <c r="U2" s="15"/>
      <c r="V2" s="15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504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B5">
        <v>40</v>
      </c>
      <c r="C5">
        <v>160</v>
      </c>
      <c r="D5">
        <v>164</v>
      </c>
      <c r="E5">
        <v>18</v>
      </c>
      <c r="F5">
        <v>14</v>
      </c>
      <c r="G5">
        <v>13</v>
      </c>
      <c r="H5">
        <v>14</v>
      </c>
      <c r="I5">
        <v>0.28000000000000003</v>
      </c>
      <c r="J5">
        <v>0</v>
      </c>
      <c r="K5">
        <v>0.06</v>
      </c>
      <c r="L5">
        <v>0.14000000000000001</v>
      </c>
      <c r="M5">
        <v>0.67</v>
      </c>
      <c r="N5">
        <v>0.84</v>
      </c>
      <c r="O5" s="8">
        <v>5.47</v>
      </c>
      <c r="P5" s="8">
        <v>4.92</v>
      </c>
      <c r="T5">
        <v>0.81</v>
      </c>
      <c r="U5">
        <v>0.32</v>
      </c>
      <c r="V5">
        <v>0.75</v>
      </c>
      <c r="W5">
        <f>Control!B3</f>
        <v>192.5</v>
      </c>
      <c r="X5">
        <f>'Ctrl pct'!B3</f>
        <v>0.22331786542923435</v>
      </c>
      <c r="Y5">
        <f>Controlled!B3</f>
        <v>153.40740740740742</v>
      </c>
      <c r="Z5">
        <f>'Controlled pct'!B3</f>
        <v>0.17796682993898771</v>
      </c>
      <c r="AA5">
        <f>'Fight Time'!B3</f>
        <v>862</v>
      </c>
      <c r="AB5">
        <v>1</v>
      </c>
    </row>
    <row r="6" spans="1:28" x14ac:dyDescent="0.3">
      <c r="A6" t="str">
        <f>Control!A4</f>
        <v>Ketlen Souza</v>
      </c>
      <c r="B6">
        <v>29</v>
      </c>
      <c r="C6">
        <v>161</v>
      </c>
      <c r="D6">
        <v>160</v>
      </c>
      <c r="E6">
        <v>15</v>
      </c>
      <c r="F6">
        <v>5</v>
      </c>
      <c r="G6">
        <v>2</v>
      </c>
      <c r="H6">
        <v>2</v>
      </c>
      <c r="I6">
        <v>0.53</v>
      </c>
      <c r="J6">
        <v>0.4</v>
      </c>
      <c r="K6">
        <v>0.13</v>
      </c>
      <c r="L6">
        <v>0.4</v>
      </c>
      <c r="M6">
        <v>0.33</v>
      </c>
      <c r="N6">
        <v>0.2</v>
      </c>
      <c r="O6" s="8">
        <v>4.92</v>
      </c>
      <c r="P6" s="8">
        <v>4.46</v>
      </c>
      <c r="T6">
        <v>0.43</v>
      </c>
      <c r="U6">
        <v>0.25</v>
      </c>
      <c r="V6">
        <v>0.64</v>
      </c>
      <c r="W6">
        <f>Control!B4</f>
        <v>52.25</v>
      </c>
      <c r="X6">
        <f>'Ctrl pct'!B4</f>
        <v>0.10009578544061302</v>
      </c>
      <c r="Y6">
        <f>Controlled!B4</f>
        <v>131.5</v>
      </c>
      <c r="Z6">
        <f>'Controlled pct'!B4</f>
        <v>0.25191570881226055</v>
      </c>
      <c r="AA6">
        <f>'Fight Time'!B4</f>
        <v>522</v>
      </c>
      <c r="AB6">
        <v>-1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B8">
        <v>28</v>
      </c>
      <c r="C8">
        <v>173</v>
      </c>
      <c r="D8">
        <v>175</v>
      </c>
      <c r="E8">
        <v>13</v>
      </c>
      <c r="F8">
        <v>0</v>
      </c>
      <c r="G8">
        <v>2</v>
      </c>
      <c r="H8">
        <v>0</v>
      </c>
      <c r="I8">
        <v>0.31</v>
      </c>
      <c r="J8">
        <v>0</v>
      </c>
      <c r="K8">
        <v>0.23</v>
      </c>
      <c r="L8">
        <v>0</v>
      </c>
      <c r="M8">
        <v>0.46</v>
      </c>
      <c r="N8">
        <v>0</v>
      </c>
      <c r="O8" s="8">
        <v>2.06</v>
      </c>
      <c r="P8" s="8">
        <v>2.94</v>
      </c>
      <c r="T8">
        <v>6.41</v>
      </c>
      <c r="U8">
        <v>0.35</v>
      </c>
      <c r="V8">
        <v>0.6</v>
      </c>
      <c r="W8">
        <f>Control!B6</f>
        <v>508.33333333333331</v>
      </c>
      <c r="X8">
        <f>'Ctrl pct'!B6</f>
        <v>0.67959001782531192</v>
      </c>
      <c r="Y8">
        <f>Controlled!B6</f>
        <v>39</v>
      </c>
      <c r="Z8">
        <f>'Controlled pct'!B6</f>
        <v>5.213903743315508E-2</v>
      </c>
      <c r="AA8">
        <f>'Fight Time'!B6</f>
        <v>748</v>
      </c>
      <c r="AB8">
        <v>13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13</v>
      </c>
      <c r="F9">
        <v>1</v>
      </c>
      <c r="G9">
        <v>2</v>
      </c>
      <c r="H9">
        <v>1</v>
      </c>
      <c r="I9">
        <v>0.46</v>
      </c>
      <c r="J9">
        <v>0</v>
      </c>
      <c r="K9">
        <v>0.23</v>
      </c>
      <c r="L9">
        <v>0</v>
      </c>
      <c r="M9">
        <v>0.31</v>
      </c>
      <c r="N9">
        <v>1</v>
      </c>
      <c r="O9" s="8">
        <v>1.79</v>
      </c>
      <c r="P9" s="8">
        <v>3.02</v>
      </c>
      <c r="Q9">
        <v>0.53</v>
      </c>
      <c r="R9">
        <v>0.16</v>
      </c>
      <c r="S9">
        <v>0.32</v>
      </c>
      <c r="T9">
        <v>4.45</v>
      </c>
      <c r="U9">
        <v>0.7</v>
      </c>
      <c r="V9">
        <v>0</v>
      </c>
      <c r="W9">
        <f>Control!B7</f>
        <v>243.66666666666666</v>
      </c>
      <c r="X9">
        <f>'Ctrl pct'!B7</f>
        <v>0.57468553459119498</v>
      </c>
      <c r="Y9">
        <f>Controlled!B7</f>
        <v>14.333333333333334</v>
      </c>
      <c r="Z9">
        <f>'Controlled pct'!B7</f>
        <v>3.380503144654088E-2</v>
      </c>
      <c r="AA9">
        <f>'Fight Time'!B7</f>
        <v>424</v>
      </c>
      <c r="AB9">
        <v>2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B11">
        <v>22</v>
      </c>
      <c r="C11">
        <v>175</v>
      </c>
      <c r="D11">
        <v>180</v>
      </c>
      <c r="E11">
        <v>8</v>
      </c>
      <c r="F11">
        <v>1</v>
      </c>
      <c r="G11">
        <v>1</v>
      </c>
      <c r="H11">
        <v>0</v>
      </c>
      <c r="I11">
        <v>0.5</v>
      </c>
      <c r="J11">
        <v>1</v>
      </c>
      <c r="K11">
        <v>0.13</v>
      </c>
      <c r="L11">
        <v>0</v>
      </c>
      <c r="M11">
        <v>0.38</v>
      </c>
      <c r="N11">
        <v>0</v>
      </c>
      <c r="O11" s="8">
        <v>3.83</v>
      </c>
      <c r="P11" s="8">
        <v>3.87</v>
      </c>
      <c r="T11">
        <v>4</v>
      </c>
      <c r="U11">
        <v>0.53</v>
      </c>
      <c r="V11">
        <v>0.66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  <c r="AB11">
        <v>6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B15">
        <v>35</v>
      </c>
      <c r="C15">
        <v>183</v>
      </c>
      <c r="D15">
        <v>185</v>
      </c>
      <c r="E15">
        <v>10</v>
      </c>
      <c r="F15">
        <v>3</v>
      </c>
      <c r="G15">
        <v>5</v>
      </c>
      <c r="H15">
        <v>3</v>
      </c>
      <c r="I15">
        <v>0.1</v>
      </c>
      <c r="J15">
        <v>0</v>
      </c>
      <c r="K15">
        <v>0.9</v>
      </c>
      <c r="L15">
        <v>0.33</v>
      </c>
      <c r="M15">
        <v>0</v>
      </c>
      <c r="N15">
        <v>0.67</v>
      </c>
      <c r="O15" s="8">
        <v>3.33</v>
      </c>
      <c r="P15" s="8">
        <v>4.4400000000000004</v>
      </c>
      <c r="T15">
        <v>3.52</v>
      </c>
      <c r="U15">
        <v>0.26</v>
      </c>
      <c r="V15">
        <v>1</v>
      </c>
      <c r="W15">
        <f>Control!B13</f>
        <v>171.75</v>
      </c>
      <c r="X15">
        <f>'Ctrl pct'!B13</f>
        <v>0.31629834254143646</v>
      </c>
      <c r="Y15">
        <f>Controlled!B13</f>
        <v>24.75</v>
      </c>
      <c r="Z15">
        <f>'Controlled pct'!B13</f>
        <v>4.5580110497237571E-2</v>
      </c>
      <c r="AA15">
        <f>'Fight Time'!B13</f>
        <v>543</v>
      </c>
      <c r="AB15">
        <v>-1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B25">
        <v>41</v>
      </c>
      <c r="C25">
        <v>180</v>
      </c>
      <c r="D25">
        <v>197</v>
      </c>
      <c r="E25">
        <v>18</v>
      </c>
      <c r="F25">
        <v>8</v>
      </c>
      <c r="G25">
        <v>11</v>
      </c>
      <c r="H25">
        <v>8</v>
      </c>
      <c r="I25">
        <v>0.56000000000000005</v>
      </c>
      <c r="J25">
        <v>0.38</v>
      </c>
      <c r="K25">
        <v>0.17</v>
      </c>
      <c r="L25">
        <v>0</v>
      </c>
      <c r="M25">
        <v>0.28000000000000003</v>
      </c>
      <c r="N25">
        <v>0.63</v>
      </c>
      <c r="O25" s="8">
        <v>4.4000000000000004</v>
      </c>
      <c r="P25" s="8">
        <v>4.5</v>
      </c>
      <c r="T25">
        <v>0.4</v>
      </c>
      <c r="U25">
        <v>0.34</v>
      </c>
      <c r="V25">
        <v>0.6</v>
      </c>
      <c r="W25">
        <f>Control!B23</f>
        <v>100.7</v>
      </c>
      <c r="X25">
        <f>'Ctrl pct'!B23</f>
        <v>0.12117930204572804</v>
      </c>
      <c r="Y25">
        <f>Controlled!B23</f>
        <v>76.599999999999994</v>
      </c>
      <c r="Z25">
        <f>'Controlled pct'!B23</f>
        <v>9.2178098676293618E-2</v>
      </c>
      <c r="AA25">
        <f>'Fight Time'!B23</f>
        <v>831</v>
      </c>
      <c r="AB25">
        <v>1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B27">
        <v>35</v>
      </c>
      <c r="C27">
        <v>191</v>
      </c>
      <c r="D27">
        <v>193</v>
      </c>
      <c r="E27">
        <v>11</v>
      </c>
      <c r="F27">
        <v>2</v>
      </c>
      <c r="G27">
        <v>0</v>
      </c>
      <c r="H27">
        <v>2</v>
      </c>
      <c r="I27">
        <v>0.73</v>
      </c>
      <c r="J27">
        <v>1</v>
      </c>
      <c r="K27">
        <v>0.18</v>
      </c>
      <c r="L27">
        <v>0</v>
      </c>
      <c r="M27">
        <v>0.09</v>
      </c>
      <c r="N27">
        <v>0</v>
      </c>
      <c r="O27" s="8">
        <v>3.28</v>
      </c>
      <c r="P27" s="8">
        <v>14.43</v>
      </c>
      <c r="T27">
        <v>0</v>
      </c>
      <c r="U27">
        <v>0</v>
      </c>
      <c r="V27">
        <v>0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92</v>
      </c>
      <c r="AB27">
        <v>-2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B29">
        <v>35</v>
      </c>
      <c r="C29">
        <v>183</v>
      </c>
      <c r="D29">
        <v>196</v>
      </c>
      <c r="E29">
        <v>9</v>
      </c>
      <c r="F29">
        <v>3</v>
      </c>
      <c r="G29">
        <v>0</v>
      </c>
      <c r="H29">
        <v>1</v>
      </c>
      <c r="I29">
        <v>0.44</v>
      </c>
      <c r="J29">
        <v>1</v>
      </c>
      <c r="K29">
        <v>0.33</v>
      </c>
      <c r="L29">
        <v>0</v>
      </c>
      <c r="M29">
        <v>0.22</v>
      </c>
      <c r="N29">
        <v>0</v>
      </c>
      <c r="O29" s="8">
        <v>0.9</v>
      </c>
      <c r="P29" s="8">
        <v>3.6</v>
      </c>
      <c r="T29">
        <v>0</v>
      </c>
      <c r="U29">
        <v>0</v>
      </c>
      <c r="V29">
        <v>0</v>
      </c>
      <c r="W29">
        <f>Control!B27</f>
        <v>0</v>
      </c>
      <c r="X29">
        <f>'Ctrl pct'!B27</f>
        <v>0</v>
      </c>
      <c r="Y29">
        <f>Controlled!B27</f>
        <v>36</v>
      </c>
      <c r="Z29">
        <f>'Controlled pct'!B27</f>
        <v>0.10810810810810811</v>
      </c>
      <c r="AA29">
        <f>'Fight Time'!B27</f>
        <v>333</v>
      </c>
      <c r="AB29">
        <v>-1</v>
      </c>
    </row>
    <row r="30" spans="1:28" x14ac:dyDescent="0.3">
      <c r="A30" t="str">
        <f>Control!A28</f>
        <v>Nusurlton Ruziboev</v>
      </c>
      <c r="B30">
        <v>31</v>
      </c>
      <c r="C30">
        <v>196</v>
      </c>
      <c r="D30">
        <v>193</v>
      </c>
      <c r="E30">
        <v>36</v>
      </c>
      <c r="F30">
        <v>9</v>
      </c>
      <c r="G30">
        <v>4</v>
      </c>
      <c r="H30">
        <v>1</v>
      </c>
      <c r="I30">
        <v>0.36</v>
      </c>
      <c r="J30">
        <v>0.11</v>
      </c>
      <c r="K30">
        <v>0.56000000000000005</v>
      </c>
      <c r="L30">
        <v>0.11</v>
      </c>
      <c r="M30">
        <v>0.08</v>
      </c>
      <c r="N30">
        <v>0.78</v>
      </c>
      <c r="O30" s="8">
        <v>2.59</v>
      </c>
      <c r="P30" s="8">
        <v>2.89</v>
      </c>
      <c r="T30">
        <v>0.75</v>
      </c>
      <c r="U30">
        <v>0.66</v>
      </c>
      <c r="V30">
        <v>0.33</v>
      </c>
      <c r="W30">
        <f>Control!B28</f>
        <v>55.2</v>
      </c>
      <c r="X30">
        <f>'Ctrl pct'!B28</f>
        <v>0.11452282157676349</v>
      </c>
      <c r="Y30">
        <f>Controlled!B28</f>
        <v>128.19999999999999</v>
      </c>
      <c r="Z30">
        <f>'Controlled pct'!B28</f>
        <v>0.26597510373443983</v>
      </c>
      <c r="AA30">
        <f>'Fight Time'!B28</f>
        <v>482</v>
      </c>
      <c r="AB30">
        <v>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B36">
        <v>29</v>
      </c>
      <c r="C36">
        <v>185</v>
      </c>
      <c r="D36">
        <v>196</v>
      </c>
      <c r="E36">
        <v>6</v>
      </c>
      <c r="F36">
        <v>2</v>
      </c>
      <c r="G36">
        <v>0</v>
      </c>
      <c r="H36">
        <v>1</v>
      </c>
      <c r="I36">
        <v>0.33</v>
      </c>
      <c r="J36">
        <v>1</v>
      </c>
      <c r="K36">
        <v>0.5</v>
      </c>
      <c r="L36">
        <v>0</v>
      </c>
      <c r="M36">
        <v>0.17</v>
      </c>
      <c r="N36">
        <v>0</v>
      </c>
      <c r="O36" s="8">
        <v>3.22</v>
      </c>
      <c r="P36" s="8">
        <v>3.33</v>
      </c>
      <c r="T36">
        <v>3.33</v>
      </c>
      <c r="U36">
        <v>0.2</v>
      </c>
      <c r="V36">
        <v>0.6</v>
      </c>
      <c r="W36">
        <f>Control!B34</f>
        <v>104</v>
      </c>
      <c r="X36">
        <f>'Ctrl pct'!B34</f>
        <v>0.3837638376383764</v>
      </c>
      <c r="Y36">
        <f>Controlled!B34</f>
        <v>17.5</v>
      </c>
      <c r="Z36">
        <f>'Controlled pct'!B34</f>
        <v>6.4575645756457564E-2</v>
      </c>
      <c r="AA36">
        <f>'Fight Time'!B34</f>
        <v>271</v>
      </c>
      <c r="AB36">
        <v>-1</v>
      </c>
    </row>
    <row r="37" spans="1:28" x14ac:dyDescent="0.3">
      <c r="A37" t="str">
        <f>Control!A35</f>
        <v>Andre Fili</v>
      </c>
      <c r="B37">
        <v>35</v>
      </c>
      <c r="C37">
        <v>180</v>
      </c>
      <c r="D37">
        <v>188</v>
      </c>
      <c r="E37">
        <v>24</v>
      </c>
      <c r="F37">
        <v>12</v>
      </c>
      <c r="G37">
        <v>12</v>
      </c>
      <c r="H37">
        <v>11</v>
      </c>
      <c r="I37">
        <v>0.42</v>
      </c>
      <c r="J37">
        <v>0.33</v>
      </c>
      <c r="K37">
        <v>0.13</v>
      </c>
      <c r="L37">
        <v>0.25</v>
      </c>
      <c r="M37">
        <v>0.46</v>
      </c>
      <c r="N37">
        <v>0.42</v>
      </c>
      <c r="O37" s="8">
        <v>3.84</v>
      </c>
      <c r="P37" s="8">
        <v>4.1500000000000004</v>
      </c>
      <c r="T37">
        <v>2.17</v>
      </c>
      <c r="U37">
        <v>0.44</v>
      </c>
      <c r="V37">
        <v>0.7</v>
      </c>
      <c r="W37">
        <f>Control!B35</f>
        <v>88.7</v>
      </c>
      <c r="X37">
        <f>'Ctrl pct'!B35</f>
        <v>0.14283413848631241</v>
      </c>
      <c r="Y37">
        <f>Controlled!B35</f>
        <v>112.3</v>
      </c>
      <c r="Z37">
        <f>'Controlled pct'!B35</f>
        <v>0.18083735909822865</v>
      </c>
      <c r="AA37">
        <f>'Fight Time'!B35</f>
        <v>621</v>
      </c>
      <c r="AB37">
        <v>-1</v>
      </c>
    </row>
    <row r="38" spans="1:28" x14ac:dyDescent="0.3">
      <c r="A38" t="str">
        <f>Control!A36</f>
        <v>Julius Walker</v>
      </c>
      <c r="B38">
        <v>26</v>
      </c>
      <c r="C38">
        <v>193</v>
      </c>
      <c r="D38">
        <v>198</v>
      </c>
      <c r="E38">
        <v>6</v>
      </c>
      <c r="F38">
        <v>1</v>
      </c>
      <c r="G38">
        <v>0</v>
      </c>
      <c r="H38">
        <v>1</v>
      </c>
      <c r="I38">
        <v>0.67</v>
      </c>
      <c r="J38">
        <v>0</v>
      </c>
      <c r="K38">
        <v>0.33</v>
      </c>
      <c r="L38">
        <v>0</v>
      </c>
      <c r="M38">
        <v>0</v>
      </c>
      <c r="N38">
        <v>1</v>
      </c>
      <c r="O38" s="8">
        <v>5.73</v>
      </c>
      <c r="P38" s="8">
        <v>5.8</v>
      </c>
      <c r="T38">
        <v>1</v>
      </c>
      <c r="U38">
        <v>0.11</v>
      </c>
      <c r="V38">
        <v>1</v>
      </c>
      <c r="W38">
        <f>Control!B36</f>
        <v>331</v>
      </c>
      <c r="X38">
        <f>'Ctrl pct'!B36</f>
        <v>0.36777777777777776</v>
      </c>
      <c r="Y38">
        <f>Controlled!B36</f>
        <v>43</v>
      </c>
      <c r="Z38">
        <f>'Controlled pct'!B36</f>
        <v>4.777777777777778E-2</v>
      </c>
      <c r="AA38">
        <f>'Fight Time'!B36</f>
        <v>900</v>
      </c>
      <c r="AB38">
        <v>-1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Aslan</v>
      </c>
      <c r="B42">
        <v>29</v>
      </c>
      <c r="C42">
        <v>190</v>
      </c>
      <c r="D42">
        <v>197</v>
      </c>
      <c r="E42">
        <v>14</v>
      </c>
      <c r="F42">
        <v>2</v>
      </c>
      <c r="G42">
        <v>2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 s="8">
        <v>7.84</v>
      </c>
      <c r="P42" s="8">
        <v>4.43</v>
      </c>
      <c r="T42">
        <v>0</v>
      </c>
      <c r="U42">
        <v>0</v>
      </c>
      <c r="V42">
        <v>0.83</v>
      </c>
      <c r="W42">
        <f>Control!B40</f>
        <v>0.5</v>
      </c>
      <c r="X42">
        <f>'Ctrl pct'!B40</f>
        <v>1.1261261261261261E-3</v>
      </c>
      <c r="Y42">
        <f>Controlled!B40</f>
        <v>21</v>
      </c>
      <c r="Z42">
        <f>'Controlled pct'!B40</f>
        <v>4.72972972972973E-2</v>
      </c>
      <c r="AA42">
        <f>'Fight Time'!B40</f>
        <v>444</v>
      </c>
      <c r="AB42">
        <v>-1</v>
      </c>
    </row>
    <row r="43" spans="1:28" x14ac:dyDescent="0.3">
      <c r="A43" t="str">
        <f>Control!A41</f>
        <v>Jean Matsumoto</v>
      </c>
      <c r="B43">
        <v>25</v>
      </c>
      <c r="C43">
        <v>168</v>
      </c>
      <c r="D43">
        <v>174</v>
      </c>
      <c r="E43">
        <v>16</v>
      </c>
      <c r="F43">
        <v>1</v>
      </c>
      <c r="G43">
        <v>2</v>
      </c>
      <c r="H43">
        <v>1</v>
      </c>
      <c r="I43">
        <v>0.19</v>
      </c>
      <c r="J43">
        <v>0</v>
      </c>
      <c r="K43">
        <v>0.38</v>
      </c>
      <c r="L43">
        <v>0</v>
      </c>
      <c r="M43">
        <v>0.44</v>
      </c>
      <c r="N43">
        <v>1</v>
      </c>
      <c r="O43" s="8">
        <v>5.18</v>
      </c>
      <c r="P43" s="8">
        <v>5.4</v>
      </c>
      <c r="T43">
        <v>2.73</v>
      </c>
      <c r="U43">
        <v>0.47</v>
      </c>
      <c r="V43">
        <v>0.56999999999999995</v>
      </c>
      <c r="W43">
        <f>Control!B41</f>
        <v>155.75</v>
      </c>
      <c r="X43">
        <f>'Ctrl pct'!B41</f>
        <v>0.18878787878787878</v>
      </c>
      <c r="Y43">
        <f>Controlled!B41</f>
        <v>236.25</v>
      </c>
      <c r="Z43">
        <f>'Controlled pct'!B41</f>
        <v>0.28636363636363638</v>
      </c>
      <c r="AA43">
        <f>'Fight Time'!B41</f>
        <v>825</v>
      </c>
      <c r="AB43">
        <v>-1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B45">
        <v>31</v>
      </c>
      <c r="C45">
        <v>183</v>
      </c>
      <c r="D45">
        <v>191</v>
      </c>
      <c r="E45">
        <v>14</v>
      </c>
      <c r="F45">
        <v>2</v>
      </c>
      <c r="G45">
        <v>8</v>
      </c>
      <c r="H45">
        <v>2</v>
      </c>
      <c r="I45">
        <v>0.21</v>
      </c>
      <c r="J45">
        <v>0.5</v>
      </c>
      <c r="K45">
        <v>0.56000000000000005</v>
      </c>
      <c r="L45">
        <v>0.5</v>
      </c>
      <c r="M45">
        <v>0.21</v>
      </c>
      <c r="N45">
        <v>0</v>
      </c>
      <c r="O45" s="8">
        <v>4.5</v>
      </c>
      <c r="P45" s="8">
        <v>2.61</v>
      </c>
      <c r="T45">
        <v>6.27</v>
      </c>
      <c r="U45">
        <v>0.45</v>
      </c>
      <c r="V45">
        <v>0.66</v>
      </c>
      <c r="W45">
        <f>Control!B43</f>
        <v>380.6</v>
      </c>
      <c r="X45">
        <f>'Ctrl pct'!B43</f>
        <v>0.64838160136286205</v>
      </c>
      <c r="Y45">
        <f>Controlled!B43</f>
        <v>87.6</v>
      </c>
      <c r="Z45">
        <f>'Controlled pct'!B43</f>
        <v>0.14923339011925041</v>
      </c>
      <c r="AA45">
        <f>'Fight Time'!B43</f>
        <v>587</v>
      </c>
      <c r="AB45">
        <v>7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B53">
        <v>34</v>
      </c>
      <c r="C53">
        <v>175</v>
      </c>
      <c r="D53">
        <v>178</v>
      </c>
      <c r="E53">
        <v>17</v>
      </c>
      <c r="F53">
        <v>7</v>
      </c>
      <c r="G53">
        <v>6</v>
      </c>
      <c r="H53">
        <v>5</v>
      </c>
      <c r="I53">
        <v>0.35</v>
      </c>
      <c r="J53">
        <v>0</v>
      </c>
      <c r="K53">
        <v>0.24</v>
      </c>
      <c r="L53">
        <v>0</v>
      </c>
      <c r="M53">
        <v>0.41</v>
      </c>
      <c r="N53">
        <v>1</v>
      </c>
      <c r="O53" s="8">
        <v>4.74</v>
      </c>
      <c r="P53" s="8">
        <v>3.62</v>
      </c>
      <c r="T53">
        <v>0.5</v>
      </c>
      <c r="U53">
        <v>0.2</v>
      </c>
      <c r="V53">
        <v>0.67</v>
      </c>
      <c r="W53">
        <f>Control!B51</f>
        <v>67.2</v>
      </c>
      <c r="X53">
        <f>'Ctrl pct'!B51</f>
        <v>8.2151589242053791E-2</v>
      </c>
      <c r="Y53">
        <f>Controlled!B51</f>
        <v>146.5</v>
      </c>
      <c r="Z53">
        <f>'Controlled pct'!B51</f>
        <v>0.17909535452322739</v>
      </c>
      <c r="AA53">
        <f>'Fight Time'!B51</f>
        <v>818</v>
      </c>
      <c r="AB53">
        <v>-1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B56">
        <v>28</v>
      </c>
      <c r="C56">
        <v>180</v>
      </c>
      <c r="D56">
        <v>178</v>
      </c>
      <c r="E56">
        <v>10</v>
      </c>
      <c r="F56">
        <v>1</v>
      </c>
      <c r="G56">
        <v>2</v>
      </c>
      <c r="H56">
        <v>0</v>
      </c>
      <c r="I56">
        <v>0.5</v>
      </c>
      <c r="J56">
        <v>0</v>
      </c>
      <c r="K56">
        <v>0</v>
      </c>
      <c r="L56">
        <v>0</v>
      </c>
      <c r="M56">
        <v>0.5</v>
      </c>
      <c r="N56">
        <v>1</v>
      </c>
      <c r="O56" s="8">
        <v>7.35</v>
      </c>
      <c r="P56" s="8">
        <v>7.96</v>
      </c>
      <c r="T56">
        <v>2.33</v>
      </c>
      <c r="U56">
        <v>0.46</v>
      </c>
      <c r="V56">
        <v>1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  <c r="AB56">
        <v>4</v>
      </c>
    </row>
    <row r="57" spans="1:28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8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B68">
        <v>29</v>
      </c>
      <c r="C68">
        <v>178</v>
      </c>
      <c r="D68">
        <v>175</v>
      </c>
      <c r="E68">
        <v>14</v>
      </c>
      <c r="F68">
        <v>2</v>
      </c>
      <c r="G68">
        <v>3</v>
      </c>
      <c r="H68">
        <v>2</v>
      </c>
      <c r="I68">
        <v>0.5</v>
      </c>
      <c r="J68">
        <v>0</v>
      </c>
      <c r="K68">
        <v>0.36</v>
      </c>
      <c r="L68">
        <v>0</v>
      </c>
      <c r="M68">
        <v>0.14000000000000001</v>
      </c>
      <c r="N68">
        <v>1</v>
      </c>
      <c r="O68" s="8">
        <v>8.08</v>
      </c>
      <c r="P68" s="8">
        <v>5.92</v>
      </c>
      <c r="T68">
        <v>0.48</v>
      </c>
      <c r="U68">
        <v>0.66</v>
      </c>
      <c r="V68">
        <v>0.63</v>
      </c>
      <c r="W68">
        <f>Control!B66</f>
        <v>21.2</v>
      </c>
      <c r="X68">
        <f>'Ctrl pct'!B66</f>
        <v>3.4138486312399352E-2</v>
      </c>
      <c r="Y68">
        <f>Controlled!B66</f>
        <v>180.6</v>
      </c>
      <c r="Z68">
        <f>'Controlled pct'!B66</f>
        <v>0.29082125603864734</v>
      </c>
      <c r="AA68">
        <f>'Fight Time'!B66</f>
        <v>621</v>
      </c>
      <c r="AB68">
        <v>-1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2.23</v>
      </c>
      <c r="P71" s="8">
        <v>2.9</v>
      </c>
      <c r="Q71">
        <v>0.81</v>
      </c>
      <c r="R71">
        <v>0.11</v>
      </c>
      <c r="S71">
        <v>0.08</v>
      </c>
      <c r="T71">
        <v>1.87</v>
      </c>
      <c r="U71">
        <v>0.47</v>
      </c>
      <c r="V71">
        <v>0.68</v>
      </c>
      <c r="W71">
        <f>Control!B69</f>
        <v>53.3</v>
      </c>
      <c r="X71">
        <f>'Ctrl pct'!B69</f>
        <v>0.14366576819407006</v>
      </c>
      <c r="Y71">
        <f>Controlled!B69</f>
        <v>172.7</v>
      </c>
      <c r="Z71">
        <f>'Controlled pct'!B69</f>
        <v>0.4654986522911051</v>
      </c>
      <c r="AA71">
        <f>'Fight Time'!B69</f>
        <v>371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B73">
        <v>31</v>
      </c>
      <c r="C73">
        <v>163</v>
      </c>
      <c r="D73">
        <v>165</v>
      </c>
      <c r="E73">
        <v>21</v>
      </c>
      <c r="F73">
        <v>3</v>
      </c>
      <c r="G73">
        <v>4</v>
      </c>
      <c r="H73">
        <v>1</v>
      </c>
      <c r="I73">
        <v>0.14000000000000001</v>
      </c>
      <c r="J73">
        <v>0.33</v>
      </c>
      <c r="K73">
        <v>0.43</v>
      </c>
      <c r="L73">
        <v>0.33</v>
      </c>
      <c r="M73">
        <v>0.43</v>
      </c>
      <c r="N73">
        <v>0.33</v>
      </c>
      <c r="O73" s="8">
        <v>2.3199999999999998</v>
      </c>
      <c r="P73" s="8">
        <v>1.76</v>
      </c>
      <c r="T73">
        <v>4.13</v>
      </c>
      <c r="U73">
        <v>0.42</v>
      </c>
      <c r="V73">
        <v>0.66</v>
      </c>
      <c r="W73">
        <f>Control!B71</f>
        <v>379.4</v>
      </c>
      <c r="X73">
        <f>'Ctrl pct'!B71</f>
        <v>0.48331210191082802</v>
      </c>
      <c r="Y73">
        <f>Controlled!B71</f>
        <v>25.4</v>
      </c>
      <c r="Z73">
        <f>'Controlled pct'!B71</f>
        <v>3.2356687898089168E-2</v>
      </c>
      <c r="AA73">
        <f>'Fight Time'!B71</f>
        <v>785</v>
      </c>
      <c r="AB73">
        <v>-1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B78">
        <v>31</v>
      </c>
      <c r="C78">
        <v>180</v>
      </c>
      <c r="D78">
        <v>183</v>
      </c>
      <c r="E78">
        <v>22</v>
      </c>
      <c r="F78">
        <v>6</v>
      </c>
      <c r="G78">
        <v>1</v>
      </c>
      <c r="H78">
        <v>1</v>
      </c>
      <c r="I78">
        <v>0.52</v>
      </c>
      <c r="J78">
        <v>0</v>
      </c>
      <c r="K78">
        <v>0.1</v>
      </c>
      <c r="L78">
        <v>0.17</v>
      </c>
      <c r="M78">
        <v>0.33</v>
      </c>
      <c r="N78">
        <v>0.83</v>
      </c>
      <c r="O78" s="8">
        <v>9.65</v>
      </c>
      <c r="P78" s="8">
        <v>7.73</v>
      </c>
      <c r="T78">
        <v>0.78</v>
      </c>
      <c r="U78">
        <v>0.25</v>
      </c>
      <c r="V78">
        <v>0.9</v>
      </c>
      <c r="W78">
        <f>Control!B76</f>
        <v>8</v>
      </c>
      <c r="X78">
        <f>'Ctrl pct'!B76</f>
        <v>1.384083044982699E-2</v>
      </c>
      <c r="Y78">
        <f>Controlled!B76</f>
        <v>107</v>
      </c>
      <c r="Z78">
        <f>'Controlled pct'!B76</f>
        <v>0.18512110726643599</v>
      </c>
      <c r="AA78">
        <f>'Fight Time'!B76</f>
        <v>578</v>
      </c>
      <c r="AB78">
        <v>1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B87">
        <v>38</v>
      </c>
      <c r="C87">
        <v>175</v>
      </c>
      <c r="D87">
        <v>180</v>
      </c>
      <c r="E87">
        <v>32</v>
      </c>
      <c r="F87">
        <v>17</v>
      </c>
      <c r="G87">
        <v>13</v>
      </c>
      <c r="H87">
        <v>12</v>
      </c>
      <c r="I87">
        <v>0.34</v>
      </c>
      <c r="J87">
        <v>0.35</v>
      </c>
      <c r="K87">
        <v>0.28000000000000003</v>
      </c>
      <c r="L87">
        <v>0.18</v>
      </c>
      <c r="M87">
        <v>0.38</v>
      </c>
      <c r="N87">
        <v>0.47</v>
      </c>
      <c r="O87" s="8">
        <v>6.4</v>
      </c>
      <c r="P87" s="8">
        <v>3.92</v>
      </c>
      <c r="T87">
        <v>1.22</v>
      </c>
      <c r="U87">
        <v>0.34</v>
      </c>
      <c r="V87">
        <v>0.74</v>
      </c>
      <c r="W87">
        <f>Control!B85</f>
        <v>32.6</v>
      </c>
      <c r="X87">
        <f>'Ctrl pct'!B85</f>
        <v>5.0076804915514597E-2</v>
      </c>
      <c r="Y87">
        <f>Controlled!B85</f>
        <v>15.3</v>
      </c>
      <c r="Z87">
        <f>'Controlled pct'!B85</f>
        <v>2.3502304147465437E-2</v>
      </c>
      <c r="AA87">
        <f>'Fight Time'!B85</f>
        <v>651</v>
      </c>
      <c r="AB87">
        <v>-2</v>
      </c>
    </row>
    <row r="88" spans="1:28" x14ac:dyDescent="0.3">
      <c r="A88" t="str">
        <f>Control!A86</f>
        <v>Iasmin Lucindo</v>
      </c>
      <c r="B88">
        <v>23</v>
      </c>
      <c r="C88">
        <v>160</v>
      </c>
      <c r="D88">
        <v>168</v>
      </c>
      <c r="E88">
        <v>17</v>
      </c>
      <c r="F88">
        <v>6</v>
      </c>
      <c r="G88">
        <v>4</v>
      </c>
      <c r="H88">
        <v>2</v>
      </c>
      <c r="I88">
        <v>0.47</v>
      </c>
      <c r="J88">
        <v>0</v>
      </c>
      <c r="K88">
        <v>0.18</v>
      </c>
      <c r="L88">
        <v>0.5</v>
      </c>
      <c r="M88">
        <v>0.35</v>
      </c>
      <c r="N88">
        <v>0.5</v>
      </c>
      <c r="O88" s="8">
        <v>2.94</v>
      </c>
      <c r="P88" s="8">
        <v>2.5299999999999998</v>
      </c>
      <c r="T88">
        <v>2.15</v>
      </c>
      <c r="U88">
        <v>0.6</v>
      </c>
      <c r="V88">
        <v>0.54</v>
      </c>
      <c r="W88">
        <f>Control!B86</f>
        <v>192.66666666666666</v>
      </c>
      <c r="X88">
        <f>'Ctrl pct'!B86</f>
        <v>0.23018717642373554</v>
      </c>
      <c r="Y88">
        <f>Controlled!B86</f>
        <v>114</v>
      </c>
      <c r="Z88">
        <f>'Controlled pct'!B86</f>
        <v>0.13620071684587814</v>
      </c>
      <c r="AA88">
        <f>'Fight Time'!B86</f>
        <v>837</v>
      </c>
      <c r="AB88">
        <v>-1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B100">
        <v>36</v>
      </c>
      <c r="C100">
        <v>170</v>
      </c>
      <c r="D100">
        <v>165</v>
      </c>
      <c r="E100">
        <v>13</v>
      </c>
      <c r="F100">
        <v>6</v>
      </c>
      <c r="G100">
        <v>5</v>
      </c>
      <c r="H100">
        <v>6</v>
      </c>
      <c r="I100">
        <v>0.62</v>
      </c>
      <c r="J100">
        <v>0</v>
      </c>
      <c r="K100">
        <v>0</v>
      </c>
      <c r="L100">
        <v>0.67</v>
      </c>
      <c r="M100">
        <v>0.38</v>
      </c>
      <c r="N100">
        <v>0.33</v>
      </c>
      <c r="O100" s="8">
        <v>4.03</v>
      </c>
      <c r="P100" s="8">
        <v>7.15</v>
      </c>
      <c r="T100">
        <v>0.15</v>
      </c>
      <c r="U100">
        <v>0.33</v>
      </c>
      <c r="V100">
        <v>0.65</v>
      </c>
      <c r="W100">
        <f>Control!B98</f>
        <v>13.6</v>
      </c>
      <c r="X100">
        <f>'Ctrl pct'!B98</f>
        <v>2.4862888482632541E-2</v>
      </c>
      <c r="Y100">
        <f>Controlled!B98</f>
        <v>155.1</v>
      </c>
      <c r="Z100">
        <f>'Controlled pct'!B98</f>
        <v>0.28354661791590491</v>
      </c>
      <c r="AA100">
        <f>'Fight Time'!B98</f>
        <v>547</v>
      </c>
      <c r="AB100">
        <v>1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B107">
        <v>28</v>
      </c>
      <c r="C107">
        <v>189</v>
      </c>
      <c r="D107">
        <v>188</v>
      </c>
      <c r="E107">
        <v>10</v>
      </c>
      <c r="F107">
        <v>1</v>
      </c>
      <c r="G107">
        <v>0</v>
      </c>
      <c r="H107">
        <v>1</v>
      </c>
      <c r="I107">
        <v>0.6</v>
      </c>
      <c r="J107">
        <v>0</v>
      </c>
      <c r="K107">
        <v>0.2</v>
      </c>
      <c r="L107">
        <v>1</v>
      </c>
      <c r="M107">
        <v>0.2</v>
      </c>
      <c r="N107">
        <v>0</v>
      </c>
      <c r="O107" s="8">
        <v>3.13</v>
      </c>
      <c r="P107" s="8">
        <v>3.4</v>
      </c>
      <c r="T107">
        <v>2</v>
      </c>
      <c r="U107">
        <v>1</v>
      </c>
      <c r="V107">
        <v>1</v>
      </c>
      <c r="W107">
        <f>Control!B105</f>
        <v>25</v>
      </c>
      <c r="X107">
        <f>'Ctrl pct'!B105</f>
        <v>5.5555555555555552E-2</v>
      </c>
      <c r="Y107">
        <f>Controlled!B105</f>
        <v>14.5</v>
      </c>
      <c r="Z107">
        <f>'Controlled pct'!B105</f>
        <v>3.2222222222222222E-2</v>
      </c>
      <c r="AA107">
        <f>'Fight Time'!B105</f>
        <v>450</v>
      </c>
      <c r="AB107">
        <v>-1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24</v>
      </c>
      <c r="F110">
        <v>11</v>
      </c>
      <c r="G110">
        <v>9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3.6</v>
      </c>
      <c r="P110" s="8">
        <v>4.01</v>
      </c>
      <c r="T110">
        <v>1.17</v>
      </c>
      <c r="U110">
        <v>0.31</v>
      </c>
      <c r="V110">
        <v>0.52</v>
      </c>
      <c r="W110">
        <f>Control!B108</f>
        <v>87</v>
      </c>
      <c r="X110">
        <f>'Ctrl pct'!B108</f>
        <v>0.25892857142857145</v>
      </c>
      <c r="Y110">
        <f>Controlled!B108</f>
        <v>58.266666666666666</v>
      </c>
      <c r="Z110">
        <f>'Controlled pct'!B108</f>
        <v>0.17341269841269841</v>
      </c>
      <c r="AA110">
        <f>'Fight Time'!B108</f>
        <v>336</v>
      </c>
      <c r="AB110">
        <v>1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14</v>
      </c>
      <c r="F111">
        <v>1</v>
      </c>
      <c r="G111">
        <v>7</v>
      </c>
      <c r="H111">
        <v>1</v>
      </c>
      <c r="I111">
        <v>0.43</v>
      </c>
      <c r="J111">
        <v>0</v>
      </c>
      <c r="K111">
        <v>7.0000000000000007E-2</v>
      </c>
      <c r="L111">
        <v>0</v>
      </c>
      <c r="M111">
        <v>0.5</v>
      </c>
      <c r="N111">
        <v>1</v>
      </c>
      <c r="O111" s="8">
        <v>5.98</v>
      </c>
      <c r="P111" s="8">
        <v>3.53</v>
      </c>
      <c r="T111">
        <v>0.4</v>
      </c>
      <c r="U111">
        <v>0.5</v>
      </c>
      <c r="V111">
        <v>0.66</v>
      </c>
      <c r="W111">
        <f>Control!B109</f>
        <v>88.777777777777771</v>
      </c>
      <c r="X111">
        <f>'Ctrl pct'!B109</f>
        <v>0.1250391236306729</v>
      </c>
      <c r="Y111">
        <f>Controlled!B109</f>
        <v>64.111111111111114</v>
      </c>
      <c r="Z111">
        <f>'Controlled pct'!B109</f>
        <v>9.0297339593114243E-2</v>
      </c>
      <c r="AA111">
        <f>'Fight Time'!B109</f>
        <v>710</v>
      </c>
      <c r="AB111">
        <v>5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B113">
        <v>29</v>
      </c>
      <c r="C113">
        <v>168</v>
      </c>
      <c r="D113">
        <v>165</v>
      </c>
      <c r="E113">
        <v>15</v>
      </c>
      <c r="F113">
        <v>3</v>
      </c>
      <c r="G113">
        <v>2</v>
      </c>
      <c r="H113">
        <v>0</v>
      </c>
      <c r="I113">
        <v>0.2</v>
      </c>
      <c r="J113">
        <v>0.33</v>
      </c>
      <c r="K113">
        <v>0.33</v>
      </c>
      <c r="L113">
        <v>0</v>
      </c>
      <c r="M113">
        <v>0.47</v>
      </c>
      <c r="N113">
        <v>0.67</v>
      </c>
      <c r="O113" s="8">
        <v>1.88</v>
      </c>
      <c r="P113" s="8">
        <v>1.32</v>
      </c>
      <c r="T113">
        <v>4.75</v>
      </c>
      <c r="U113">
        <v>0.55000000000000004</v>
      </c>
      <c r="V113">
        <v>0.66</v>
      </c>
      <c r="W113">
        <f>Control!B111</f>
        <v>387.75</v>
      </c>
      <c r="X113">
        <f>'Ctrl pct'!B111</f>
        <v>0.43083333333333335</v>
      </c>
      <c r="Y113">
        <f>Controlled!B111</f>
        <v>46</v>
      </c>
      <c r="Z113">
        <f>'Controlled pct'!B111</f>
        <v>5.1111111111111114E-2</v>
      </c>
      <c r="AA113">
        <f>'Fight Time'!B111</f>
        <v>900</v>
      </c>
      <c r="AB113">
        <v>4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B115">
        <v>30</v>
      </c>
      <c r="C115">
        <v>178</v>
      </c>
      <c r="D115">
        <v>183</v>
      </c>
      <c r="E115">
        <v>17</v>
      </c>
      <c r="F115">
        <v>7</v>
      </c>
      <c r="G115">
        <v>5</v>
      </c>
      <c r="H115">
        <v>3</v>
      </c>
      <c r="I115">
        <v>0.12</v>
      </c>
      <c r="J115">
        <v>0.14000000000000001</v>
      </c>
      <c r="K115">
        <v>0.65</v>
      </c>
      <c r="L115">
        <v>0</v>
      </c>
      <c r="M115">
        <v>0.24</v>
      </c>
      <c r="N115">
        <v>0.86</v>
      </c>
      <c r="O115" s="8">
        <v>4.7</v>
      </c>
      <c r="P115" s="8">
        <v>4.1500000000000004</v>
      </c>
      <c r="T115">
        <v>1.56</v>
      </c>
      <c r="U115">
        <v>0.36</v>
      </c>
      <c r="V115">
        <v>0.71</v>
      </c>
      <c r="W115">
        <f>Control!B113</f>
        <v>97.75</v>
      </c>
      <c r="X115">
        <f>'Ctrl pct'!B113</f>
        <v>0.1697048611111111</v>
      </c>
      <c r="Y115">
        <f>Controlled!B113</f>
        <v>114.5</v>
      </c>
      <c r="Z115">
        <f>'Controlled pct'!B113</f>
        <v>0.19878472222222221</v>
      </c>
      <c r="AA115">
        <f>'Fight Time'!B113</f>
        <v>576</v>
      </c>
      <c r="AB115">
        <v>3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Alexander Hernandez</v>
      </c>
      <c r="B117">
        <v>32</v>
      </c>
      <c r="C117">
        <v>175</v>
      </c>
      <c r="D117">
        <v>183</v>
      </c>
      <c r="E117">
        <v>16</v>
      </c>
      <c r="F117">
        <v>8</v>
      </c>
      <c r="G117">
        <v>8</v>
      </c>
      <c r="H117">
        <v>7</v>
      </c>
      <c r="I117">
        <v>0.38</v>
      </c>
      <c r="J117">
        <v>0.38</v>
      </c>
      <c r="K117">
        <v>0.13</v>
      </c>
      <c r="L117">
        <v>0.13</v>
      </c>
      <c r="M117">
        <v>0.5</v>
      </c>
      <c r="N117">
        <v>0.5</v>
      </c>
      <c r="O117" s="8">
        <v>4.38</v>
      </c>
      <c r="P117" s="8">
        <v>4.62</v>
      </c>
      <c r="T117">
        <v>1.24</v>
      </c>
      <c r="U117">
        <v>0.36</v>
      </c>
      <c r="V117">
        <v>0.71</v>
      </c>
      <c r="W117">
        <f>Control!B115</f>
        <v>89.2</v>
      </c>
      <c r="X117">
        <f>'Ctrl pct'!B115</f>
        <v>0.14136291600633916</v>
      </c>
      <c r="Y117">
        <f>Controlled!B115</f>
        <v>64.5</v>
      </c>
      <c r="Z117">
        <f>'Controlled pct'!B115</f>
        <v>0.10221870047543581</v>
      </c>
      <c r="AA117">
        <f>'Fight Time'!B115</f>
        <v>631</v>
      </c>
      <c r="AB117">
        <v>2</v>
      </c>
    </row>
    <row r="118" spans="1:28" x14ac:dyDescent="0.3">
      <c r="A118" t="str">
        <f>Control!A116</f>
        <v>Kevin Vallejos</v>
      </c>
      <c r="B118">
        <v>23</v>
      </c>
      <c r="C118">
        <v>170</v>
      </c>
      <c r="D118">
        <v>173</v>
      </c>
      <c r="E118">
        <v>15</v>
      </c>
      <c r="F118">
        <v>1</v>
      </c>
      <c r="G118">
        <v>1</v>
      </c>
      <c r="H118">
        <v>0</v>
      </c>
      <c r="I118">
        <v>0.73</v>
      </c>
      <c r="J118">
        <v>0</v>
      </c>
      <c r="K118">
        <v>0.13</v>
      </c>
      <c r="L118">
        <v>0</v>
      </c>
      <c r="M118">
        <v>0.13</v>
      </c>
      <c r="N118">
        <v>1</v>
      </c>
      <c r="O118" s="8">
        <v>6.48</v>
      </c>
      <c r="P118" s="8">
        <v>5.7</v>
      </c>
      <c r="T118">
        <v>0</v>
      </c>
      <c r="U118">
        <v>0</v>
      </c>
      <c r="V118">
        <v>0.66</v>
      </c>
      <c r="W118">
        <f>Control!B116</f>
        <v>5.333333333333333</v>
      </c>
      <c r="X118">
        <f>'Ctrl pct'!B116</f>
        <v>1.29764801297648E-2</v>
      </c>
      <c r="Y118">
        <f>Controlled!B116</f>
        <v>3.3333333333333335</v>
      </c>
      <c r="Z118">
        <f>'Controlled pct'!B116</f>
        <v>8.1103000811030019E-3</v>
      </c>
      <c r="AA118">
        <f>'Fight Time'!B116</f>
        <v>411</v>
      </c>
      <c r="AB118">
        <v>4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B120">
        <v>38</v>
      </c>
      <c r="C120">
        <v>180</v>
      </c>
      <c r="D120">
        <v>178</v>
      </c>
      <c r="E120">
        <v>25</v>
      </c>
      <c r="F120">
        <v>9</v>
      </c>
      <c r="G120">
        <v>11</v>
      </c>
      <c r="H120">
        <v>5</v>
      </c>
      <c r="I120">
        <v>0.6</v>
      </c>
      <c r="J120">
        <v>0.22</v>
      </c>
      <c r="K120">
        <v>0.12</v>
      </c>
      <c r="L120">
        <v>0.22</v>
      </c>
      <c r="M120">
        <v>0.28000000000000003</v>
      </c>
      <c r="N120">
        <v>0.56000000000000005</v>
      </c>
      <c r="O120" s="8">
        <v>4.26</v>
      </c>
      <c r="P120" s="8">
        <v>3.52</v>
      </c>
      <c r="T120">
        <v>0.75</v>
      </c>
      <c r="U120">
        <v>0.2</v>
      </c>
      <c r="V120">
        <v>0.68</v>
      </c>
      <c r="W120">
        <f>Control!B118</f>
        <v>89.529411764705884</v>
      </c>
      <c r="X120">
        <f>'Ctrl pct'!B118</f>
        <v>0.12735335955150198</v>
      </c>
      <c r="Y120">
        <f>Controlled!B118</f>
        <v>171.52941176470588</v>
      </c>
      <c r="Z120">
        <f>'Controlled pct'!B118</f>
        <v>0.24399631829972387</v>
      </c>
      <c r="AA120">
        <f>'Fight Time'!B118</f>
        <v>703</v>
      </c>
      <c r="AB120">
        <v>-1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B122">
        <v>37</v>
      </c>
      <c r="C122">
        <v>188</v>
      </c>
      <c r="D122">
        <v>193</v>
      </c>
      <c r="E122">
        <v>15</v>
      </c>
      <c r="F122">
        <v>3</v>
      </c>
      <c r="G122">
        <v>9</v>
      </c>
      <c r="H122">
        <v>3</v>
      </c>
      <c r="I122">
        <v>0.53</v>
      </c>
      <c r="J122">
        <v>0</v>
      </c>
      <c r="K122">
        <v>0.2</v>
      </c>
      <c r="L122">
        <v>0</v>
      </c>
      <c r="M122">
        <v>0.27</v>
      </c>
      <c r="N122">
        <v>1</v>
      </c>
      <c r="O122" s="8">
        <v>3.58</v>
      </c>
      <c r="P122" s="8">
        <v>3.56</v>
      </c>
      <c r="T122">
        <v>1.1100000000000001</v>
      </c>
      <c r="U122">
        <v>0.4</v>
      </c>
      <c r="V122">
        <v>0.33</v>
      </c>
      <c r="W122">
        <f>Control!B120</f>
        <v>192.3</v>
      </c>
      <c r="X122">
        <f>'Ctrl pct'!B120</f>
        <v>0.25846774193548389</v>
      </c>
      <c r="Y122">
        <f>Controlled!B120</f>
        <v>51.5</v>
      </c>
      <c r="Z122">
        <f>'Controlled pct'!B120</f>
        <v>6.9220430107526876E-2</v>
      </c>
      <c r="AA122">
        <f>'Fight Time'!B120</f>
        <v>744</v>
      </c>
      <c r="AB122">
        <v>3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B127">
        <v>27</v>
      </c>
      <c r="C127">
        <v>170</v>
      </c>
      <c r="D127">
        <v>178</v>
      </c>
      <c r="E127">
        <v>9</v>
      </c>
      <c r="F127">
        <v>2</v>
      </c>
      <c r="G127">
        <v>1</v>
      </c>
      <c r="H127">
        <v>1</v>
      </c>
      <c r="I127">
        <v>0.11</v>
      </c>
      <c r="J127">
        <v>0.5</v>
      </c>
      <c r="K127">
        <v>0.78</v>
      </c>
      <c r="L127">
        <v>0</v>
      </c>
      <c r="M127">
        <v>0.11</v>
      </c>
      <c r="N127">
        <v>0.5</v>
      </c>
      <c r="O127" s="8">
        <v>3.44</v>
      </c>
      <c r="P127" s="8">
        <v>1.7</v>
      </c>
      <c r="T127">
        <v>3.53</v>
      </c>
      <c r="U127">
        <v>0.38</v>
      </c>
      <c r="V127">
        <v>0.5</v>
      </c>
      <c r="W127">
        <f>Control!B125</f>
        <v>222</v>
      </c>
      <c r="X127">
        <f>'Ctrl pct'!B125</f>
        <v>0.34850863422291994</v>
      </c>
      <c r="Y127">
        <f>Controlled!B125</f>
        <v>234.5</v>
      </c>
      <c r="Z127">
        <f>'Controlled pct'!B125</f>
        <v>0.36813186813186816</v>
      </c>
      <c r="AA127">
        <f>'Fight Time'!B125</f>
        <v>637</v>
      </c>
      <c r="AB127">
        <v>-1</v>
      </c>
    </row>
    <row r="128" spans="1:28" x14ac:dyDescent="0.3">
      <c r="A128" t="str">
        <f>Control!A126</f>
        <v>Andrey Pulyaev</v>
      </c>
      <c r="B128">
        <v>27</v>
      </c>
      <c r="C128">
        <v>193</v>
      </c>
      <c r="D128">
        <v>199</v>
      </c>
      <c r="E128">
        <v>9</v>
      </c>
      <c r="F128">
        <v>3</v>
      </c>
      <c r="G128">
        <v>0</v>
      </c>
      <c r="H128">
        <v>1</v>
      </c>
      <c r="I128">
        <v>0.56000000000000005</v>
      </c>
      <c r="J128">
        <v>0.33</v>
      </c>
      <c r="K128">
        <v>0.22</v>
      </c>
      <c r="L128">
        <v>0</v>
      </c>
      <c r="M128">
        <v>0.22</v>
      </c>
      <c r="N128">
        <v>0.67</v>
      </c>
      <c r="O128" s="8">
        <v>3.87</v>
      </c>
      <c r="P128" s="8">
        <v>3.93</v>
      </c>
      <c r="T128">
        <v>0.5</v>
      </c>
      <c r="U128">
        <v>0.16</v>
      </c>
      <c r="V128">
        <v>0.85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  <c r="AB128">
        <v>-1</v>
      </c>
    </row>
    <row r="129" spans="1:28" x14ac:dyDescent="0.3">
      <c r="A129" t="str">
        <f>Control!A127</f>
        <v>Christian Leroy Duncan</v>
      </c>
      <c r="B129">
        <v>30</v>
      </c>
      <c r="C129">
        <v>188</v>
      </c>
      <c r="D129">
        <v>201</v>
      </c>
      <c r="E129">
        <v>11</v>
      </c>
      <c r="F129">
        <v>2</v>
      </c>
      <c r="G129">
        <v>4</v>
      </c>
      <c r="H129">
        <v>2</v>
      </c>
      <c r="I129">
        <v>0.73</v>
      </c>
      <c r="J129">
        <v>0</v>
      </c>
      <c r="K129">
        <v>0.09</v>
      </c>
      <c r="L129">
        <v>0</v>
      </c>
      <c r="M129">
        <v>0.18</v>
      </c>
      <c r="N129">
        <v>1</v>
      </c>
      <c r="O129" s="8">
        <v>4.75</v>
      </c>
      <c r="P129" s="8">
        <v>3.01</v>
      </c>
      <c r="T129">
        <v>0.24</v>
      </c>
      <c r="U129">
        <v>0.11</v>
      </c>
      <c r="V129">
        <v>0.72</v>
      </c>
      <c r="W129">
        <f>Control!B127</f>
        <v>162.33333333333334</v>
      </c>
      <c r="X129">
        <f>'Ctrl pct'!B127</f>
        <v>0.25685654008438819</v>
      </c>
      <c r="Y129">
        <f>Controlled!B127</f>
        <v>145.5</v>
      </c>
      <c r="Z129">
        <f>'Controlled pct'!B127</f>
        <v>0.23022151898734178</v>
      </c>
      <c r="AA129">
        <f>'Fight Time'!B127</f>
        <v>632</v>
      </c>
      <c r="AB129">
        <v>1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B133">
        <v>26</v>
      </c>
      <c r="C133">
        <v>163</v>
      </c>
      <c r="D133">
        <v>170</v>
      </c>
      <c r="E133">
        <v>9</v>
      </c>
      <c r="F133">
        <v>0</v>
      </c>
      <c r="G133">
        <v>2</v>
      </c>
      <c r="H133">
        <v>0</v>
      </c>
      <c r="I133">
        <v>0.44</v>
      </c>
      <c r="J133">
        <v>0</v>
      </c>
      <c r="K133">
        <v>0.12</v>
      </c>
      <c r="L133">
        <v>0</v>
      </c>
      <c r="M133">
        <v>0.44</v>
      </c>
      <c r="N133">
        <v>0</v>
      </c>
      <c r="O133" s="8">
        <v>3.73</v>
      </c>
      <c r="P133" s="8">
        <v>3.42</v>
      </c>
      <c r="T133">
        <v>1.85</v>
      </c>
      <c r="U133">
        <v>0.5</v>
      </c>
      <c r="V133">
        <v>1</v>
      </c>
      <c r="W133">
        <f>Control!B131</f>
        <v>131</v>
      </c>
      <c r="X133">
        <f>'Ctrl pct'!B131</f>
        <v>0.2021604938271605</v>
      </c>
      <c r="Y133">
        <f>Controlled!B131</f>
        <v>30.666666666666668</v>
      </c>
      <c r="Z133">
        <f>'Controlled pct'!B131</f>
        <v>4.7325102880658436E-2</v>
      </c>
      <c r="AA133">
        <f>'Fight Time'!B131</f>
        <v>648</v>
      </c>
      <c r="AB133">
        <v>9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8" x14ac:dyDescent="0.3">
      <c r="A138" t="str">
        <f>Control!A136</f>
        <v>Chris Duncan</v>
      </c>
      <c r="B138">
        <v>32</v>
      </c>
      <c r="C138">
        <v>178</v>
      </c>
      <c r="D138">
        <v>182</v>
      </c>
      <c r="E138">
        <v>13</v>
      </c>
      <c r="F138">
        <v>2</v>
      </c>
      <c r="G138">
        <v>4</v>
      </c>
      <c r="H138">
        <v>1</v>
      </c>
      <c r="I138">
        <v>0.54</v>
      </c>
      <c r="J138">
        <v>0.5</v>
      </c>
      <c r="K138">
        <v>0.23</v>
      </c>
      <c r="L138">
        <v>0.5</v>
      </c>
      <c r="M138">
        <v>0.23</v>
      </c>
      <c r="N138">
        <v>0</v>
      </c>
      <c r="O138" s="8">
        <v>4.2</v>
      </c>
      <c r="P138" s="8">
        <v>3.63</v>
      </c>
      <c r="T138">
        <v>4.0999999999999996</v>
      </c>
      <c r="U138">
        <v>0.43</v>
      </c>
      <c r="V138">
        <v>0.37</v>
      </c>
      <c r="W138">
        <f>Control!B136</f>
        <v>128.14285714285714</v>
      </c>
      <c r="X138">
        <f>'Ctrl pct'!B136</f>
        <v>0.29189716889033518</v>
      </c>
      <c r="Y138">
        <f>Controlled!B136</f>
        <v>18.857142857142858</v>
      </c>
      <c r="Z138">
        <f>'Controlled pct'!B136</f>
        <v>4.2954767328343642E-2</v>
      </c>
      <c r="AA138">
        <f>'Fight Time'!B136</f>
        <v>439</v>
      </c>
      <c r="AB138">
        <v>2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8" x14ac:dyDescent="0.3">
      <c r="A150" t="str">
        <f>Control!A148</f>
        <v>Austin Hubbard</v>
      </c>
      <c r="B150">
        <v>33</v>
      </c>
      <c r="C150">
        <v>175</v>
      </c>
      <c r="D150">
        <v>178</v>
      </c>
      <c r="E150">
        <v>16</v>
      </c>
      <c r="F150">
        <v>9</v>
      </c>
      <c r="G150">
        <v>4</v>
      </c>
      <c r="H150">
        <v>7</v>
      </c>
      <c r="I150">
        <v>0.25</v>
      </c>
      <c r="J150">
        <v>0</v>
      </c>
      <c r="K150">
        <v>0.19</v>
      </c>
      <c r="L150">
        <v>0.33</v>
      </c>
      <c r="M150">
        <v>0.56000000000000005</v>
      </c>
      <c r="N150">
        <v>0.67</v>
      </c>
      <c r="O150" s="8">
        <v>3.87</v>
      </c>
      <c r="P150" s="8">
        <v>3.82</v>
      </c>
      <c r="T150">
        <v>1.59</v>
      </c>
      <c r="U150">
        <v>0.31</v>
      </c>
      <c r="V150">
        <v>0.68</v>
      </c>
      <c r="W150">
        <f>Control!B148</f>
        <v>158.80000000000001</v>
      </c>
      <c r="X150">
        <f>'Ctrl pct'!B148</f>
        <v>0.205699481865285</v>
      </c>
      <c r="Y150">
        <f>Controlled!B148</f>
        <v>129.1</v>
      </c>
      <c r="Z150">
        <f>'Controlled pct'!B148</f>
        <v>0.16722797927461139</v>
      </c>
      <c r="AA150">
        <f>'Fight Time'!B148</f>
        <v>772</v>
      </c>
      <c r="AB150">
        <v>-2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8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8" x14ac:dyDescent="0.3">
      <c r="A156" t="str">
        <f>Control!A154</f>
        <v>Loopy Godinez</v>
      </c>
      <c r="B156">
        <v>31</v>
      </c>
      <c r="C156">
        <v>157</v>
      </c>
      <c r="D156">
        <v>155</v>
      </c>
      <c r="E156">
        <v>13</v>
      </c>
      <c r="F156">
        <v>5</v>
      </c>
      <c r="G156">
        <v>8</v>
      </c>
      <c r="H156">
        <v>5</v>
      </c>
      <c r="I156">
        <v>0</v>
      </c>
      <c r="J156">
        <v>0</v>
      </c>
      <c r="K156">
        <v>0.23</v>
      </c>
      <c r="L156">
        <v>0</v>
      </c>
      <c r="M156">
        <v>0.77</v>
      </c>
      <c r="N156">
        <v>1</v>
      </c>
      <c r="O156" s="8">
        <v>4.3</v>
      </c>
      <c r="P156" s="8">
        <v>3.8</v>
      </c>
      <c r="T156">
        <v>3.2</v>
      </c>
      <c r="U156">
        <v>0.5</v>
      </c>
      <c r="V156">
        <v>0.83</v>
      </c>
      <c r="W156">
        <f>Control!B154</f>
        <v>234.4</v>
      </c>
      <c r="X156">
        <f>'Ctrl pct'!B154</f>
        <v>0.28550548112058466</v>
      </c>
      <c r="Y156">
        <f>Controlled!B154</f>
        <v>97.8</v>
      </c>
      <c r="Z156">
        <f>'Controlled pct'!B154</f>
        <v>0.11912302070645554</v>
      </c>
      <c r="AA156">
        <f>'Fight Time'!B154</f>
        <v>821</v>
      </c>
      <c r="AB156">
        <v>1</v>
      </c>
    </row>
    <row r="157" spans="1:28" x14ac:dyDescent="0.3">
      <c r="A157" t="str">
        <f>Control!A155</f>
        <v>Cristian Rodriguez</v>
      </c>
      <c r="B157">
        <v>27</v>
      </c>
      <c r="C157">
        <v>170</v>
      </c>
      <c r="D157">
        <v>182</v>
      </c>
      <c r="E157">
        <v>12</v>
      </c>
      <c r="F157">
        <v>3</v>
      </c>
      <c r="G157">
        <v>5</v>
      </c>
      <c r="H157">
        <v>3</v>
      </c>
      <c r="I157">
        <v>0.25</v>
      </c>
      <c r="J157">
        <v>0</v>
      </c>
      <c r="K157">
        <v>0.33</v>
      </c>
      <c r="L157">
        <v>0.33</v>
      </c>
      <c r="M157">
        <v>0.42</v>
      </c>
      <c r="N157">
        <v>0.67</v>
      </c>
      <c r="O157" s="8">
        <v>3.63</v>
      </c>
      <c r="P157" s="8">
        <v>2.66</v>
      </c>
      <c r="T157">
        <v>1.84</v>
      </c>
      <c r="U157">
        <v>0.46</v>
      </c>
      <c r="V157">
        <v>0.69</v>
      </c>
      <c r="W157">
        <f>Control!B155</f>
        <v>151.125</v>
      </c>
      <c r="X157">
        <f>'Ctrl pct'!B155</f>
        <v>0.19884868421052632</v>
      </c>
      <c r="Y157">
        <f>Controlled!B155</f>
        <v>296</v>
      </c>
      <c r="Z157">
        <f>'Controlled pct'!B155</f>
        <v>0.38947368421052631</v>
      </c>
      <c r="AA157">
        <f>'Fight Time'!B155</f>
        <v>760</v>
      </c>
      <c r="AB157">
        <v>-1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80.666666666666671</v>
      </c>
      <c r="X161">
        <f>'Ctrl pct'!B159</f>
        <v>0.13159325720500273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B162">
        <v>27</v>
      </c>
      <c r="C162">
        <v>165</v>
      </c>
      <c r="D162">
        <v>173</v>
      </c>
      <c r="E162">
        <v>10</v>
      </c>
      <c r="F162">
        <v>3</v>
      </c>
      <c r="G162">
        <v>1</v>
      </c>
      <c r="H162">
        <v>2</v>
      </c>
      <c r="I162">
        <v>0.8</v>
      </c>
      <c r="J162">
        <v>0.33</v>
      </c>
      <c r="K162">
        <v>0</v>
      </c>
      <c r="L162">
        <v>0.33</v>
      </c>
      <c r="M162">
        <v>0.2</v>
      </c>
      <c r="N162">
        <v>0.33</v>
      </c>
      <c r="O162" s="8">
        <v>5.0999999999999996</v>
      </c>
      <c r="P162" s="8">
        <v>5.99</v>
      </c>
      <c r="T162">
        <v>0</v>
      </c>
      <c r="U162">
        <v>0</v>
      </c>
      <c r="V162">
        <v>0.65</v>
      </c>
      <c r="W162">
        <f>Control!B160</f>
        <v>22.5</v>
      </c>
      <c r="X162">
        <f>'Ctrl pct'!B160</f>
        <v>2.9069767441860465E-2</v>
      </c>
      <c r="Y162">
        <f>Controlled!B160</f>
        <v>160</v>
      </c>
      <c r="Z162">
        <f>'Controlled pct'!B160</f>
        <v>0.20671834625322996</v>
      </c>
      <c r="AA162">
        <f>'Fight Time'!B160</f>
        <v>774</v>
      </c>
      <c r="AB162">
        <v>1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B172">
        <v>30</v>
      </c>
      <c r="C172">
        <v>173</v>
      </c>
      <c r="D172">
        <v>174</v>
      </c>
      <c r="E172">
        <v>12</v>
      </c>
      <c r="F172">
        <v>4</v>
      </c>
      <c r="G172">
        <v>3</v>
      </c>
      <c r="H172">
        <v>3</v>
      </c>
      <c r="I172">
        <v>0.17</v>
      </c>
      <c r="J172">
        <v>0.25</v>
      </c>
      <c r="K172">
        <v>0.5</v>
      </c>
      <c r="L172">
        <v>0</v>
      </c>
      <c r="M172">
        <v>0.33</v>
      </c>
      <c r="N172">
        <v>0.75</v>
      </c>
      <c r="O172" s="8">
        <v>4.45</v>
      </c>
      <c r="P172" s="8">
        <v>4.03</v>
      </c>
      <c r="T172">
        <v>0.84</v>
      </c>
      <c r="U172">
        <v>0.26</v>
      </c>
      <c r="V172">
        <v>0.63</v>
      </c>
      <c r="W172">
        <f>Control!B170</f>
        <v>85.833333333333329</v>
      </c>
      <c r="X172">
        <f>'Ctrl pct'!B170</f>
        <v>9.5903165735567966E-2</v>
      </c>
      <c r="Y172">
        <f>Controlled!B170</f>
        <v>129.83333333333334</v>
      </c>
      <c r="Z172">
        <f>'Controlled pct'!B170</f>
        <v>0.14506517690875234</v>
      </c>
      <c r="AA172">
        <f>'Fight Time'!B170</f>
        <v>895</v>
      </c>
      <c r="AB172">
        <v>-3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B185">
        <v>39</v>
      </c>
      <c r="C185">
        <v>173</v>
      </c>
      <c r="D185">
        <v>175</v>
      </c>
      <c r="E185">
        <v>14</v>
      </c>
      <c r="F185">
        <v>7</v>
      </c>
      <c r="G185">
        <v>7</v>
      </c>
      <c r="H185">
        <v>6</v>
      </c>
      <c r="I185">
        <v>0.28000000000000003</v>
      </c>
      <c r="J185">
        <v>0</v>
      </c>
      <c r="K185">
        <v>0.5</v>
      </c>
      <c r="L185">
        <v>0.56000000000000005</v>
      </c>
      <c r="M185">
        <v>0.21</v>
      </c>
      <c r="N185">
        <v>0.43</v>
      </c>
      <c r="O185" s="8">
        <v>5.25</v>
      </c>
      <c r="P185" s="8">
        <v>3.89</v>
      </c>
      <c r="T185">
        <v>1.1399999999999999</v>
      </c>
      <c r="U185">
        <v>0.4</v>
      </c>
      <c r="V185">
        <v>0.61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  <c r="AB185">
        <v>1</v>
      </c>
    </row>
    <row r="186" spans="1:28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8" x14ac:dyDescent="0.3">
      <c r="A187" t="str">
        <f>Control!A185</f>
        <v>Ode Osbourne</v>
      </c>
      <c r="B187">
        <v>33</v>
      </c>
      <c r="C187">
        <v>171</v>
      </c>
      <c r="D187">
        <v>185</v>
      </c>
      <c r="E187">
        <v>13</v>
      </c>
      <c r="F187">
        <v>8</v>
      </c>
      <c r="G187">
        <v>5</v>
      </c>
      <c r="H187">
        <v>6</v>
      </c>
      <c r="I187">
        <v>0.38</v>
      </c>
      <c r="J187">
        <v>0.25</v>
      </c>
      <c r="K187">
        <v>0.38</v>
      </c>
      <c r="L187">
        <v>0.5</v>
      </c>
      <c r="M187">
        <v>0.23</v>
      </c>
      <c r="N187">
        <v>0.25</v>
      </c>
      <c r="O187" s="8">
        <v>3.2</v>
      </c>
      <c r="P187" s="8">
        <v>3.81</v>
      </c>
      <c r="T187">
        <v>1.1100000000000001</v>
      </c>
      <c r="U187">
        <v>0.28000000000000003</v>
      </c>
      <c r="V187">
        <v>0.65</v>
      </c>
      <c r="W187">
        <f>Control!B185</f>
        <v>30.3</v>
      </c>
      <c r="X187">
        <f>'Ctrl pct'!B185</f>
        <v>7.4630541871921183E-2</v>
      </c>
      <c r="Y187">
        <f>Controlled!B185</f>
        <v>146</v>
      </c>
      <c r="Z187">
        <f>'Controlled pct'!B185</f>
        <v>0.35960591133004927</v>
      </c>
      <c r="AA187">
        <f>'Fight Time'!B185</f>
        <v>406</v>
      </c>
      <c r="AB187">
        <v>1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B190">
        <v>33</v>
      </c>
      <c r="C190">
        <v>193</v>
      </c>
      <c r="D190">
        <v>196</v>
      </c>
      <c r="E190">
        <v>15</v>
      </c>
      <c r="F190">
        <v>2</v>
      </c>
      <c r="G190">
        <v>6</v>
      </c>
      <c r="H190">
        <v>1</v>
      </c>
      <c r="I190">
        <v>0.4</v>
      </c>
      <c r="J190">
        <v>0.5</v>
      </c>
      <c r="K190">
        <v>0.2</v>
      </c>
      <c r="L190">
        <v>0</v>
      </c>
      <c r="M190">
        <v>0.4</v>
      </c>
      <c r="N190">
        <v>0.5</v>
      </c>
      <c r="O190" s="8">
        <v>4.67</v>
      </c>
      <c r="P190" s="8">
        <v>5</v>
      </c>
      <c r="T190">
        <v>0.17</v>
      </c>
      <c r="U190">
        <v>0.2</v>
      </c>
      <c r="V190">
        <v>1</v>
      </c>
      <c r="W190">
        <f>Control!B188</f>
        <v>174.625</v>
      </c>
      <c r="X190">
        <f>'Ctrl pct'!B188</f>
        <v>0.26865384615384613</v>
      </c>
      <c r="Y190">
        <f>Controlled!B188</f>
        <v>94.625</v>
      </c>
      <c r="Z190">
        <f>'Controlled pct'!B188</f>
        <v>0.14557692307692308</v>
      </c>
      <c r="AA190">
        <f>'Fight Time'!B188</f>
        <v>650</v>
      </c>
      <c r="AB190">
        <v>2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B196">
        <v>34</v>
      </c>
      <c r="C196">
        <v>175</v>
      </c>
      <c r="D196">
        <v>187</v>
      </c>
      <c r="E196">
        <v>16</v>
      </c>
      <c r="F196">
        <v>0</v>
      </c>
      <c r="G196">
        <v>8</v>
      </c>
      <c r="H196">
        <v>0</v>
      </c>
      <c r="I196">
        <v>0.44</v>
      </c>
      <c r="J196">
        <v>0</v>
      </c>
      <c r="K196">
        <v>0</v>
      </c>
      <c r="L196">
        <v>0</v>
      </c>
      <c r="M196">
        <v>0.56000000000000005</v>
      </c>
      <c r="N196">
        <v>0</v>
      </c>
      <c r="O196" s="8">
        <v>4.53</v>
      </c>
      <c r="P196" s="8">
        <v>2.48</v>
      </c>
      <c r="T196">
        <v>1.45</v>
      </c>
      <c r="U196">
        <v>0.54</v>
      </c>
      <c r="V196">
        <v>0.52</v>
      </c>
      <c r="W196">
        <f>Control!B194</f>
        <v>202.88888888888889</v>
      </c>
      <c r="X196">
        <f>'Ctrl pct'!B194</f>
        <v>0.22618605227300878</v>
      </c>
      <c r="Y196">
        <f>Controlled!B194</f>
        <v>139</v>
      </c>
      <c r="Z196">
        <f>'Controlled pct'!B194</f>
        <v>0.15496098104793757</v>
      </c>
      <c r="AA196">
        <f>'Fight Time'!B194</f>
        <v>897</v>
      </c>
      <c r="AB196">
        <v>16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B199">
        <v>35</v>
      </c>
      <c r="C199">
        <v>169</v>
      </c>
      <c r="D199">
        <v>170</v>
      </c>
      <c r="E199">
        <v>9</v>
      </c>
      <c r="F199">
        <v>2</v>
      </c>
      <c r="G199">
        <v>3</v>
      </c>
      <c r="H199">
        <v>1</v>
      </c>
      <c r="I199">
        <v>0.67</v>
      </c>
      <c r="J199">
        <v>0</v>
      </c>
      <c r="K199">
        <v>0.22</v>
      </c>
      <c r="L199">
        <v>0</v>
      </c>
      <c r="M199">
        <v>0.11</v>
      </c>
      <c r="N199">
        <v>1</v>
      </c>
      <c r="O199" s="8">
        <v>3.07</v>
      </c>
      <c r="P199" s="8">
        <v>1.91</v>
      </c>
      <c r="T199">
        <v>0.33</v>
      </c>
      <c r="U199">
        <v>0.11</v>
      </c>
      <c r="V199">
        <v>0.5</v>
      </c>
      <c r="W199">
        <f>Control!B197</f>
        <v>122.5</v>
      </c>
      <c r="X199">
        <f>'Ctrl pct'!B197</f>
        <v>0.18148148148148149</v>
      </c>
      <c r="Y199">
        <f>Controlled!B197</f>
        <v>293.75</v>
      </c>
      <c r="Z199">
        <f>'Controlled pct'!B197</f>
        <v>0.43518518518518517</v>
      </c>
      <c r="AA199">
        <f>'Fight Time'!B197</f>
        <v>675</v>
      </c>
      <c r="AB199">
        <v>1</v>
      </c>
    </row>
    <row r="200" spans="1:28" x14ac:dyDescent="0.3">
      <c r="A200" t="str">
        <f>Control!A198</f>
        <v>Tresean Gore</v>
      </c>
      <c r="B200">
        <v>31</v>
      </c>
      <c r="C200">
        <v>183</v>
      </c>
      <c r="D200">
        <v>191</v>
      </c>
      <c r="E200">
        <v>5</v>
      </c>
      <c r="F200">
        <v>3</v>
      </c>
      <c r="G200">
        <v>2</v>
      </c>
      <c r="H200">
        <v>3</v>
      </c>
      <c r="I200">
        <v>0.2</v>
      </c>
      <c r="J200">
        <v>0.67</v>
      </c>
      <c r="K200">
        <v>0.6</v>
      </c>
      <c r="L200">
        <v>0</v>
      </c>
      <c r="M200">
        <v>0.2</v>
      </c>
      <c r="N200">
        <v>0.33</v>
      </c>
      <c r="O200" s="8">
        <v>2.77</v>
      </c>
      <c r="P200" s="8">
        <v>8.16</v>
      </c>
      <c r="T200">
        <v>2.62</v>
      </c>
      <c r="U200">
        <v>0.75</v>
      </c>
      <c r="V200">
        <v>0.83</v>
      </c>
      <c r="W200">
        <f>Control!B198</f>
        <v>58.6</v>
      </c>
      <c r="X200">
        <f>'Ctrl pct'!B198</f>
        <v>0.14223300970873787</v>
      </c>
      <c r="Y200">
        <f>Controlled!B198</f>
        <v>74.599999999999994</v>
      </c>
      <c r="Z200">
        <f>'Controlled pct'!B198</f>
        <v>0.18106796116504853</v>
      </c>
      <c r="AA200">
        <f>'Fight Time'!B198</f>
        <v>412</v>
      </c>
      <c r="AB200">
        <v>-1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B203">
        <v>29</v>
      </c>
      <c r="C203">
        <v>173</v>
      </c>
      <c r="D203">
        <v>183</v>
      </c>
      <c r="E203">
        <v>17</v>
      </c>
      <c r="F203">
        <v>7</v>
      </c>
      <c r="G203">
        <v>4</v>
      </c>
      <c r="H203">
        <v>4</v>
      </c>
      <c r="I203">
        <v>0.76</v>
      </c>
      <c r="J203">
        <v>0</v>
      </c>
      <c r="K203">
        <v>0.06</v>
      </c>
      <c r="L203">
        <v>0.86</v>
      </c>
      <c r="M203">
        <v>0.18</v>
      </c>
      <c r="N203">
        <v>0.14000000000000001</v>
      </c>
      <c r="O203" s="8">
        <v>4.4000000000000004</v>
      </c>
      <c r="P203" s="8">
        <v>2.63</v>
      </c>
      <c r="T203">
        <v>0.18</v>
      </c>
      <c r="U203">
        <v>0.25</v>
      </c>
      <c r="V203">
        <v>0.67</v>
      </c>
      <c r="W203">
        <f>Control!B201</f>
        <v>41.125</v>
      </c>
      <c r="X203">
        <f>'Ctrl pct'!B201</f>
        <v>6.741803278688524E-2</v>
      </c>
      <c r="Y203">
        <f>Controlled!B201</f>
        <v>250</v>
      </c>
      <c r="Z203">
        <f>'Controlled pct'!B201</f>
        <v>0.4098360655737705</v>
      </c>
      <c r="AA203">
        <f>'Fight Time'!B201</f>
        <v>610</v>
      </c>
      <c r="AB203">
        <v>1</v>
      </c>
    </row>
    <row r="204" spans="1:28" x14ac:dyDescent="0.3">
      <c r="A204" t="str">
        <f>Control!A202</f>
        <v>Michal Oleksiejczuk</v>
      </c>
      <c r="B204">
        <v>30</v>
      </c>
      <c r="C204">
        <v>184</v>
      </c>
      <c r="D204">
        <v>188</v>
      </c>
      <c r="E204">
        <v>20</v>
      </c>
      <c r="F204">
        <v>9</v>
      </c>
      <c r="G204">
        <v>8</v>
      </c>
      <c r="H204">
        <v>7</v>
      </c>
      <c r="I204">
        <v>0.75</v>
      </c>
      <c r="J204">
        <v>0.11</v>
      </c>
      <c r="K204">
        <v>0.05</v>
      </c>
      <c r="L204">
        <v>0.67</v>
      </c>
      <c r="M204">
        <v>0.2</v>
      </c>
      <c r="N204">
        <v>0.22</v>
      </c>
      <c r="O204" s="8">
        <v>5.27</v>
      </c>
      <c r="P204" s="8">
        <v>4.51</v>
      </c>
      <c r="T204">
        <v>1.05</v>
      </c>
      <c r="U204">
        <v>0.43</v>
      </c>
      <c r="V204">
        <v>0.48</v>
      </c>
      <c r="W204">
        <f>Control!B202</f>
        <v>29.5</v>
      </c>
      <c r="X204">
        <f>'Ctrl pct'!B202</f>
        <v>7.8877005347593579E-2</v>
      </c>
      <c r="Y204">
        <f>Controlled!B202</f>
        <v>67.900000000000006</v>
      </c>
      <c r="Z204">
        <f>'Controlled pct'!B202</f>
        <v>0.18155080213903746</v>
      </c>
      <c r="AA204">
        <f>'Fight Time'!B202</f>
        <v>374</v>
      </c>
      <c r="AB204">
        <v>1</v>
      </c>
    </row>
    <row r="205" spans="1:28" x14ac:dyDescent="0.3">
      <c r="A205" t="str">
        <f>Control!A203</f>
        <v>Sedrique Dumas</v>
      </c>
      <c r="B205">
        <v>29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0.26199776785714285</v>
      </c>
      <c r="Y205">
        <f>Controlled!B203</f>
        <v>85.285714285714292</v>
      </c>
      <c r="Z205">
        <f>'Controlled pct'!B203</f>
        <v>0.16657366071428573</v>
      </c>
      <c r="AA205">
        <f>'Fight Time'!B203</f>
        <v>512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8" x14ac:dyDescent="0.3">
      <c r="A213" t="str">
        <f>Control!A211</f>
        <v>Nikita Krylov</v>
      </c>
      <c r="B213">
        <v>33</v>
      </c>
      <c r="C213">
        <v>191</v>
      </c>
      <c r="D213">
        <v>197</v>
      </c>
      <c r="E213">
        <v>30</v>
      </c>
      <c r="F213">
        <v>10</v>
      </c>
      <c r="G213">
        <v>11</v>
      </c>
      <c r="H213">
        <v>8</v>
      </c>
      <c r="I213">
        <v>0.4</v>
      </c>
      <c r="J213">
        <v>0.2</v>
      </c>
      <c r="K213">
        <v>0.53</v>
      </c>
      <c r="L213">
        <v>0.6</v>
      </c>
      <c r="M213">
        <v>7.0000000000000007E-2</v>
      </c>
      <c r="N213">
        <v>0.2</v>
      </c>
      <c r="O213" s="8">
        <v>4.33</v>
      </c>
      <c r="P213" s="8">
        <v>2.4900000000000002</v>
      </c>
      <c r="T213">
        <v>2.2400000000000002</v>
      </c>
      <c r="U213">
        <v>0.38</v>
      </c>
      <c r="V213">
        <v>0.53</v>
      </c>
      <c r="W213">
        <f>Control!B211</f>
        <v>160.63157894736841</v>
      </c>
      <c r="X213">
        <f>'Ctrl pct'!B211</f>
        <v>0.40057750360939753</v>
      </c>
      <c r="Y213">
        <f>Controlled!B211</f>
        <v>112.15789473684211</v>
      </c>
      <c r="Z213">
        <f>'Controlled pct'!B211</f>
        <v>0.27969549809686312</v>
      </c>
      <c r="AA213">
        <f>'Fight Time'!B211</f>
        <v>401</v>
      </c>
      <c r="AB213">
        <v>-1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8" x14ac:dyDescent="0.3">
      <c r="A216" t="str">
        <f>Control!A214</f>
        <v>Bryce Mitchell</v>
      </c>
      <c r="B216">
        <v>30</v>
      </c>
      <c r="C216">
        <v>178</v>
      </c>
      <c r="D216">
        <v>178</v>
      </c>
      <c r="E216">
        <v>17</v>
      </c>
      <c r="F216">
        <v>3</v>
      </c>
      <c r="G216">
        <v>8</v>
      </c>
      <c r="H216">
        <v>3</v>
      </c>
      <c r="I216">
        <v>0.06</v>
      </c>
      <c r="J216">
        <v>0.33</v>
      </c>
      <c r="K216">
        <v>0.53</v>
      </c>
      <c r="L216">
        <v>0.67</v>
      </c>
      <c r="M216">
        <v>0.41</v>
      </c>
      <c r="N216">
        <v>0</v>
      </c>
      <c r="O216" s="8">
        <v>2.44</v>
      </c>
      <c r="P216" s="8">
        <v>1.64</v>
      </c>
      <c r="T216">
        <v>3.27</v>
      </c>
      <c r="U216">
        <v>0.36</v>
      </c>
      <c r="V216">
        <v>0.33</v>
      </c>
      <c r="W216">
        <f>Control!B214</f>
        <v>345</v>
      </c>
      <c r="X216">
        <f>'Ctrl pct'!B214</f>
        <v>0.51035502958579881</v>
      </c>
      <c r="Y216">
        <f>Controlled!B214</f>
        <v>103.54545454545455</v>
      </c>
      <c r="Z216">
        <f>'Controlled pct'!B214</f>
        <v>0.15317374932759548</v>
      </c>
      <c r="AA216">
        <f>'Fight Time'!B214</f>
        <v>676</v>
      </c>
      <c r="AB216">
        <v>-1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B236">
        <v>34</v>
      </c>
      <c r="C236">
        <v>193</v>
      </c>
      <c r="D236">
        <v>198</v>
      </c>
      <c r="E236">
        <v>20</v>
      </c>
      <c r="F236">
        <v>2</v>
      </c>
      <c r="G236">
        <v>3</v>
      </c>
      <c r="H236">
        <v>0</v>
      </c>
      <c r="I236">
        <v>0.2</v>
      </c>
      <c r="J236">
        <v>1</v>
      </c>
      <c r="K236">
        <v>0.7</v>
      </c>
      <c r="L236">
        <v>0</v>
      </c>
      <c r="M236">
        <v>0.1</v>
      </c>
      <c r="N236">
        <v>0</v>
      </c>
      <c r="O236" s="8">
        <v>3.25</v>
      </c>
      <c r="P236" s="8">
        <v>2.21</v>
      </c>
      <c r="T236">
        <v>4.74</v>
      </c>
      <c r="U236">
        <v>0.38</v>
      </c>
      <c r="V236">
        <v>0.66</v>
      </c>
      <c r="W236">
        <f>Control!B234</f>
        <v>181</v>
      </c>
      <c r="X236">
        <f>'Ctrl pct'!B234</f>
        <v>0.40857787810383744</v>
      </c>
      <c r="Y236">
        <f>Controlled!B234</f>
        <v>105.66666666666667</v>
      </c>
      <c r="Z236">
        <f>'Controlled pct'!B234</f>
        <v>0.23852520692249812</v>
      </c>
      <c r="AA236">
        <f>'Fight Time'!B234</f>
        <v>443</v>
      </c>
      <c r="AB236">
        <v>4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8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8" x14ac:dyDescent="0.3">
      <c r="A242" t="str">
        <f>Control!A240</f>
        <v>Marc-Andre Barriault</v>
      </c>
      <c r="B242">
        <v>35</v>
      </c>
      <c r="C242">
        <v>185</v>
      </c>
      <c r="D242">
        <v>188</v>
      </c>
      <c r="E242">
        <v>17</v>
      </c>
      <c r="F242">
        <v>9</v>
      </c>
      <c r="G242">
        <v>6</v>
      </c>
      <c r="H242">
        <v>8</v>
      </c>
      <c r="I242">
        <v>0.65</v>
      </c>
      <c r="J242">
        <v>0.33</v>
      </c>
      <c r="K242">
        <v>0.06</v>
      </c>
      <c r="L242">
        <v>0.11</v>
      </c>
      <c r="M242">
        <v>0.28000000000000003</v>
      </c>
      <c r="N242">
        <v>0.56000000000000005</v>
      </c>
      <c r="O242" s="8">
        <v>6.02</v>
      </c>
      <c r="P242" s="8">
        <v>5.77</v>
      </c>
      <c r="T242">
        <v>0.21</v>
      </c>
      <c r="U242">
        <v>0.25</v>
      </c>
      <c r="V242">
        <v>0.67</v>
      </c>
      <c r="W242">
        <f>Control!B240</f>
        <v>51.545454545454547</v>
      </c>
      <c r="X242">
        <f>'Ctrl pct'!B240</f>
        <v>8.8262764632627652E-2</v>
      </c>
      <c r="Y242">
        <f>Controlled!B240</f>
        <v>109.81818181818181</v>
      </c>
      <c r="Z242">
        <f>'Controlled pct'!B240</f>
        <v>0.18804483188044832</v>
      </c>
      <c r="AA242">
        <f>'Fight Time'!B240</f>
        <v>584</v>
      </c>
      <c r="AB242">
        <v>1</v>
      </c>
    </row>
    <row r="243" spans="1:28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8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8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8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8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8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8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8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8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8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8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8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8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8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0.50108695652173918</v>
      </c>
      <c r="Y278">
        <f>Controlled!B276</f>
        <v>52</v>
      </c>
      <c r="Z278">
        <f>'Controlled pct'!B276</f>
        <v>0.11304347826086956</v>
      </c>
      <c r="AA278">
        <f>'Fight Time'!B276</f>
        <v>460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3.977724741447892E-3</v>
      </c>
      <c r="Y280">
        <f>Controlled!B278</f>
        <v>9.3333333333333339</v>
      </c>
      <c r="Z280">
        <f>'Controlled pct'!B278</f>
        <v>2.2275258552108195E-2</v>
      </c>
      <c r="AA280">
        <f>'Fight Time'!B278</f>
        <v>419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8.9985272459499263E-2</v>
      </c>
      <c r="Y281">
        <f>Controlled!B279</f>
        <v>198</v>
      </c>
      <c r="Z281">
        <f>'Controlled pct'!B279</f>
        <v>0.29160530191458028</v>
      </c>
      <c r="AA281">
        <f>'Fight Time'!B279</f>
        <v>679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0.42766439909297049</v>
      </c>
      <c r="Y282">
        <f>Controlled!B280</f>
        <v>40.299999999999997</v>
      </c>
      <c r="Z282">
        <f>'Controlled pct'!B280</f>
        <v>9.1383219954648515E-2</v>
      </c>
      <c r="AA282">
        <f>'Fight Time'!B280</f>
        <v>441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0.27945945945945944</v>
      </c>
      <c r="Y286">
        <f>Controlled!B284</f>
        <v>66.5</v>
      </c>
      <c r="Z286">
        <f>'Controlled pct'!B284</f>
        <v>0.11981981981981982</v>
      </c>
      <c r="AA286">
        <f>'Fight Time'!B284</f>
        <v>555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0.58486238532110091</v>
      </c>
      <c r="Y287">
        <f>Controlled!B285</f>
        <v>7.5</v>
      </c>
      <c r="Z287">
        <f>'Controlled pct'!B285</f>
        <v>1.1467889908256881E-2</v>
      </c>
      <c r="AA287">
        <f>'Fight Time'!B285</f>
        <v>654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6.8507157464212681E-2</v>
      </c>
      <c r="Y291">
        <f>Controlled!B289</f>
        <v>154</v>
      </c>
      <c r="Z291">
        <f>'Controlled pct'!B289</f>
        <v>0.47239263803680981</v>
      </c>
      <c r="AA291">
        <f>'Fight Time'!B289</f>
        <v>326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0.20442930153321975</v>
      </c>
      <c r="Y292">
        <f>Controlled!B290</f>
        <v>69.75</v>
      </c>
      <c r="Z292">
        <f>'Controlled pct'!B290</f>
        <v>0.11882453151618398</v>
      </c>
      <c r="AA292">
        <f>'Fight Time'!B290</f>
        <v>587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0.88</v>
      </c>
      <c r="J297">
        <v>0</v>
      </c>
      <c r="K297">
        <v>0.13</v>
      </c>
      <c r="L297">
        <v>0</v>
      </c>
      <c r="M297">
        <v>0</v>
      </c>
      <c r="N297">
        <v>1</v>
      </c>
      <c r="O297" s="8">
        <v>3.96</v>
      </c>
      <c r="P297" s="8">
        <v>2.97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0.66</v>
      </c>
      <c r="W297">
        <f>Control!B295</f>
        <v>6.5</v>
      </c>
      <c r="X297">
        <f>'Ctrl pct'!B295</f>
        <v>8.5978835978835974E-3</v>
      </c>
      <c r="Y297">
        <f>Controlled!B295</f>
        <v>69</v>
      </c>
      <c r="Z297">
        <f>'Controlled pct'!B295</f>
        <v>9.1269841269841265E-2</v>
      </c>
      <c r="AA297">
        <f>'Fight Time'!B295</f>
        <v>756</v>
      </c>
      <c r="AB297">
        <v>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30</v>
      </c>
      <c r="C356">
        <v>180</v>
      </c>
      <c r="D356">
        <v>185</v>
      </c>
      <c r="E356">
        <v>21</v>
      </c>
      <c r="F356">
        <v>7</v>
      </c>
      <c r="G356">
        <v>14</v>
      </c>
      <c r="H356">
        <v>7</v>
      </c>
      <c r="I356">
        <v>0.24</v>
      </c>
      <c r="J356">
        <v>0.14000000000000001</v>
      </c>
      <c r="K356">
        <v>0.38</v>
      </c>
      <c r="L356">
        <v>0.43</v>
      </c>
      <c r="M356">
        <v>0.38</v>
      </c>
      <c r="N356">
        <v>0.43</v>
      </c>
      <c r="O356" s="8">
        <v>3.45</v>
      </c>
      <c r="P356" s="8">
        <v>2.63</v>
      </c>
      <c r="Q356">
        <v>0.71</v>
      </c>
      <c r="R356">
        <v>0.17</v>
      </c>
      <c r="S356">
        <v>0.11</v>
      </c>
      <c r="T356">
        <v>1.46</v>
      </c>
      <c r="U356">
        <v>0.41</v>
      </c>
      <c r="V356">
        <v>0.67</v>
      </c>
      <c r="W356">
        <f>Control!B354</f>
        <v>133.77777777777777</v>
      </c>
      <c r="X356">
        <f>'Ctrl pct'!B354</f>
        <v>0.19002525252525251</v>
      </c>
      <c r="Y356">
        <f>Controlled!B354</f>
        <v>145.5</v>
      </c>
      <c r="Z356">
        <f>'Controlled pct'!B354</f>
        <v>0.20667613636363635</v>
      </c>
      <c r="AA356">
        <f>'Fight Time'!B354</f>
        <v>704</v>
      </c>
      <c r="AB356">
        <v>2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28</v>
      </c>
      <c r="C360">
        <v>191</v>
      </c>
      <c r="D360">
        <v>183</v>
      </c>
      <c r="E360">
        <v>6</v>
      </c>
      <c r="F360">
        <v>3</v>
      </c>
      <c r="G360">
        <v>2</v>
      </c>
      <c r="H360">
        <v>3</v>
      </c>
      <c r="I360">
        <v>1</v>
      </c>
      <c r="J360">
        <v>0.33</v>
      </c>
      <c r="K360">
        <v>0</v>
      </c>
      <c r="L360">
        <v>0.33</v>
      </c>
      <c r="M360">
        <v>0</v>
      </c>
      <c r="N360">
        <v>0.33</v>
      </c>
      <c r="O360" s="8">
        <v>3.36</v>
      </c>
      <c r="P360" s="8">
        <v>2.84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0.77</v>
      </c>
      <c r="W360">
        <f>Control!B358</f>
        <v>1.2</v>
      </c>
      <c r="X360">
        <f>'Ctrl pct'!B358</f>
        <v>2.8708133971291866E-3</v>
      </c>
      <c r="Y360">
        <f>Controlled!B358</f>
        <v>245.2</v>
      </c>
      <c r="Z360">
        <f>'Controlled pct'!B358</f>
        <v>0.58660287081339713</v>
      </c>
      <c r="AA360">
        <f>'Fight Time'!B358</f>
        <v>418</v>
      </c>
      <c r="AB360">
        <v>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11</v>
      </c>
      <c r="F361">
        <v>2</v>
      </c>
      <c r="G361">
        <v>4</v>
      </c>
      <c r="H361">
        <v>2</v>
      </c>
      <c r="I361">
        <v>0.64</v>
      </c>
      <c r="J361">
        <v>0.5</v>
      </c>
      <c r="K361">
        <v>0.09</v>
      </c>
      <c r="L361">
        <v>0.5</v>
      </c>
      <c r="M361">
        <v>0.27</v>
      </c>
      <c r="N361">
        <v>0</v>
      </c>
      <c r="O361" s="8">
        <v>2.83</v>
      </c>
      <c r="P361" s="8">
        <v>2.71</v>
      </c>
      <c r="Q361">
        <v>0.72</v>
      </c>
      <c r="R361">
        <v>0.18</v>
      </c>
      <c r="S361">
        <v>0.1</v>
      </c>
      <c r="T361">
        <v>3.24</v>
      </c>
      <c r="U361">
        <v>0.56999999999999995</v>
      </c>
      <c r="V361">
        <v>0.71</v>
      </c>
      <c r="W361">
        <v>0</v>
      </c>
      <c r="X361">
        <f>'Ctrl pct'!B359</f>
        <v>0.36981627296587927</v>
      </c>
      <c r="Y361">
        <f>Controlled!B359</f>
        <v>54.666666666666664</v>
      </c>
      <c r="Z361">
        <f>'Controlled pct'!B359</f>
        <v>8.6089238845144356E-2</v>
      </c>
      <c r="AA361">
        <f>'Fight Time'!B359</f>
        <v>635</v>
      </c>
      <c r="AB361">
        <v>-2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37</v>
      </c>
      <c r="C367">
        <v>191</v>
      </c>
      <c r="D367">
        <v>203</v>
      </c>
      <c r="E367">
        <v>29</v>
      </c>
      <c r="F367">
        <v>13</v>
      </c>
      <c r="G367">
        <v>22</v>
      </c>
      <c r="H367">
        <v>12</v>
      </c>
      <c r="I367">
        <v>0.28000000000000003</v>
      </c>
      <c r="J367">
        <v>0.31</v>
      </c>
      <c r="K367">
        <v>0.14000000000000001</v>
      </c>
      <c r="L367">
        <v>0.46</v>
      </c>
      <c r="M367">
        <v>0.59</v>
      </c>
      <c r="N367">
        <v>0.23</v>
      </c>
      <c r="O367" s="8">
        <v>3.43</v>
      </c>
      <c r="P367" s="8">
        <v>2.48</v>
      </c>
      <c r="T367">
        <v>2.12</v>
      </c>
      <c r="U367">
        <v>0.38</v>
      </c>
      <c r="V367">
        <v>0.53</v>
      </c>
      <c r="W367">
        <f>Control!B365</f>
        <v>129.5</v>
      </c>
      <c r="X367">
        <f>'Ctrl pct'!B365</f>
        <v>0.17595108695652173</v>
      </c>
      <c r="Y367">
        <f>Controlled!B365</f>
        <v>198.3</v>
      </c>
      <c r="Z367">
        <f>'Controlled pct'!B365</f>
        <v>0.26942934782608696</v>
      </c>
      <c r="AA367">
        <f>'Fight Time'!B365</f>
        <v>736</v>
      </c>
      <c r="AB367">
        <v>-2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12</v>
      </c>
      <c r="F371">
        <v>4</v>
      </c>
      <c r="G371">
        <v>4</v>
      </c>
      <c r="H371">
        <v>4</v>
      </c>
      <c r="I371">
        <v>0.42</v>
      </c>
      <c r="J371">
        <v>0.5</v>
      </c>
      <c r="K371">
        <v>0.33</v>
      </c>
      <c r="L371">
        <v>0.5</v>
      </c>
      <c r="M371">
        <v>0.25</v>
      </c>
      <c r="N371">
        <v>0</v>
      </c>
      <c r="O371" s="8">
        <v>4.37</v>
      </c>
      <c r="P371" s="8">
        <v>3.63</v>
      </c>
      <c r="T371">
        <v>3.86</v>
      </c>
      <c r="U371">
        <v>0.52</v>
      </c>
      <c r="V371">
        <v>0.57999999999999996</v>
      </c>
      <c r="W371">
        <f>Control!B369</f>
        <v>153.85714285714286</v>
      </c>
      <c r="X371">
        <f>'Ctrl pct'!B369</f>
        <v>0.38177951081176886</v>
      </c>
      <c r="Y371">
        <f>Controlled!B369</f>
        <v>48.428571428571431</v>
      </c>
      <c r="Z371">
        <f>'Controlled pct'!B369</f>
        <v>0.12017015242821695</v>
      </c>
      <c r="AA371">
        <f>'Fight Time'!B369</f>
        <v>403</v>
      </c>
      <c r="AB371">
        <v>-3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166</v>
      </c>
      <c r="E379">
        <v>36</v>
      </c>
      <c r="F379">
        <v>8</v>
      </c>
      <c r="G379">
        <v>0</v>
      </c>
      <c r="H379">
        <v>1</v>
      </c>
      <c r="I379">
        <v>0.33</v>
      </c>
      <c r="J379">
        <v>0.25</v>
      </c>
      <c r="K379">
        <v>0.33</v>
      </c>
      <c r="L379">
        <v>0.13</v>
      </c>
      <c r="M379">
        <v>0.33</v>
      </c>
      <c r="N379">
        <v>0.63</v>
      </c>
      <c r="O379" s="8">
        <v>2.4500000000000002</v>
      </c>
      <c r="P379" s="8">
        <v>4.4800000000000004</v>
      </c>
      <c r="T379">
        <v>0.69</v>
      </c>
      <c r="U379">
        <v>0.2</v>
      </c>
      <c r="V379">
        <v>0.88</v>
      </c>
      <c r="W379">
        <f>Control!B377</f>
        <v>63</v>
      </c>
      <c r="X379">
        <f>'Ctrl pct'!B377</f>
        <v>6.4285714285714279E-2</v>
      </c>
      <c r="Y379">
        <f>Controlled!B377</f>
        <v>103</v>
      </c>
      <c r="Z379">
        <f>'Controlled pct'!B377</f>
        <v>0.10510204081632653</v>
      </c>
      <c r="AA379">
        <f>'Fight Time'!B377</f>
        <v>980</v>
      </c>
      <c r="AB379">
        <v>-1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7</v>
      </c>
      <c r="G382">
        <v>1</v>
      </c>
      <c r="H382">
        <v>6</v>
      </c>
      <c r="I382">
        <v>0.56000000000000005</v>
      </c>
      <c r="J382">
        <v>0.56000000000000005</v>
      </c>
      <c r="K382">
        <v>0.22</v>
      </c>
      <c r="L382">
        <v>0.14000000000000001</v>
      </c>
      <c r="M382">
        <v>0.22</v>
      </c>
      <c r="N382">
        <v>0.28000000000000003</v>
      </c>
      <c r="O382" s="8">
        <v>4.9000000000000004</v>
      </c>
      <c r="P382" s="8">
        <v>4.0999999999999996</v>
      </c>
      <c r="T382">
        <v>0.41</v>
      </c>
      <c r="U382">
        <v>0.33</v>
      </c>
      <c r="V382">
        <v>0.3</v>
      </c>
      <c r="W382">
        <f>Control!B380</f>
        <v>10.285714285714286</v>
      </c>
      <c r="X382">
        <f>'Ctrl pct'!B380</f>
        <v>1.7114333254100309E-2</v>
      </c>
      <c r="Y382">
        <f>Controlled!B380</f>
        <v>182.71428571428572</v>
      </c>
      <c r="Z382">
        <f>'Controlled pct'!B380</f>
        <v>0.30401711433325412</v>
      </c>
      <c r="AA382">
        <f>'Fight Time'!B380</f>
        <v>601</v>
      </c>
      <c r="AB382">
        <v>-3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12</v>
      </c>
      <c r="F384">
        <v>6</v>
      </c>
      <c r="G384">
        <v>0</v>
      </c>
      <c r="H384">
        <v>2</v>
      </c>
      <c r="I384">
        <v>0.75</v>
      </c>
      <c r="J384">
        <v>0.33</v>
      </c>
      <c r="K384">
        <v>0.08</v>
      </c>
      <c r="L384">
        <v>0.17</v>
      </c>
      <c r="M384">
        <v>0.17</v>
      </c>
      <c r="N384">
        <v>0.5</v>
      </c>
      <c r="O384" s="8">
        <v>2.73</v>
      </c>
      <c r="P384" s="8">
        <v>3.54</v>
      </c>
      <c r="T384">
        <v>0</v>
      </c>
      <c r="U384">
        <v>0</v>
      </c>
      <c r="V384">
        <v>0.56999999999999995</v>
      </c>
      <c r="W384">
        <f>Control!B382</f>
        <v>4.5</v>
      </c>
      <c r="X384">
        <f>'Ctrl pct'!B382</f>
        <v>5.7397959183673472E-3</v>
      </c>
      <c r="Y384">
        <f>Controlled!B382</f>
        <v>258.5</v>
      </c>
      <c r="Z384">
        <f>'Controlled pct'!B382</f>
        <v>0.32971938775510207</v>
      </c>
      <c r="AA384">
        <f>'Fight Time'!B382</f>
        <v>784</v>
      </c>
      <c r="AB384">
        <v>-2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A386" t="str">
        <f>Control!A384</f>
        <v>Marcus Buchecha</v>
      </c>
      <c r="B386">
        <v>35</v>
      </c>
      <c r="C386">
        <v>191</v>
      </c>
      <c r="D386">
        <v>203</v>
      </c>
      <c r="E386">
        <v>5</v>
      </c>
      <c r="F386">
        <v>1</v>
      </c>
      <c r="G386">
        <v>0</v>
      </c>
      <c r="H386">
        <v>0</v>
      </c>
      <c r="I386">
        <v>0.2</v>
      </c>
      <c r="J386">
        <v>0</v>
      </c>
      <c r="K386">
        <v>0.8</v>
      </c>
      <c r="L386">
        <v>0</v>
      </c>
      <c r="M386">
        <v>0</v>
      </c>
      <c r="N386">
        <v>1</v>
      </c>
      <c r="O386" s="8">
        <v>2.5</v>
      </c>
      <c r="P386" s="8">
        <v>2.5</v>
      </c>
      <c r="T386">
        <v>3.5</v>
      </c>
      <c r="U386">
        <v>0.6</v>
      </c>
      <c r="V386">
        <v>0.9</v>
      </c>
      <c r="W386">
        <f>Control!B384</f>
        <v>220</v>
      </c>
      <c r="X386">
        <f>'Ctrl pct'!B384</f>
        <v>0.48888888888888887</v>
      </c>
      <c r="Y386">
        <f>Controlled!B384</f>
        <v>25</v>
      </c>
      <c r="Z386">
        <f>'Controlled pct'!B384</f>
        <v>5.5555555555555552E-2</v>
      </c>
      <c r="AA386">
        <f>'Fight Time'!B384</f>
        <v>450</v>
      </c>
      <c r="AB386">
        <v>1</v>
      </c>
    </row>
    <row r="387" spans="1:28" x14ac:dyDescent="0.3">
      <c r="A387" t="str">
        <f>Control!A385</f>
        <v>Steven Nguyen</v>
      </c>
      <c r="B387">
        <v>32</v>
      </c>
      <c r="C387">
        <v>180</v>
      </c>
      <c r="D387">
        <v>185</v>
      </c>
      <c r="E387">
        <v>9</v>
      </c>
      <c r="F387">
        <v>2</v>
      </c>
      <c r="G387">
        <v>0</v>
      </c>
      <c r="H387">
        <v>1</v>
      </c>
      <c r="I387">
        <v>0.44</v>
      </c>
      <c r="J387">
        <v>0.5</v>
      </c>
      <c r="K387">
        <v>0.33</v>
      </c>
      <c r="L387">
        <v>0</v>
      </c>
      <c r="M387">
        <v>0.22</v>
      </c>
      <c r="N387">
        <v>0.5</v>
      </c>
      <c r="O387" s="8">
        <v>7.15</v>
      </c>
      <c r="P387" s="8">
        <v>7.36</v>
      </c>
      <c r="T387">
        <v>0.28000000000000003</v>
      </c>
      <c r="U387">
        <v>1</v>
      </c>
      <c r="V387">
        <v>0.84</v>
      </c>
      <c r="W387">
        <f>Control!B385</f>
        <v>14.666666666666666</v>
      </c>
      <c r="X387">
        <f>'Ctrl pct'!B385</f>
        <v>2.4732996065205171E-2</v>
      </c>
      <c r="Y387">
        <f>Controlled!B385</f>
        <v>11.333333333333334</v>
      </c>
      <c r="Z387">
        <f>'Controlled pct'!B385</f>
        <v>1.9111860595840361E-2</v>
      </c>
      <c r="AA387">
        <f>'Fight Time'!B385</f>
        <v>593</v>
      </c>
      <c r="AB387">
        <v>-1</v>
      </c>
    </row>
    <row r="388" spans="1:28" x14ac:dyDescent="0.3">
      <c r="A388" t="str">
        <f>Control!A386</f>
        <v>Mohammad Yahya</v>
      </c>
      <c r="B388">
        <v>31</v>
      </c>
      <c r="C388">
        <v>175</v>
      </c>
      <c r="D388">
        <v>185</v>
      </c>
      <c r="E388">
        <v>12</v>
      </c>
      <c r="F388">
        <v>5</v>
      </c>
      <c r="G388">
        <v>0</v>
      </c>
      <c r="H388">
        <v>2</v>
      </c>
      <c r="I388">
        <v>0.56999999999999995</v>
      </c>
      <c r="J388">
        <v>0.4</v>
      </c>
      <c r="K388">
        <v>0.17</v>
      </c>
      <c r="L388">
        <v>0.4</v>
      </c>
      <c r="M388">
        <v>0.25</v>
      </c>
      <c r="N388">
        <v>0.2</v>
      </c>
      <c r="O388" s="8">
        <v>2.38</v>
      </c>
      <c r="P388" s="8">
        <v>4.96</v>
      </c>
      <c r="T388">
        <v>0.76</v>
      </c>
      <c r="U388">
        <v>1</v>
      </c>
      <c r="V388">
        <v>0.42</v>
      </c>
      <c r="W388">
        <f>Control!B386</f>
        <v>12</v>
      </c>
      <c r="X388">
        <f>'Ctrl pct'!B386</f>
        <v>1.488833746898263E-2</v>
      </c>
      <c r="Y388">
        <f>Controlled!B386</f>
        <v>159.5</v>
      </c>
      <c r="Z388">
        <f>'Controlled pct'!B386</f>
        <v>0.1978908188585608</v>
      </c>
      <c r="AA388">
        <f>'Fight Time'!B386</f>
        <v>806</v>
      </c>
      <c r="AB388">
        <v>-2</v>
      </c>
    </row>
    <row r="389" spans="1:28" x14ac:dyDescent="0.3">
      <c r="A389" t="str">
        <f>Control!A387</f>
        <v>Billy Elekana</v>
      </c>
      <c r="B389">
        <v>30</v>
      </c>
      <c r="C389">
        <v>188</v>
      </c>
      <c r="D389">
        <v>196</v>
      </c>
      <c r="E389">
        <v>7</v>
      </c>
      <c r="F389">
        <v>2</v>
      </c>
      <c r="G389">
        <v>0</v>
      </c>
      <c r="H389">
        <v>1</v>
      </c>
      <c r="I389">
        <v>0.43</v>
      </c>
      <c r="J389">
        <v>0</v>
      </c>
      <c r="K389">
        <v>0.14000000000000001</v>
      </c>
      <c r="L389">
        <v>0.5</v>
      </c>
      <c r="M389">
        <v>0.43</v>
      </c>
      <c r="N389">
        <v>0.5</v>
      </c>
      <c r="O389" s="8">
        <v>2.34</v>
      </c>
      <c r="P389" s="8">
        <v>5.5</v>
      </c>
      <c r="T389">
        <v>1.75</v>
      </c>
      <c r="U389">
        <v>1</v>
      </c>
      <c r="V389">
        <v>0</v>
      </c>
      <c r="W389">
        <f>Control!B387</f>
        <v>220</v>
      </c>
      <c r="X389">
        <f>'Ctrl pct'!B387</f>
        <v>0.42884990253411304</v>
      </c>
      <c r="Y389">
        <f>Controlled!B387</f>
        <v>84</v>
      </c>
      <c r="Z389">
        <f>'Controlled pct'!B387</f>
        <v>0.16374269005847952</v>
      </c>
      <c r="AA389">
        <f>'Fight Time'!B387</f>
        <v>513</v>
      </c>
      <c r="AB389">
        <v>-1</v>
      </c>
    </row>
    <row r="390" spans="1:28" x14ac:dyDescent="0.3">
      <c r="A390" t="str">
        <f>Control!A388</f>
        <v>Tabatha Ricci</v>
      </c>
      <c r="B390">
        <v>30</v>
      </c>
      <c r="C390">
        <v>155</v>
      </c>
      <c r="D390">
        <v>155</v>
      </c>
      <c r="E390">
        <v>11</v>
      </c>
      <c r="F390">
        <v>3</v>
      </c>
      <c r="G390">
        <v>6</v>
      </c>
      <c r="H390">
        <v>3</v>
      </c>
      <c r="I390">
        <v>0.09</v>
      </c>
      <c r="J390">
        <v>0.33</v>
      </c>
      <c r="K390">
        <v>0.27</v>
      </c>
      <c r="L390">
        <v>0</v>
      </c>
      <c r="M390">
        <v>0.64</v>
      </c>
      <c r="N390">
        <v>0.67</v>
      </c>
      <c r="O390" s="8">
        <v>4.18</v>
      </c>
      <c r="P390" s="8">
        <v>5.29</v>
      </c>
      <c r="T390">
        <v>2.74</v>
      </c>
      <c r="U390">
        <v>0.37</v>
      </c>
      <c r="V390">
        <v>0.81</v>
      </c>
      <c r="W390">
        <f>Control!B388</f>
        <v>215.375</v>
      </c>
      <c r="X390">
        <f>'Ctrl pct'!B388</f>
        <v>0.26854738154613467</v>
      </c>
      <c r="Y390">
        <f>Controlled!B388</f>
        <v>11.125</v>
      </c>
      <c r="Z390">
        <f>'Controlled pct'!B388</f>
        <v>1.3871571072319202E-2</v>
      </c>
      <c r="AA390">
        <f>'Fight Time'!B388</f>
        <v>802</v>
      </c>
      <c r="AB390">
        <v>-1</v>
      </c>
    </row>
    <row r="391" spans="1:28" x14ac:dyDescent="0.3">
      <c r="A391" t="str">
        <f>Control!A389</f>
        <v>Amanda Ribas</v>
      </c>
      <c r="B391">
        <v>31</v>
      </c>
      <c r="C391">
        <v>160</v>
      </c>
      <c r="D391">
        <v>168</v>
      </c>
      <c r="E391">
        <v>12</v>
      </c>
      <c r="F391">
        <v>6</v>
      </c>
      <c r="G391">
        <v>7</v>
      </c>
      <c r="H391">
        <v>5</v>
      </c>
      <c r="I391">
        <v>0.25</v>
      </c>
      <c r="J391">
        <v>0.5</v>
      </c>
      <c r="K391">
        <v>0.33</v>
      </c>
      <c r="L391">
        <v>0.17</v>
      </c>
      <c r="M391">
        <v>0.42</v>
      </c>
      <c r="N391">
        <v>0.33</v>
      </c>
      <c r="O391" s="8">
        <v>4.29</v>
      </c>
      <c r="P391" s="8">
        <v>3.24</v>
      </c>
      <c r="T391">
        <v>2.06</v>
      </c>
      <c r="U391">
        <v>0.53</v>
      </c>
      <c r="V391">
        <v>0.83</v>
      </c>
      <c r="W391">
        <f>Control!B389</f>
        <v>238.4</v>
      </c>
      <c r="X391">
        <f>'Ctrl pct'!B389</f>
        <v>0.31163398692810457</v>
      </c>
      <c r="Y391">
        <f>Controlled!B389</f>
        <v>113.6</v>
      </c>
      <c r="Z391">
        <f>'Controlled pct'!B389</f>
        <v>0.14849673202614377</v>
      </c>
      <c r="AA391">
        <f>'Fight Time'!B389</f>
        <v>765</v>
      </c>
      <c r="AB391">
        <v>-2</v>
      </c>
    </row>
    <row r="392" spans="1:28" x14ac:dyDescent="0.3">
      <c r="A392" t="str">
        <f>Control!A390</f>
        <v>Muslim Salikhov</v>
      </c>
      <c r="B392">
        <v>41</v>
      </c>
      <c r="C392">
        <v>180</v>
      </c>
      <c r="D392">
        <v>178</v>
      </c>
      <c r="E392">
        <v>21</v>
      </c>
      <c r="F392">
        <v>5</v>
      </c>
      <c r="G392">
        <v>8</v>
      </c>
      <c r="H392">
        <v>4</v>
      </c>
      <c r="I392">
        <v>0.62</v>
      </c>
      <c r="J392">
        <v>0.4</v>
      </c>
      <c r="K392">
        <v>0.14000000000000001</v>
      </c>
      <c r="L392">
        <v>0.4</v>
      </c>
      <c r="M392">
        <v>0.24</v>
      </c>
      <c r="N392">
        <v>0.2</v>
      </c>
      <c r="O392" s="8">
        <v>3.38</v>
      </c>
      <c r="P392" s="8">
        <v>2.9</v>
      </c>
      <c r="T392">
        <v>1.08</v>
      </c>
      <c r="U392">
        <v>0.32</v>
      </c>
      <c r="V392">
        <v>0.72</v>
      </c>
      <c r="W392">
        <f>Control!B390</f>
        <v>47.5</v>
      </c>
      <c r="X392">
        <f>'Ctrl pct'!B390</f>
        <v>7.6121794871794865E-2</v>
      </c>
      <c r="Y392">
        <f>Controlled!B390</f>
        <v>71</v>
      </c>
      <c r="Z392">
        <f>'Controlled pct'!B390</f>
        <v>0.11378205128205128</v>
      </c>
      <c r="AA392">
        <f>'Fight Time'!B390</f>
        <v>624</v>
      </c>
      <c r="AB392">
        <v>2</v>
      </c>
    </row>
    <row r="393" spans="1:28" x14ac:dyDescent="0.3">
      <c r="A393" t="str">
        <f>Control!A391</f>
        <v>Said Nurmagomedov</v>
      </c>
      <c r="B393">
        <v>33</v>
      </c>
      <c r="C393">
        <v>173</v>
      </c>
      <c r="D393">
        <v>178</v>
      </c>
      <c r="E393">
        <v>18</v>
      </c>
      <c r="F393">
        <v>4</v>
      </c>
      <c r="G393">
        <v>7</v>
      </c>
      <c r="H393">
        <v>3</v>
      </c>
      <c r="I393">
        <v>0.22</v>
      </c>
      <c r="J393">
        <v>0</v>
      </c>
      <c r="K393">
        <v>0.33</v>
      </c>
      <c r="L393">
        <v>0</v>
      </c>
      <c r="M393">
        <v>0.44</v>
      </c>
      <c r="N393">
        <v>1</v>
      </c>
      <c r="O393" s="8">
        <v>3.38</v>
      </c>
      <c r="P393" s="8">
        <v>2.25</v>
      </c>
      <c r="T393">
        <v>1.01</v>
      </c>
      <c r="U393">
        <v>0.15</v>
      </c>
      <c r="V393">
        <v>0.62</v>
      </c>
      <c r="W393">
        <f>Control!B391</f>
        <v>96.2</v>
      </c>
      <c r="X393">
        <f>'Ctrl pct'!B391</f>
        <v>0.17981308411214955</v>
      </c>
      <c r="Y393">
        <f>Controlled!B391</f>
        <v>125.1</v>
      </c>
      <c r="Z393">
        <f>'Controlled pct'!B391</f>
        <v>0.23383177570093458</v>
      </c>
      <c r="AA393">
        <f>'Fight Time'!B391</f>
        <v>535</v>
      </c>
      <c r="AB393">
        <v>-1</v>
      </c>
    </row>
    <row r="394" spans="1:28" x14ac:dyDescent="0.3">
      <c r="A394" t="str">
        <f>Control!A392</f>
        <v>Bogdan Guskov</v>
      </c>
      <c r="B394">
        <v>32</v>
      </c>
      <c r="C394">
        <v>190</v>
      </c>
      <c r="D394">
        <v>193</v>
      </c>
      <c r="E394">
        <v>17</v>
      </c>
      <c r="F394">
        <v>3</v>
      </c>
      <c r="G394">
        <v>3</v>
      </c>
      <c r="H394">
        <v>1</v>
      </c>
      <c r="I394">
        <v>0.82</v>
      </c>
      <c r="J394">
        <v>0.33</v>
      </c>
      <c r="K394">
        <v>0.18</v>
      </c>
      <c r="L394">
        <v>0.33</v>
      </c>
      <c r="M394">
        <v>0</v>
      </c>
      <c r="N394">
        <v>0.33</v>
      </c>
      <c r="O394" s="8">
        <v>3.96</v>
      </c>
      <c r="P394" s="8">
        <v>3.22</v>
      </c>
      <c r="T394">
        <v>0</v>
      </c>
      <c r="U394">
        <v>0</v>
      </c>
      <c r="V394">
        <v>0.56999999999999995</v>
      </c>
      <c r="W394">
        <f>Control!B392</f>
        <v>27</v>
      </c>
      <c r="X394">
        <f>'Ctrl pct'!B392</f>
        <v>7.43801652892562E-2</v>
      </c>
      <c r="Y394">
        <f>Controlled!B392</f>
        <v>144</v>
      </c>
      <c r="Z394">
        <f>'Controlled pct'!B392</f>
        <v>0.39669421487603307</v>
      </c>
      <c r="AA394">
        <f>'Fight Time'!B392</f>
        <v>363</v>
      </c>
      <c r="AB394">
        <v>3</v>
      </c>
    </row>
    <row r="395" spans="1:28" x14ac:dyDescent="0.3">
      <c r="A395" t="str">
        <f>Control!A393</f>
        <v>Shara Magomedov</v>
      </c>
      <c r="B395">
        <v>31</v>
      </c>
      <c r="C395">
        <v>188</v>
      </c>
      <c r="D395">
        <v>185</v>
      </c>
      <c r="E395">
        <v>15</v>
      </c>
      <c r="F395">
        <v>1</v>
      </c>
      <c r="G395">
        <v>4</v>
      </c>
      <c r="H395">
        <v>1</v>
      </c>
      <c r="I395">
        <v>0.8</v>
      </c>
      <c r="J395">
        <v>0</v>
      </c>
      <c r="K395">
        <v>0</v>
      </c>
      <c r="L395">
        <v>0</v>
      </c>
      <c r="M395">
        <v>0.2</v>
      </c>
      <c r="N395">
        <v>1</v>
      </c>
      <c r="O395" s="8">
        <v>5.87</v>
      </c>
      <c r="P395" s="8">
        <v>4.13</v>
      </c>
      <c r="T395">
        <v>0</v>
      </c>
      <c r="U395">
        <v>0</v>
      </c>
      <c r="V395">
        <v>0.72</v>
      </c>
      <c r="W395">
        <f>Control!B393</f>
        <v>11.8</v>
      </c>
      <c r="X395">
        <f>'Ctrl pct'!B393</f>
        <v>1.4603960396039605E-2</v>
      </c>
      <c r="Y395">
        <f>Controlled!B393</f>
        <v>183.2</v>
      </c>
      <c r="Z395">
        <f>'Controlled pct'!B393</f>
        <v>0.22673267326732671</v>
      </c>
      <c r="AA395">
        <f>'Fight Time'!B393</f>
        <v>808</v>
      </c>
      <c r="AB395">
        <v>-1</v>
      </c>
    </row>
    <row r="396" spans="1:28" x14ac:dyDescent="0.3">
      <c r="A396" t="str">
        <f>Control!A394</f>
        <v>Marcus McGhee</v>
      </c>
      <c r="B396">
        <v>35</v>
      </c>
      <c r="C396">
        <v>173</v>
      </c>
      <c r="D396">
        <v>175</v>
      </c>
      <c r="E396">
        <v>10</v>
      </c>
      <c r="F396">
        <v>1</v>
      </c>
      <c r="G396">
        <v>4</v>
      </c>
      <c r="H396">
        <v>0</v>
      </c>
      <c r="I396">
        <v>0.8</v>
      </c>
      <c r="J396">
        <v>0</v>
      </c>
      <c r="K396">
        <v>0.1</v>
      </c>
      <c r="L396">
        <v>1</v>
      </c>
      <c r="M396">
        <v>0.1</v>
      </c>
      <c r="N396">
        <v>0</v>
      </c>
      <c r="O396" s="8">
        <v>6.06</v>
      </c>
      <c r="P396" s="8">
        <v>2.83</v>
      </c>
      <c r="T396">
        <v>0.46</v>
      </c>
      <c r="U396">
        <v>0.33</v>
      </c>
      <c r="V396">
        <v>1</v>
      </c>
      <c r="W396">
        <f>Control!B394</f>
        <v>35.75</v>
      </c>
      <c r="X396">
        <f>'Ctrl pct'!B394</f>
        <v>7.2515212981744417E-2</v>
      </c>
      <c r="Y396">
        <f>Controlled!B394</f>
        <v>31</v>
      </c>
      <c r="Z396">
        <f>'Controlled pct'!B394</f>
        <v>6.2880324543610547E-2</v>
      </c>
      <c r="AA396">
        <f>'Fight Time'!B394</f>
        <v>493</v>
      </c>
      <c r="AB396">
        <v>6</v>
      </c>
    </row>
    <row r="397" spans="1:28" x14ac:dyDescent="0.3">
      <c r="A397" t="str">
        <f>Control!A395</f>
        <v>Petr Yan</v>
      </c>
      <c r="B397">
        <v>32</v>
      </c>
      <c r="C397">
        <v>169</v>
      </c>
      <c r="D397">
        <v>170</v>
      </c>
      <c r="E397">
        <v>18</v>
      </c>
      <c r="F397">
        <v>5</v>
      </c>
      <c r="G397">
        <v>10</v>
      </c>
      <c r="H397">
        <v>4</v>
      </c>
      <c r="I397">
        <v>0.39</v>
      </c>
      <c r="J397">
        <v>0</v>
      </c>
      <c r="K397">
        <v>0.06</v>
      </c>
      <c r="L397">
        <v>0</v>
      </c>
      <c r="M397">
        <v>0.56000000000000005</v>
      </c>
      <c r="N397">
        <v>0.8</v>
      </c>
      <c r="O397" s="8">
        <v>5.1100000000000003</v>
      </c>
      <c r="P397" s="8">
        <v>4.13</v>
      </c>
      <c r="T397">
        <v>1.61</v>
      </c>
      <c r="U397">
        <v>0.49</v>
      </c>
      <c r="V397">
        <v>0.84</v>
      </c>
      <c r="W397">
        <f>Control!B395</f>
        <v>185</v>
      </c>
      <c r="X397">
        <f>'Ctrl pct'!B395</f>
        <v>0.17839922854387658</v>
      </c>
      <c r="Y397">
        <f>Controlled!B395</f>
        <v>148.6</v>
      </c>
      <c r="Z397">
        <f>'Controlled pct'!B395</f>
        <v>0.14329797492767599</v>
      </c>
      <c r="AA397">
        <f>'Fight Time'!B395</f>
        <v>1037</v>
      </c>
      <c r="AB397">
        <v>2</v>
      </c>
    </row>
    <row r="398" spans="1:28" x14ac:dyDescent="0.3">
      <c r="A398" t="str">
        <f>Control!A396</f>
        <v>Robert Whittaker</v>
      </c>
      <c r="B398">
        <v>34</v>
      </c>
      <c r="C398">
        <v>182</v>
      </c>
      <c r="D398">
        <v>187</v>
      </c>
      <c r="E398">
        <v>26</v>
      </c>
      <c r="F398">
        <v>8</v>
      </c>
      <c r="G398">
        <v>17</v>
      </c>
      <c r="H398">
        <v>6</v>
      </c>
      <c r="I398">
        <v>0.38</v>
      </c>
      <c r="J398">
        <v>0.38</v>
      </c>
      <c r="K398">
        <v>0.19</v>
      </c>
      <c r="L398">
        <v>0.25</v>
      </c>
      <c r="M398">
        <v>0.42</v>
      </c>
      <c r="N398">
        <v>0.38</v>
      </c>
      <c r="O398" s="8">
        <v>4.54</v>
      </c>
      <c r="P398" s="8">
        <v>3.41</v>
      </c>
      <c r="T398">
        <v>0.8</v>
      </c>
      <c r="U398">
        <v>0.38</v>
      </c>
      <c r="V398">
        <v>0.81</v>
      </c>
      <c r="W398">
        <f>Control!B396</f>
        <v>88.444444444444443</v>
      </c>
      <c r="X398">
        <f>'Ctrl pct'!B396</f>
        <v>0.11238175914160667</v>
      </c>
      <c r="Y398">
        <f>Controlled!B396</f>
        <v>41.888888888888886</v>
      </c>
      <c r="Z398">
        <f>'Controlled pct'!B396</f>
        <v>5.3226034166313704E-2</v>
      </c>
      <c r="AA398">
        <f>'Fight Time'!B396</f>
        <v>787</v>
      </c>
      <c r="AB398">
        <v>-1</v>
      </c>
    </row>
    <row r="399" spans="1:28" x14ac:dyDescent="0.3">
      <c r="A399" t="str">
        <f>Control!A397</f>
        <v>Piera Rodriguez</v>
      </c>
      <c r="B399">
        <v>32</v>
      </c>
      <c r="C399">
        <v>161</v>
      </c>
      <c r="D399">
        <v>161</v>
      </c>
      <c r="E399">
        <v>10</v>
      </c>
      <c r="F399">
        <v>2</v>
      </c>
      <c r="G399">
        <v>3</v>
      </c>
      <c r="H399">
        <v>2</v>
      </c>
      <c r="I399">
        <v>0.5</v>
      </c>
      <c r="J399">
        <v>0</v>
      </c>
      <c r="K399">
        <v>0</v>
      </c>
      <c r="L399">
        <v>0.5</v>
      </c>
      <c r="M399">
        <v>0.5</v>
      </c>
      <c r="N399">
        <v>0</v>
      </c>
      <c r="O399" s="8">
        <v>3.4</v>
      </c>
      <c r="P399" s="8">
        <v>2.63</v>
      </c>
      <c r="T399">
        <v>4.0599999999999996</v>
      </c>
      <c r="U399">
        <v>0.51</v>
      </c>
      <c r="V399">
        <v>0.66</v>
      </c>
      <c r="W399">
        <f>Control!B397</f>
        <v>249.66666666666666</v>
      </c>
      <c r="X399">
        <f>'Ctrl pct'!B397</f>
        <v>0.3217353951890034</v>
      </c>
      <c r="Y399">
        <f>Controlled!B397</f>
        <v>125.66666666666667</v>
      </c>
      <c r="Z399">
        <f>'Controlled pct'!B397</f>
        <v>0.16194158075601375</v>
      </c>
      <c r="AA399">
        <f>'Fight Time'!B397</f>
        <v>776</v>
      </c>
      <c r="AB399">
        <v>1</v>
      </c>
    </row>
    <row r="400" spans="1:28" x14ac:dyDescent="0.3">
      <c r="A400" t="str">
        <f>Control!A398</f>
        <v>Felipe Bunes</v>
      </c>
      <c r="B400">
        <v>35</v>
      </c>
      <c r="C400">
        <v>170</v>
      </c>
      <c r="D400">
        <v>175</v>
      </c>
      <c r="E400">
        <v>14</v>
      </c>
      <c r="F400">
        <v>7</v>
      </c>
      <c r="G400">
        <v>1</v>
      </c>
      <c r="H400">
        <v>1</v>
      </c>
      <c r="I400">
        <v>0.21</v>
      </c>
      <c r="J400">
        <v>0.14000000000000001</v>
      </c>
      <c r="K400">
        <v>0.64</v>
      </c>
      <c r="L400">
        <v>0.28000000000000003</v>
      </c>
      <c r="M400">
        <v>0.14000000000000001</v>
      </c>
      <c r="N400">
        <v>0.56000000000000005</v>
      </c>
      <c r="O400" s="8">
        <v>4.49</v>
      </c>
      <c r="P400" s="8">
        <v>7.86</v>
      </c>
      <c r="T400">
        <v>2.59</v>
      </c>
      <c r="U400">
        <v>0.25</v>
      </c>
      <c r="V400">
        <v>0</v>
      </c>
      <c r="W400">
        <f>Control!B398</f>
        <v>75.5</v>
      </c>
      <c r="X400">
        <f>'Ctrl pct'!B398</f>
        <v>0.21695402298850575</v>
      </c>
      <c r="Y400">
        <f>Controlled!B398</f>
        <v>61</v>
      </c>
      <c r="Z400">
        <f>'Controlled pct'!B398</f>
        <v>0.17528735632183909</v>
      </c>
      <c r="AA400">
        <f>'Fight Time'!B398</f>
        <v>348</v>
      </c>
      <c r="AB400">
        <v>1</v>
      </c>
    </row>
    <row r="401" spans="1:28" x14ac:dyDescent="0.3">
      <c r="A401" t="str">
        <f>Control!A399</f>
        <v>Rinya Nakamura</v>
      </c>
      <c r="B401">
        <v>30</v>
      </c>
      <c r="C401">
        <v>170</v>
      </c>
      <c r="D401">
        <v>174</v>
      </c>
      <c r="E401">
        <v>9</v>
      </c>
      <c r="F401">
        <v>1</v>
      </c>
      <c r="G401">
        <v>3</v>
      </c>
      <c r="H401">
        <v>1</v>
      </c>
      <c r="I401">
        <v>0.56000000000000005</v>
      </c>
      <c r="J401">
        <v>0</v>
      </c>
      <c r="K401">
        <v>0.11</v>
      </c>
      <c r="L401">
        <v>0</v>
      </c>
      <c r="M401">
        <v>0.33</v>
      </c>
      <c r="N401">
        <v>1</v>
      </c>
      <c r="O401" s="8">
        <v>3.1</v>
      </c>
      <c r="P401" s="8">
        <v>1.7</v>
      </c>
      <c r="T401">
        <v>2.63</v>
      </c>
      <c r="U401">
        <v>0.81</v>
      </c>
      <c r="V401">
        <v>1</v>
      </c>
      <c r="W401">
        <f>Control!B399</f>
        <v>363.25</v>
      </c>
      <c r="X401">
        <f>'Ctrl pct'!B399</f>
        <v>0.70808966861598444</v>
      </c>
      <c r="Y401">
        <f>Controlled!B399</f>
        <v>39.25</v>
      </c>
      <c r="Z401">
        <f>'Controlled pct'!B399</f>
        <v>7.6510721247563349E-2</v>
      </c>
      <c r="AA401">
        <f>'Fight Time'!B399</f>
        <v>513</v>
      </c>
      <c r="AB401">
        <v>-1</v>
      </c>
    </row>
    <row r="402" spans="1:28" x14ac:dyDescent="0.3">
      <c r="A402" t="str">
        <f>Control!A400</f>
        <v>Karol Rosa</v>
      </c>
      <c r="B402">
        <v>30</v>
      </c>
      <c r="C402">
        <v>165</v>
      </c>
      <c r="D402">
        <v>171</v>
      </c>
      <c r="E402">
        <v>18</v>
      </c>
      <c r="F402">
        <v>7</v>
      </c>
      <c r="G402">
        <v>7</v>
      </c>
      <c r="H402">
        <v>4</v>
      </c>
      <c r="I402">
        <v>0.22</v>
      </c>
      <c r="J402">
        <v>0</v>
      </c>
      <c r="K402">
        <v>0.11</v>
      </c>
      <c r="L402">
        <v>0.28000000000000003</v>
      </c>
      <c r="M402">
        <v>0.67</v>
      </c>
      <c r="N402">
        <v>0.71</v>
      </c>
      <c r="O402" s="8">
        <v>6.22</v>
      </c>
      <c r="P402" s="8">
        <v>4.84</v>
      </c>
      <c r="T402">
        <v>1.0900000000000001</v>
      </c>
      <c r="U402">
        <v>0.46</v>
      </c>
      <c r="V402">
        <v>0.7</v>
      </c>
      <c r="W402">
        <f>Control!B400</f>
        <v>239.1</v>
      </c>
      <c r="X402">
        <f>'Ctrl pct'!B400</f>
        <v>0.26566666666666666</v>
      </c>
      <c r="Y402">
        <f>Controlled!B400</f>
        <v>158.5</v>
      </c>
      <c r="Z402">
        <f>'Controlled pct'!B400</f>
        <v>0.17611111111111111</v>
      </c>
      <c r="AA402">
        <f>'Fight Time'!B400</f>
        <v>900</v>
      </c>
      <c r="AB402">
        <v>-1</v>
      </c>
    </row>
    <row r="403" spans="1:28" x14ac:dyDescent="0.3">
      <c r="A403" t="str">
        <f>Control!A401</f>
        <v>Elves Brener</v>
      </c>
      <c r="B403">
        <v>27</v>
      </c>
      <c r="C403">
        <v>178</v>
      </c>
      <c r="D403">
        <v>183</v>
      </c>
      <c r="E403">
        <v>16</v>
      </c>
      <c r="F403">
        <v>5</v>
      </c>
      <c r="G403">
        <v>3</v>
      </c>
      <c r="H403">
        <v>2</v>
      </c>
      <c r="I403">
        <v>0.19</v>
      </c>
      <c r="J403">
        <v>0.2</v>
      </c>
      <c r="K403">
        <v>0.69</v>
      </c>
      <c r="L403">
        <v>0</v>
      </c>
      <c r="M403">
        <v>0.13</v>
      </c>
      <c r="N403">
        <v>0.8</v>
      </c>
      <c r="O403" s="8">
        <v>3.99</v>
      </c>
      <c r="P403" s="8">
        <v>5.3</v>
      </c>
      <c r="T403">
        <v>1.23</v>
      </c>
      <c r="U403">
        <v>0.23</v>
      </c>
      <c r="V403">
        <v>0.76</v>
      </c>
      <c r="W403">
        <f>Control!B401</f>
        <v>73.599999999999994</v>
      </c>
      <c r="X403">
        <f>'Ctrl pct'!B401</f>
        <v>0.10068399452804377</v>
      </c>
      <c r="Y403">
        <f>Controlled!B401</f>
        <v>151.4</v>
      </c>
      <c r="Z403">
        <f>'Controlled pct'!B401</f>
        <v>0.20711354309165528</v>
      </c>
      <c r="AA403">
        <f>'Fight Time'!B401</f>
        <v>731</v>
      </c>
      <c r="AB403">
        <v>-2</v>
      </c>
    </row>
    <row r="404" spans="1:28" x14ac:dyDescent="0.3">
      <c r="A404" t="str">
        <f>Control!A402</f>
        <v>Mateusz Rebecki</v>
      </c>
      <c r="B404">
        <v>32</v>
      </c>
      <c r="C404">
        <v>169</v>
      </c>
      <c r="D404">
        <v>168</v>
      </c>
      <c r="E404">
        <v>20</v>
      </c>
      <c r="F404">
        <v>2</v>
      </c>
      <c r="G404">
        <v>4</v>
      </c>
      <c r="H404">
        <v>1</v>
      </c>
      <c r="I404">
        <v>0.45</v>
      </c>
      <c r="J404">
        <v>1</v>
      </c>
      <c r="K404">
        <v>0.35</v>
      </c>
      <c r="L404">
        <v>0</v>
      </c>
      <c r="M404">
        <v>0.2</v>
      </c>
      <c r="N404">
        <v>0</v>
      </c>
      <c r="O404" s="8">
        <v>4.7</v>
      </c>
      <c r="P404" s="8">
        <v>4.13</v>
      </c>
      <c r="T404">
        <v>3.84</v>
      </c>
      <c r="U404">
        <v>0.75</v>
      </c>
      <c r="V404">
        <v>0.45</v>
      </c>
      <c r="W404">
        <f>Control!B402</f>
        <v>209.6</v>
      </c>
      <c r="X404">
        <f>'Ctrl pct'!B402</f>
        <v>0.35706984667802383</v>
      </c>
      <c r="Y404">
        <f>Controlled!B402</f>
        <v>61.4</v>
      </c>
      <c r="Z404">
        <f>'Controlled pct'!B402</f>
        <v>0.10459965928449744</v>
      </c>
      <c r="AA404">
        <f>'Fight Time'!B402</f>
        <v>587</v>
      </c>
      <c r="AB404">
        <v>1</v>
      </c>
    </row>
    <row r="405" spans="1:28" x14ac:dyDescent="0.3">
      <c r="A405" t="str">
        <f>Control!A403</f>
        <v>Tatsuro Taira</v>
      </c>
      <c r="B405">
        <v>25</v>
      </c>
      <c r="C405">
        <v>170</v>
      </c>
      <c r="D405">
        <v>178</v>
      </c>
      <c r="E405">
        <v>16</v>
      </c>
      <c r="F405">
        <v>1</v>
      </c>
      <c r="G405">
        <v>6</v>
      </c>
      <c r="H405">
        <v>1</v>
      </c>
      <c r="I405">
        <v>0.31</v>
      </c>
      <c r="J405">
        <v>0</v>
      </c>
      <c r="K405">
        <v>0.44</v>
      </c>
      <c r="L405">
        <v>0</v>
      </c>
      <c r="M405">
        <v>0.25</v>
      </c>
      <c r="N405">
        <v>1</v>
      </c>
      <c r="O405" s="8">
        <v>2.99</v>
      </c>
      <c r="P405" s="8">
        <v>2.69</v>
      </c>
      <c r="T405">
        <v>2.73</v>
      </c>
      <c r="U405">
        <v>0.44</v>
      </c>
      <c r="V405">
        <v>0.45</v>
      </c>
      <c r="W405">
        <f>Control!B403</f>
        <v>373.57142857142856</v>
      </c>
      <c r="X405">
        <f>'Ctrl pct'!B403</f>
        <v>0.52764326069410816</v>
      </c>
      <c r="Y405">
        <f>Controlled!B403</f>
        <v>73.142857142857139</v>
      </c>
      <c r="Z405">
        <f>'Controlled pct'!B403</f>
        <v>0.1033091202582728</v>
      </c>
      <c r="AA405">
        <f>'Fight Time'!B403</f>
        <v>708</v>
      </c>
      <c r="AB405">
        <v>-1</v>
      </c>
    </row>
    <row r="406" spans="1:28" x14ac:dyDescent="0.3">
      <c r="A406" t="str">
        <f>Control!A404</f>
        <v>Amir Albazi</v>
      </c>
      <c r="B406">
        <v>31</v>
      </c>
      <c r="C406">
        <v>165</v>
      </c>
      <c r="D406">
        <v>173</v>
      </c>
      <c r="E406">
        <v>17</v>
      </c>
      <c r="F406">
        <v>2</v>
      </c>
      <c r="G406">
        <v>5</v>
      </c>
      <c r="H406">
        <v>1</v>
      </c>
      <c r="I406">
        <v>0.35</v>
      </c>
      <c r="J406">
        <v>0</v>
      </c>
      <c r="K406">
        <v>0.47</v>
      </c>
      <c r="L406">
        <v>0</v>
      </c>
      <c r="M406">
        <v>0.18</v>
      </c>
      <c r="N406">
        <v>1</v>
      </c>
      <c r="O406" s="8">
        <v>2.72</v>
      </c>
      <c r="P406" s="8">
        <v>3.71</v>
      </c>
      <c r="T406">
        <v>1.39</v>
      </c>
      <c r="U406">
        <v>0.32</v>
      </c>
      <c r="V406">
        <v>0.5</v>
      </c>
      <c r="W406">
        <f>Control!B404</f>
        <v>208</v>
      </c>
      <c r="X406">
        <f>'Ctrl pct'!B404</f>
        <v>0.24046242774566473</v>
      </c>
      <c r="Y406">
        <f>Controlled!B404</f>
        <v>17.833333333333332</v>
      </c>
      <c r="Z406">
        <f>'Controlled pct'!B404</f>
        <v>2.0616570327552985E-2</v>
      </c>
      <c r="AA406">
        <f>'Fight Time'!B404</f>
        <v>865</v>
      </c>
      <c r="AB406">
        <v>-1</v>
      </c>
    </row>
    <row r="407" spans="1:28" x14ac:dyDescent="0.3">
      <c r="A407" t="str">
        <f>Control!A405</f>
        <v>Hyun Sung Park</v>
      </c>
      <c r="B407">
        <v>29</v>
      </c>
      <c r="C407">
        <v>171</v>
      </c>
      <c r="D407">
        <v>168</v>
      </c>
      <c r="E407">
        <v>10</v>
      </c>
      <c r="F407">
        <v>0</v>
      </c>
      <c r="G407">
        <v>3</v>
      </c>
      <c r="H407">
        <v>0</v>
      </c>
      <c r="I407">
        <v>0.4</v>
      </c>
      <c r="J407">
        <v>0</v>
      </c>
      <c r="K407">
        <v>0.5</v>
      </c>
      <c r="L407">
        <v>0</v>
      </c>
      <c r="M407">
        <v>0.1</v>
      </c>
      <c r="N407">
        <v>0</v>
      </c>
      <c r="O407" s="8">
        <v>4.2699999999999996</v>
      </c>
      <c r="P407" s="8">
        <v>3.29</v>
      </c>
      <c r="T407">
        <v>1.9</v>
      </c>
      <c r="U407">
        <v>0.33</v>
      </c>
      <c r="V407">
        <v>1</v>
      </c>
      <c r="W407">
        <f>Control!B405</f>
        <v>113.66666666666667</v>
      </c>
      <c r="X407">
        <f>'Ctrl pct'!B405</f>
        <v>0.29991204925241866</v>
      </c>
      <c r="Y407">
        <f>Controlled!B405</f>
        <v>52.666666666666664</v>
      </c>
      <c r="Z407">
        <f>'Controlled pct'!B405</f>
        <v>0.13896218117854001</v>
      </c>
      <c r="AA407">
        <f>'Fight Time'!B405</f>
        <v>379</v>
      </c>
      <c r="AB407">
        <v>10</v>
      </c>
    </row>
    <row r="408" spans="1:28" x14ac:dyDescent="0.3">
      <c r="A408" t="str">
        <f>Control!A406</f>
        <v>Uros Medic</v>
      </c>
      <c r="B408">
        <v>32</v>
      </c>
      <c r="C408">
        <v>185</v>
      </c>
      <c r="D408">
        <v>180</v>
      </c>
      <c r="E408">
        <v>10</v>
      </c>
      <c r="F408">
        <v>3</v>
      </c>
      <c r="G408">
        <v>4</v>
      </c>
      <c r="H408">
        <v>3</v>
      </c>
      <c r="I408">
        <v>0.8</v>
      </c>
      <c r="J408">
        <v>0.33</v>
      </c>
      <c r="K408">
        <v>0.2</v>
      </c>
      <c r="L408">
        <v>0.67</v>
      </c>
      <c r="M408">
        <v>0</v>
      </c>
      <c r="N408">
        <v>0</v>
      </c>
      <c r="O408" s="8">
        <v>5.49</v>
      </c>
      <c r="P408" s="8">
        <v>3.46</v>
      </c>
      <c r="T408">
        <v>0.37</v>
      </c>
      <c r="U408">
        <v>0.5</v>
      </c>
      <c r="V408">
        <v>0.55000000000000004</v>
      </c>
      <c r="W408">
        <f>Control!B406</f>
        <v>12.285714285714286</v>
      </c>
      <c r="X408">
        <f>'Ctrl pct'!B406</f>
        <v>4.054691183404055E-2</v>
      </c>
      <c r="Y408">
        <f>Controlled!B406</f>
        <v>108</v>
      </c>
      <c r="Z408">
        <f>'Controlled pct'!B406</f>
        <v>0.35643564356435642</v>
      </c>
      <c r="AA408">
        <f>'Fight Time'!B406</f>
        <v>303</v>
      </c>
      <c r="AB408">
        <v>-1</v>
      </c>
    </row>
    <row r="409" spans="1:28" x14ac:dyDescent="0.3">
      <c r="A409" t="str">
        <f>Control!A407</f>
        <v>Gilbert Urbina</v>
      </c>
      <c r="B409">
        <v>29</v>
      </c>
      <c r="C409">
        <v>191</v>
      </c>
      <c r="D409">
        <v>191</v>
      </c>
      <c r="E409">
        <v>7</v>
      </c>
      <c r="F409">
        <v>3</v>
      </c>
      <c r="G409">
        <v>1</v>
      </c>
      <c r="H409">
        <v>2</v>
      </c>
      <c r="I409">
        <v>0.28000000000000003</v>
      </c>
      <c r="J409">
        <v>0.33</v>
      </c>
      <c r="K409">
        <v>0.28000000000000003</v>
      </c>
      <c r="L409">
        <v>0.33</v>
      </c>
      <c r="M409">
        <v>0.43</v>
      </c>
      <c r="N409">
        <v>0.33</v>
      </c>
      <c r="O409" s="8">
        <v>5.61</v>
      </c>
      <c r="P409" s="8">
        <v>4.6100000000000003</v>
      </c>
      <c r="T409">
        <v>3.04</v>
      </c>
      <c r="U409">
        <v>0.44</v>
      </c>
      <c r="V409">
        <v>0</v>
      </c>
      <c r="W409">
        <f>Control!B407</f>
        <v>117</v>
      </c>
      <c r="X409">
        <f>'Ctrl pct'!B407</f>
        <v>0.2932330827067669</v>
      </c>
      <c r="Y409">
        <f>Controlled!B407</f>
        <v>31.666666666666668</v>
      </c>
      <c r="Z409">
        <f>'Controlled pct'!B407</f>
        <v>7.9365079365079375E-2</v>
      </c>
      <c r="AA409">
        <f>'Fight Time'!B407</f>
        <v>399</v>
      </c>
      <c r="AB409">
        <v>-1</v>
      </c>
    </row>
    <row r="410" spans="1:28" x14ac:dyDescent="0.3">
      <c r="A410" t="str">
        <f>Control!A408</f>
        <v>Joselyne Edwards</v>
      </c>
      <c r="B410">
        <v>29</v>
      </c>
      <c r="C410">
        <v>173</v>
      </c>
      <c r="D410">
        <v>178</v>
      </c>
      <c r="E410">
        <v>15</v>
      </c>
      <c r="F410">
        <v>6</v>
      </c>
      <c r="G410">
        <v>6</v>
      </c>
      <c r="H410">
        <v>4</v>
      </c>
      <c r="I410">
        <v>0.4</v>
      </c>
      <c r="J410">
        <v>0</v>
      </c>
      <c r="K410">
        <v>0.27</v>
      </c>
      <c r="L410">
        <v>0.17</v>
      </c>
      <c r="M410">
        <v>0.33</v>
      </c>
      <c r="N410">
        <v>0.83</v>
      </c>
      <c r="O410" s="8">
        <v>4.62</v>
      </c>
      <c r="P410" s="8">
        <v>3.2</v>
      </c>
      <c r="T410">
        <v>1.31</v>
      </c>
      <c r="U410">
        <v>0.41</v>
      </c>
      <c r="V410">
        <v>0.61</v>
      </c>
      <c r="W410">
        <f>Control!B408</f>
        <v>152.30000000000001</v>
      </c>
      <c r="X410">
        <f>'Ctrl pct'!B408</f>
        <v>0.18527980535279806</v>
      </c>
      <c r="Y410">
        <f>Controlled!B408</f>
        <v>267.60000000000002</v>
      </c>
      <c r="Z410">
        <f>'Controlled pct'!B408</f>
        <v>0.32554744525547447</v>
      </c>
      <c r="AA410">
        <f>'Fight Time'!B408</f>
        <v>822</v>
      </c>
      <c r="AB410">
        <v>2</v>
      </c>
    </row>
    <row r="411" spans="1:28" x14ac:dyDescent="0.3">
      <c r="A411" t="str">
        <f>Control!A409</f>
        <v>Toshiomi Kazama</v>
      </c>
      <c r="B411">
        <v>28</v>
      </c>
      <c r="C411">
        <v>170</v>
      </c>
      <c r="D411">
        <v>175</v>
      </c>
      <c r="E411">
        <v>11</v>
      </c>
      <c r="F411">
        <v>4</v>
      </c>
      <c r="G411">
        <v>1</v>
      </c>
      <c r="H411">
        <v>2</v>
      </c>
      <c r="I411">
        <v>0.27</v>
      </c>
      <c r="J411">
        <v>0.75</v>
      </c>
      <c r="K411">
        <v>0.55000000000000004</v>
      </c>
      <c r="L411">
        <v>0</v>
      </c>
      <c r="M411">
        <v>0.18</v>
      </c>
      <c r="N411">
        <v>0.25</v>
      </c>
      <c r="O411" s="8">
        <v>1.72</v>
      </c>
      <c r="P411" s="8">
        <v>3.89</v>
      </c>
      <c r="T411">
        <v>1.68</v>
      </c>
      <c r="U411">
        <v>0.12</v>
      </c>
      <c r="V411">
        <v>0.66</v>
      </c>
      <c r="W411">
        <f>Control!B409</f>
        <v>86.333333333333329</v>
      </c>
      <c r="X411">
        <f>'Ctrl pct'!B409</f>
        <v>0.21529509559434745</v>
      </c>
      <c r="Y411">
        <f>Controlled!B409</f>
        <v>51</v>
      </c>
      <c r="Z411">
        <f>'Controlled pct'!B409</f>
        <v>0.12718204488778054</v>
      </c>
      <c r="AA411">
        <f>'Fight Time'!B409</f>
        <v>401</v>
      </c>
      <c r="AB411">
        <v>1</v>
      </c>
    </row>
    <row r="412" spans="1:28" x14ac:dyDescent="0.3">
      <c r="A412" t="str">
        <f>Control!A410</f>
        <v>Julija Stoliarenko</v>
      </c>
      <c r="B412">
        <v>32</v>
      </c>
      <c r="C412">
        <v>170</v>
      </c>
      <c r="D412">
        <v>175</v>
      </c>
      <c r="E412">
        <v>11</v>
      </c>
      <c r="F412">
        <v>8</v>
      </c>
      <c r="G412">
        <v>2</v>
      </c>
      <c r="H412">
        <v>6</v>
      </c>
      <c r="I412">
        <v>0</v>
      </c>
      <c r="J412">
        <v>0.5</v>
      </c>
      <c r="K412">
        <v>0.91</v>
      </c>
      <c r="L412">
        <v>0.13</v>
      </c>
      <c r="M412">
        <v>0.09</v>
      </c>
      <c r="N412">
        <v>0.38</v>
      </c>
      <c r="O412" s="8">
        <v>2.4900000000000002</v>
      </c>
      <c r="P412" s="8">
        <v>4.5599999999999996</v>
      </c>
      <c r="T412">
        <v>0.93</v>
      </c>
      <c r="U412">
        <v>0.27</v>
      </c>
      <c r="V412">
        <v>0.54</v>
      </c>
      <c r="W412">
        <f>Control!B410</f>
        <v>64.625</v>
      </c>
      <c r="X412">
        <f>'Ctrl pct'!B410</f>
        <v>0.10629111842105263</v>
      </c>
      <c r="Y412">
        <f>Controlled!B410</f>
        <v>274.125</v>
      </c>
      <c r="Z412">
        <f>'Controlled pct'!B410</f>
        <v>0.45086348684210525</v>
      </c>
      <c r="AA412">
        <f>'Fight Time'!B410</f>
        <v>608</v>
      </c>
      <c r="AB412">
        <v>-1</v>
      </c>
    </row>
    <row r="413" spans="1:28" x14ac:dyDescent="0.3">
      <c r="A413" t="str">
        <f>Control!A411</f>
        <v>Gabriella Fernandes</v>
      </c>
      <c r="B413">
        <v>31</v>
      </c>
      <c r="C413">
        <v>168</v>
      </c>
      <c r="D413">
        <v>168</v>
      </c>
      <c r="E413">
        <v>10</v>
      </c>
      <c r="F413">
        <v>3</v>
      </c>
      <c r="G413">
        <v>2</v>
      </c>
      <c r="H413">
        <v>2</v>
      </c>
      <c r="I413">
        <v>0.2</v>
      </c>
      <c r="J413">
        <v>0</v>
      </c>
      <c r="K413">
        <v>0.4</v>
      </c>
      <c r="L413">
        <v>0</v>
      </c>
      <c r="M413">
        <v>0.4</v>
      </c>
      <c r="N413">
        <v>1</v>
      </c>
      <c r="O413" s="8">
        <v>3.46</v>
      </c>
      <c r="P413" s="8">
        <v>5.5</v>
      </c>
      <c r="T413">
        <v>0.56000000000000005</v>
      </c>
      <c r="U413">
        <v>0.18</v>
      </c>
      <c r="V413">
        <v>0.6</v>
      </c>
      <c r="W413">
        <f>Control!B411</f>
        <v>50.5</v>
      </c>
      <c r="X413">
        <f>'Ctrl pct'!B411</f>
        <v>6.2577447335811651E-2</v>
      </c>
      <c r="Y413">
        <f>Controlled!B411</f>
        <v>351.5</v>
      </c>
      <c r="Z413">
        <f>'Controlled pct'!B411</f>
        <v>0.43556381660470878</v>
      </c>
      <c r="AA413">
        <f>'Fight Time'!B411</f>
        <v>807</v>
      </c>
      <c r="AB413">
        <v>2</v>
      </c>
    </row>
    <row r="414" spans="1:28" x14ac:dyDescent="0.3">
      <c r="A414" t="str">
        <f>Control!A412</f>
        <v>Miles Johns</v>
      </c>
      <c r="B414">
        <v>31</v>
      </c>
      <c r="C414">
        <v>170</v>
      </c>
      <c r="D414">
        <v>168</v>
      </c>
      <c r="E414">
        <v>15</v>
      </c>
      <c r="F414">
        <v>3</v>
      </c>
      <c r="G414">
        <v>6</v>
      </c>
      <c r="H414">
        <v>3</v>
      </c>
      <c r="I414">
        <v>0.27</v>
      </c>
      <c r="J414">
        <v>0.33</v>
      </c>
      <c r="K414">
        <v>0.13</v>
      </c>
      <c r="L414">
        <v>0.33</v>
      </c>
      <c r="M414">
        <v>0.6</v>
      </c>
      <c r="N414">
        <v>0.33</v>
      </c>
      <c r="O414" s="8">
        <v>3.16</v>
      </c>
      <c r="P414" s="8">
        <v>2.65</v>
      </c>
      <c r="T414">
        <v>0.92</v>
      </c>
      <c r="U414">
        <v>0.2</v>
      </c>
      <c r="V414">
        <v>0.81</v>
      </c>
      <c r="W414">
        <f>Control!B412</f>
        <v>120.11111111111111</v>
      </c>
      <c r="X414">
        <f>'Ctrl pct'!B412</f>
        <v>0.14939192924267553</v>
      </c>
      <c r="Y414">
        <f>Controlled!B412</f>
        <v>72.777777777777771</v>
      </c>
      <c r="Z414">
        <f>'Controlled pct'!B412</f>
        <v>9.0519624101713644E-2</v>
      </c>
      <c r="AA414">
        <f>'Fight Time'!B412</f>
        <v>804</v>
      </c>
      <c r="AB414">
        <v>-1</v>
      </c>
    </row>
    <row r="415" spans="1:28" x14ac:dyDescent="0.3">
      <c r="A415" t="str">
        <f>Control!A413</f>
        <v>Eryk Anders</v>
      </c>
      <c r="B415">
        <v>38</v>
      </c>
      <c r="C415">
        <v>185</v>
      </c>
      <c r="D415">
        <v>191</v>
      </c>
      <c r="E415">
        <v>17</v>
      </c>
      <c r="F415">
        <v>8</v>
      </c>
      <c r="G415">
        <v>9</v>
      </c>
      <c r="H415">
        <v>8</v>
      </c>
      <c r="I415">
        <v>0.59</v>
      </c>
      <c r="J415">
        <v>0.13</v>
      </c>
      <c r="K415">
        <v>0.06</v>
      </c>
      <c r="L415">
        <v>0.13</v>
      </c>
      <c r="M415">
        <v>0.35</v>
      </c>
      <c r="N415">
        <v>0.75</v>
      </c>
      <c r="O415" s="8">
        <v>3.54</v>
      </c>
      <c r="P415" s="8">
        <v>4.05</v>
      </c>
      <c r="T415">
        <v>1.71</v>
      </c>
      <c r="U415">
        <v>0.24</v>
      </c>
      <c r="V415">
        <v>0.8</v>
      </c>
      <c r="W415">
        <f>Control!B413</f>
        <v>236.75</v>
      </c>
      <c r="X415">
        <f>'Ctrl pct'!B413</f>
        <v>0.3238714090287278</v>
      </c>
      <c r="Y415">
        <f>Controlled!B413</f>
        <v>71.625</v>
      </c>
      <c r="Z415">
        <f>'Controlled pct'!B413</f>
        <v>9.7982216142270859E-2</v>
      </c>
      <c r="AA415">
        <f>'Fight Time'!B413</f>
        <v>731</v>
      </c>
      <c r="AB415">
        <v>2</v>
      </c>
    </row>
    <row r="416" spans="1:28" x14ac:dyDescent="0.3">
      <c r="A416" t="str">
        <f>Control!A414</f>
        <v>Drakkar Klose</v>
      </c>
      <c r="B416">
        <v>37</v>
      </c>
      <c r="C416">
        <v>175</v>
      </c>
      <c r="D416">
        <v>178</v>
      </c>
      <c r="E416">
        <v>15</v>
      </c>
      <c r="F416">
        <v>3</v>
      </c>
      <c r="G416">
        <v>9</v>
      </c>
      <c r="H416">
        <v>3</v>
      </c>
      <c r="I416">
        <v>0.4</v>
      </c>
      <c r="J416">
        <v>0.67</v>
      </c>
      <c r="K416">
        <v>0</v>
      </c>
      <c r="L416">
        <v>0</v>
      </c>
      <c r="M416">
        <v>0.6</v>
      </c>
      <c r="N416">
        <v>0.33</v>
      </c>
      <c r="O416" s="8">
        <v>4.33</v>
      </c>
      <c r="P416" s="8">
        <v>3.54</v>
      </c>
      <c r="T416">
        <v>1.65</v>
      </c>
      <c r="U416">
        <v>0.27</v>
      </c>
      <c r="V416">
        <v>0.69</v>
      </c>
      <c r="W416">
        <f>Control!B414</f>
        <v>113.66666666666667</v>
      </c>
      <c r="X416">
        <f>'Ctrl pct'!B414</f>
        <v>0.16715686274509806</v>
      </c>
      <c r="Y416">
        <f>Controlled!B414</f>
        <v>92.833333333333329</v>
      </c>
      <c r="Z416">
        <f>'Controlled pct'!B414</f>
        <v>0.13651960784313724</v>
      </c>
      <c r="AA416">
        <f>'Fight Time'!B414</f>
        <v>680</v>
      </c>
      <c r="AB416">
        <v>-1</v>
      </c>
    </row>
    <row r="417" spans="1:28" x14ac:dyDescent="0.3">
      <c r="A417" t="str">
        <f>Control!A415</f>
        <v>Edson Barboza</v>
      </c>
      <c r="B417">
        <v>39</v>
      </c>
      <c r="C417">
        <v>181</v>
      </c>
      <c r="D417">
        <v>191</v>
      </c>
      <c r="E417">
        <v>24</v>
      </c>
      <c r="F417">
        <v>12</v>
      </c>
      <c r="G417">
        <v>18</v>
      </c>
      <c r="H417">
        <v>12</v>
      </c>
      <c r="I417">
        <v>0.54</v>
      </c>
      <c r="J417">
        <v>0.33</v>
      </c>
      <c r="K417">
        <v>0.08</v>
      </c>
      <c r="L417">
        <v>0.17</v>
      </c>
      <c r="M417">
        <v>0.38</v>
      </c>
      <c r="N417">
        <v>0.5</v>
      </c>
      <c r="O417" s="8">
        <v>4.1100000000000003</v>
      </c>
      <c r="P417" s="8">
        <v>4.6500000000000004</v>
      </c>
      <c r="T417">
        <v>0.45</v>
      </c>
      <c r="U417">
        <v>0.5</v>
      </c>
      <c r="V417">
        <v>0.72</v>
      </c>
      <c r="W417">
        <f>Control!B415</f>
        <v>52.625</v>
      </c>
      <c r="X417">
        <f>'Ctrl pct'!B415</f>
        <v>7.1892076502732244E-2</v>
      </c>
      <c r="Y417">
        <f>Controlled!B415</f>
        <v>205.625</v>
      </c>
      <c r="Z417">
        <f>'Controlled pct'!B415</f>
        <v>0.28090846994535518</v>
      </c>
      <c r="AA417">
        <f>'Fight Time'!B415</f>
        <v>732</v>
      </c>
      <c r="AB417">
        <v>-1</v>
      </c>
    </row>
    <row r="418" spans="1:28" x14ac:dyDescent="0.3">
      <c r="A418" t="str">
        <f>Control!A416</f>
        <v>Diego Ferreira</v>
      </c>
      <c r="B418">
        <v>40</v>
      </c>
      <c r="C418">
        <v>175</v>
      </c>
      <c r="D418">
        <v>188</v>
      </c>
      <c r="E418">
        <v>19</v>
      </c>
      <c r="F418">
        <v>6</v>
      </c>
      <c r="G418">
        <v>10</v>
      </c>
      <c r="H418">
        <v>6</v>
      </c>
      <c r="I418">
        <v>0.26</v>
      </c>
      <c r="J418">
        <v>0.5</v>
      </c>
      <c r="K418">
        <v>0.37</v>
      </c>
      <c r="L418">
        <v>0</v>
      </c>
      <c r="M418">
        <v>0.37</v>
      </c>
      <c r="N418">
        <v>0.5</v>
      </c>
      <c r="O418" s="8">
        <v>4.82</v>
      </c>
      <c r="P418" s="8">
        <v>3.46</v>
      </c>
      <c r="T418">
        <v>0.86</v>
      </c>
      <c r="U418">
        <v>0.3</v>
      </c>
      <c r="V418">
        <v>0.56999999999999995</v>
      </c>
      <c r="W418">
        <f>Control!B416</f>
        <v>107.85714285714286</v>
      </c>
      <c r="X418">
        <f>'Ctrl pct'!B416</f>
        <v>0.1840565577766943</v>
      </c>
      <c r="Y418">
        <f>Controlled!B416</f>
        <v>195.85714285714286</v>
      </c>
      <c r="Z418">
        <f>'Controlled pct'!B416</f>
        <v>0.33422720624085811</v>
      </c>
      <c r="AA418">
        <f>'Fight Time'!B416</f>
        <v>586</v>
      </c>
      <c r="AB418">
        <v>-1</v>
      </c>
    </row>
    <row r="419" spans="1:28" x14ac:dyDescent="0.3">
      <c r="A419" t="str">
        <f>Control!A417</f>
        <v>Gerald Meerschaert</v>
      </c>
      <c r="B419">
        <v>37</v>
      </c>
      <c r="C419">
        <v>185</v>
      </c>
      <c r="D419">
        <v>197</v>
      </c>
      <c r="E419">
        <v>37</v>
      </c>
      <c r="F419">
        <v>19</v>
      </c>
      <c r="G419">
        <v>12</v>
      </c>
      <c r="H419">
        <v>11</v>
      </c>
      <c r="I419">
        <v>0.16</v>
      </c>
      <c r="J419">
        <v>0.21</v>
      </c>
      <c r="K419">
        <v>0.78</v>
      </c>
      <c r="L419">
        <v>0.47</v>
      </c>
      <c r="M419">
        <v>0.05</v>
      </c>
      <c r="N419">
        <v>0.32</v>
      </c>
      <c r="O419" s="8">
        <v>3.05</v>
      </c>
      <c r="P419" s="8">
        <v>3.43</v>
      </c>
      <c r="T419">
        <v>1.86</v>
      </c>
      <c r="U419">
        <v>0.31</v>
      </c>
      <c r="V419">
        <v>0.42</v>
      </c>
      <c r="W419">
        <f>Control!B417</f>
        <v>139</v>
      </c>
      <c r="X419">
        <f>'Ctrl pct'!B417</f>
        <v>0.26375711574952559</v>
      </c>
      <c r="Y419">
        <f>Controlled!B417</f>
        <v>128.5</v>
      </c>
      <c r="Z419">
        <f>'Controlled pct'!B417</f>
        <v>0.24383301707779886</v>
      </c>
      <c r="AA419">
        <f>'Fight Time'!B417</f>
        <v>527</v>
      </c>
      <c r="AB419">
        <v>-2</v>
      </c>
    </row>
    <row r="420" spans="1:28" x14ac:dyDescent="0.3">
      <c r="A420" t="str">
        <f>Control!A418</f>
        <v>Jessica Andrade</v>
      </c>
      <c r="B420">
        <v>33</v>
      </c>
      <c r="C420">
        <v>156</v>
      </c>
      <c r="D420">
        <v>157</v>
      </c>
      <c r="E420">
        <v>26</v>
      </c>
      <c r="F420">
        <v>14</v>
      </c>
      <c r="G420">
        <v>17</v>
      </c>
      <c r="H420">
        <v>12</v>
      </c>
      <c r="I420">
        <v>0.38</v>
      </c>
      <c r="J420">
        <v>0.36</v>
      </c>
      <c r="K420">
        <v>0.31</v>
      </c>
      <c r="L420">
        <v>0.36</v>
      </c>
      <c r="M420">
        <v>0.31</v>
      </c>
      <c r="N420">
        <v>0.28000000000000003</v>
      </c>
      <c r="O420" s="8">
        <v>6.1</v>
      </c>
      <c r="P420" s="8">
        <v>5.5</v>
      </c>
      <c r="T420">
        <v>2.11</v>
      </c>
      <c r="U420">
        <v>0.54</v>
      </c>
      <c r="V420">
        <v>0.71</v>
      </c>
      <c r="W420">
        <f>Control!B418</f>
        <v>50.3</v>
      </c>
      <c r="X420">
        <f>'Ctrl pct'!B418</f>
        <v>8.9661319073083778E-2</v>
      </c>
      <c r="Y420">
        <f>Controlled!B418</f>
        <v>43.7</v>
      </c>
      <c r="Z420">
        <f>'Controlled pct'!B418</f>
        <v>7.7896613190730837E-2</v>
      </c>
      <c r="AA420">
        <f>'Fight Time'!B418</f>
        <v>561</v>
      </c>
      <c r="AB420">
        <v>-2</v>
      </c>
    </row>
    <row r="421" spans="1:28" x14ac:dyDescent="0.3">
      <c r="A421" t="str">
        <f>Control!A419</f>
        <v>Bryan Battle</v>
      </c>
      <c r="B421">
        <v>30</v>
      </c>
      <c r="C421">
        <v>185</v>
      </c>
      <c r="D421">
        <v>196</v>
      </c>
      <c r="E421">
        <v>12</v>
      </c>
      <c r="F421">
        <v>2</v>
      </c>
      <c r="G421">
        <v>7</v>
      </c>
      <c r="H421">
        <v>1</v>
      </c>
      <c r="I421">
        <v>0.33</v>
      </c>
      <c r="J421">
        <v>0</v>
      </c>
      <c r="K421">
        <v>0.42</v>
      </c>
      <c r="L421">
        <v>0.5</v>
      </c>
      <c r="M421">
        <v>0.25</v>
      </c>
      <c r="N421">
        <v>0.5</v>
      </c>
      <c r="O421" s="8">
        <v>5.12</v>
      </c>
      <c r="P421" s="8">
        <v>4.1100000000000003</v>
      </c>
      <c r="T421">
        <v>0.77</v>
      </c>
      <c r="U421">
        <v>0.17</v>
      </c>
      <c r="V421">
        <v>0.53</v>
      </c>
      <c r="W421">
        <f>Control!B419</f>
        <v>138.44444444444446</v>
      </c>
      <c r="X421">
        <f>'Ctrl pct'!B419</f>
        <v>0.26778422523103379</v>
      </c>
      <c r="Y421">
        <f>Controlled!B419</f>
        <v>138.22222222222223</v>
      </c>
      <c r="Z421">
        <f>'Controlled pct'!B419</f>
        <v>0.26735439501396951</v>
      </c>
      <c r="AA421">
        <f>'Fight Time'!B419</f>
        <v>517</v>
      </c>
      <c r="AB421">
        <v>4</v>
      </c>
    </row>
    <row r="422" spans="1:28" x14ac:dyDescent="0.3">
      <c r="A422" t="str">
        <f>Control!A420</f>
        <v>Chase Hooper</v>
      </c>
      <c r="B422">
        <v>25</v>
      </c>
      <c r="C422">
        <v>185</v>
      </c>
      <c r="D422">
        <v>188</v>
      </c>
      <c r="E422">
        <v>16</v>
      </c>
      <c r="F422">
        <v>3</v>
      </c>
      <c r="G422">
        <v>8</v>
      </c>
      <c r="H422">
        <v>3</v>
      </c>
      <c r="I422">
        <v>0.25</v>
      </c>
      <c r="J422">
        <v>0.33</v>
      </c>
      <c r="K422">
        <v>0.5</v>
      </c>
      <c r="L422">
        <v>0</v>
      </c>
      <c r="M422">
        <v>0.25</v>
      </c>
      <c r="N422">
        <v>0.67</v>
      </c>
      <c r="O422" s="8">
        <v>4.53</v>
      </c>
      <c r="P422" s="8">
        <v>2.96</v>
      </c>
      <c r="T422">
        <v>2.59</v>
      </c>
      <c r="U422">
        <v>0.34</v>
      </c>
      <c r="V422">
        <v>0.55000000000000004</v>
      </c>
      <c r="W422">
        <f>Control!B420</f>
        <v>220.9</v>
      </c>
      <c r="X422">
        <f>'Ctrl pct'!B420</f>
        <v>0.36272577996715927</v>
      </c>
      <c r="Y422">
        <f>Controlled!B420</f>
        <v>136</v>
      </c>
      <c r="Z422">
        <f>'Controlled pct'!B420</f>
        <v>0.22331691297208539</v>
      </c>
      <c r="AA422">
        <f>'Fight Time'!B420</f>
        <v>609</v>
      </c>
      <c r="AB422">
        <v>5</v>
      </c>
    </row>
    <row r="423" spans="1:28" x14ac:dyDescent="0.3">
      <c r="A423" t="str">
        <f>Control!A421</f>
        <v>Carlos Prates</v>
      </c>
      <c r="B423">
        <v>31</v>
      </c>
      <c r="C423">
        <v>185</v>
      </c>
      <c r="D423">
        <v>198</v>
      </c>
      <c r="E423">
        <v>21</v>
      </c>
      <c r="F423">
        <v>7</v>
      </c>
      <c r="G423">
        <v>4</v>
      </c>
      <c r="H423">
        <v>1</v>
      </c>
      <c r="I423">
        <v>0.76</v>
      </c>
      <c r="J423">
        <v>0.28000000000000003</v>
      </c>
      <c r="K423">
        <v>0.14000000000000001</v>
      </c>
      <c r="L423">
        <v>0.43</v>
      </c>
      <c r="M423">
        <v>0.1</v>
      </c>
      <c r="N423">
        <v>0.28000000000000003</v>
      </c>
      <c r="O423" s="8">
        <v>3.8</v>
      </c>
      <c r="P423" s="8">
        <v>4.7</v>
      </c>
      <c r="T423">
        <v>0.3</v>
      </c>
      <c r="U423">
        <v>1</v>
      </c>
      <c r="V423">
        <v>0.83</v>
      </c>
      <c r="W423">
        <f>Control!B421</f>
        <v>48.6</v>
      </c>
      <c r="X423">
        <f>'Ctrl pct'!B421</f>
        <v>7.9153094462540721E-2</v>
      </c>
      <c r="Y423">
        <f>Controlled!B421</f>
        <v>82.8</v>
      </c>
      <c r="Z423">
        <f>'Controlled pct'!B421</f>
        <v>0.13485342019543972</v>
      </c>
      <c r="AA423">
        <f>'Fight Time'!B421</f>
        <v>614</v>
      </c>
      <c r="AB423">
        <v>-1</v>
      </c>
    </row>
    <row r="424" spans="1:28" x14ac:dyDescent="0.3">
      <c r="A424" t="str">
        <f>Control!A422</f>
        <v>Geoff Neal</v>
      </c>
      <c r="B424">
        <v>34</v>
      </c>
      <c r="C424">
        <v>180</v>
      </c>
      <c r="D424">
        <v>191</v>
      </c>
      <c r="E424">
        <v>16</v>
      </c>
      <c r="F424">
        <v>6</v>
      </c>
      <c r="G424">
        <v>8</v>
      </c>
      <c r="H424">
        <v>4</v>
      </c>
      <c r="I424">
        <v>0.63</v>
      </c>
      <c r="J424">
        <v>0.17</v>
      </c>
      <c r="K424">
        <v>0.13</v>
      </c>
      <c r="L424">
        <v>0.33</v>
      </c>
      <c r="M424">
        <v>0.25</v>
      </c>
      <c r="N424">
        <v>0.5</v>
      </c>
      <c r="O424" s="8">
        <v>5.05</v>
      </c>
      <c r="P424" s="8">
        <v>5.44</v>
      </c>
      <c r="T424">
        <v>0.56000000000000005</v>
      </c>
      <c r="U424">
        <v>0.5</v>
      </c>
      <c r="V424">
        <v>0.87</v>
      </c>
      <c r="W424">
        <f>Control!B422</f>
        <v>111.85714285714286</v>
      </c>
      <c r="X424">
        <f>'Ctrl pct'!B422</f>
        <v>0.18991025951976717</v>
      </c>
      <c r="Y424">
        <f>Controlled!B422</f>
        <v>58.285714285714285</v>
      </c>
      <c r="Z424">
        <f>'Controlled pct'!B422</f>
        <v>9.8957070094591315E-2</v>
      </c>
      <c r="AA424">
        <f>'Fight Time'!B422</f>
        <v>589</v>
      </c>
      <c r="AB424">
        <v>1</v>
      </c>
    </row>
    <row r="425" spans="1:28" x14ac:dyDescent="0.3">
      <c r="A425" t="str">
        <f>Control!A423</f>
        <v>Michael Page</v>
      </c>
      <c r="B425">
        <v>38</v>
      </c>
      <c r="C425">
        <v>191</v>
      </c>
      <c r="D425">
        <v>201</v>
      </c>
      <c r="E425">
        <v>23</v>
      </c>
      <c r="F425">
        <v>3</v>
      </c>
      <c r="G425">
        <v>2</v>
      </c>
      <c r="H425">
        <v>1</v>
      </c>
      <c r="I425">
        <v>0.52</v>
      </c>
      <c r="J425">
        <v>0.33</v>
      </c>
      <c r="K425">
        <v>0.17</v>
      </c>
      <c r="L425">
        <v>0</v>
      </c>
      <c r="M425">
        <v>0.3</v>
      </c>
      <c r="N425">
        <v>0.67</v>
      </c>
      <c r="O425" s="8">
        <v>2.7</v>
      </c>
      <c r="P425" s="8">
        <v>1.7</v>
      </c>
      <c r="T425">
        <v>0.3</v>
      </c>
      <c r="U425">
        <v>0.2</v>
      </c>
      <c r="V425">
        <v>0.73</v>
      </c>
      <c r="W425">
        <f>Control!B423</f>
        <v>79.333333333333329</v>
      </c>
      <c r="X425">
        <f>'Ctrl pct'!B423</f>
        <v>0.1337830241708825</v>
      </c>
      <c r="Y425">
        <f>Controlled!B423</f>
        <v>253.66666666666666</v>
      </c>
      <c r="Z425">
        <f>'Controlled pct'!B423</f>
        <v>0.42776840921866216</v>
      </c>
      <c r="AA425">
        <f>'Fight Time'!B423</f>
        <v>593</v>
      </c>
      <c r="AB425">
        <v>1</v>
      </c>
    </row>
    <row r="426" spans="1:28" x14ac:dyDescent="0.3">
      <c r="A426" t="str">
        <f>Control!A424</f>
        <v>Kai Asakura</v>
      </c>
      <c r="B426">
        <v>31</v>
      </c>
      <c r="C426">
        <v>172</v>
      </c>
      <c r="D426">
        <v>175</v>
      </c>
      <c r="E426">
        <v>21</v>
      </c>
      <c r="F426">
        <v>5</v>
      </c>
      <c r="G426">
        <v>0</v>
      </c>
      <c r="H426">
        <v>1</v>
      </c>
      <c r="I426">
        <v>0.62</v>
      </c>
      <c r="J426">
        <v>0.6</v>
      </c>
      <c r="K426">
        <v>0.14000000000000001</v>
      </c>
      <c r="L426">
        <v>0.2</v>
      </c>
      <c r="M426">
        <v>0.24</v>
      </c>
      <c r="N426">
        <v>0.2</v>
      </c>
      <c r="O426" s="8">
        <v>2.9</v>
      </c>
      <c r="P426" s="8">
        <v>3.52</v>
      </c>
      <c r="T426">
        <v>0</v>
      </c>
      <c r="U426">
        <v>0</v>
      </c>
      <c r="V426">
        <v>0.56999999999999995</v>
      </c>
      <c r="W426">
        <f>Control!B424</f>
        <v>24</v>
      </c>
      <c r="X426">
        <f>'Ctrl pct'!B424</f>
        <v>5.647058823529412E-2</v>
      </c>
      <c r="Y426">
        <f>Controlled!B424</f>
        <v>166</v>
      </c>
      <c r="Z426">
        <f>'Controlled pct'!B424</f>
        <v>0.39058823529411762</v>
      </c>
      <c r="AA426">
        <f>'Fight Time'!B424</f>
        <v>425</v>
      </c>
      <c r="AB426">
        <v>-1</v>
      </c>
    </row>
    <row r="427" spans="1:28" x14ac:dyDescent="0.3">
      <c r="A427" t="str">
        <f>Control!A425</f>
        <v>Tim Elliott</v>
      </c>
      <c r="B427">
        <v>38</v>
      </c>
      <c r="C427">
        <v>170</v>
      </c>
      <c r="D427">
        <v>168</v>
      </c>
      <c r="E427">
        <v>20</v>
      </c>
      <c r="F427">
        <v>13</v>
      </c>
      <c r="G427">
        <v>9</v>
      </c>
      <c r="H427">
        <v>11</v>
      </c>
      <c r="I427">
        <v>0.15</v>
      </c>
      <c r="J427">
        <v>0.08</v>
      </c>
      <c r="K427">
        <v>0.35</v>
      </c>
      <c r="L427">
        <v>0.46</v>
      </c>
      <c r="M427">
        <v>0.5</v>
      </c>
      <c r="N427">
        <v>0.46</v>
      </c>
      <c r="O427" s="8">
        <v>3.39</v>
      </c>
      <c r="P427" s="8">
        <v>2.66</v>
      </c>
      <c r="T427">
        <v>3.73</v>
      </c>
      <c r="U427">
        <v>0.47</v>
      </c>
      <c r="V427">
        <v>0.55000000000000004</v>
      </c>
      <c r="W427">
        <f>Control!B425</f>
        <v>273.88888888888891</v>
      </c>
      <c r="X427">
        <f>'Ctrl pct'!B425</f>
        <v>0.37263794406651551</v>
      </c>
      <c r="Y427">
        <f>Controlled!B425</f>
        <v>153.55555555555554</v>
      </c>
      <c r="Z427">
        <f>'Controlled pct'!B425</f>
        <v>0.20891912320483746</v>
      </c>
      <c r="AA427">
        <f>'Fight Time'!B425</f>
        <v>735</v>
      </c>
      <c r="AB427">
        <v>1</v>
      </c>
    </row>
    <row r="428" spans="1:28" x14ac:dyDescent="0.3">
      <c r="A428" t="str">
        <f>Control!A426</f>
        <v>Aaron Pico</v>
      </c>
      <c r="B428">
        <v>28</v>
      </c>
      <c r="C428">
        <v>173</v>
      </c>
      <c r="D428">
        <v>180</v>
      </c>
      <c r="E428">
        <v>13</v>
      </c>
      <c r="F428">
        <v>4</v>
      </c>
      <c r="G428">
        <v>0</v>
      </c>
      <c r="H428">
        <v>0</v>
      </c>
      <c r="I428">
        <v>0.69</v>
      </c>
      <c r="J428">
        <v>0.75</v>
      </c>
      <c r="K428">
        <v>0.15</v>
      </c>
      <c r="L428">
        <v>0.25</v>
      </c>
      <c r="M428">
        <v>0.15</v>
      </c>
      <c r="N428">
        <v>0</v>
      </c>
      <c r="O428" s="8">
        <v>5.05</v>
      </c>
      <c r="P428" s="8">
        <v>4</v>
      </c>
      <c r="T428">
        <v>2.5</v>
      </c>
      <c r="U428">
        <v>0.4</v>
      </c>
      <c r="V428">
        <v>0.7</v>
      </c>
      <c r="W428">
        <f>Control!B426</f>
        <v>150</v>
      </c>
      <c r="X428">
        <f>'Ctrl pct'!B426</f>
        <v>0.25</v>
      </c>
      <c r="Y428">
        <f>Controlled!B426</f>
        <v>45</v>
      </c>
      <c r="Z428">
        <f>'Controlled pct'!B426</f>
        <v>7.4999999999999997E-2</v>
      </c>
      <c r="AA428">
        <f>'Fight Time'!B426</f>
        <v>600</v>
      </c>
      <c r="AB428">
        <v>3</v>
      </c>
    </row>
    <row r="429" spans="1:28" x14ac:dyDescent="0.3">
      <c r="A429" t="str">
        <f>Control!A427</f>
        <v>Khamzat Chimaev</v>
      </c>
      <c r="B429">
        <v>31</v>
      </c>
      <c r="C429">
        <v>188</v>
      </c>
      <c r="D429">
        <v>191</v>
      </c>
      <c r="E429">
        <v>14</v>
      </c>
      <c r="F429">
        <v>0</v>
      </c>
      <c r="G429">
        <v>8</v>
      </c>
      <c r="H429">
        <v>0</v>
      </c>
      <c r="I429">
        <v>0.43</v>
      </c>
      <c r="J429">
        <v>0</v>
      </c>
      <c r="K429">
        <v>0.43</v>
      </c>
      <c r="L429">
        <v>0</v>
      </c>
      <c r="M429">
        <v>0.14000000000000001</v>
      </c>
      <c r="N429">
        <v>0</v>
      </c>
      <c r="O429" s="8">
        <v>5.36</v>
      </c>
      <c r="P429" s="8">
        <v>3.25</v>
      </c>
      <c r="T429">
        <v>4.3099999999999996</v>
      </c>
      <c r="U429">
        <v>0.46</v>
      </c>
      <c r="V429">
        <v>1</v>
      </c>
      <c r="W429">
        <f>Control!B427</f>
        <v>202</v>
      </c>
      <c r="X429">
        <f>'Ctrl pct'!B427</f>
        <v>0.55342465753424652</v>
      </c>
      <c r="Y429">
        <f>Controlled!B427</f>
        <v>1.25</v>
      </c>
      <c r="Z429">
        <f>'Controlled pct'!B427</f>
        <v>3.4246575342465752E-3</v>
      </c>
      <c r="AA429">
        <f>'Fight Time'!B427</f>
        <v>365</v>
      </c>
      <c r="AB429">
        <v>14</v>
      </c>
    </row>
    <row r="430" spans="1:28" x14ac:dyDescent="0.3">
      <c r="A430" t="str">
        <f>Control!A428</f>
        <v>Dricus Du Plessis</v>
      </c>
      <c r="B430">
        <v>31</v>
      </c>
      <c r="C430">
        <v>185</v>
      </c>
      <c r="D430">
        <v>193</v>
      </c>
      <c r="E430">
        <v>23</v>
      </c>
      <c r="F430">
        <v>2</v>
      </c>
      <c r="G430">
        <v>9</v>
      </c>
      <c r="H430">
        <v>0</v>
      </c>
      <c r="I430">
        <v>0.39</v>
      </c>
      <c r="J430">
        <v>0.5</v>
      </c>
      <c r="K430">
        <v>0.48</v>
      </c>
      <c r="L430">
        <v>0.5</v>
      </c>
      <c r="M430">
        <v>0.13</v>
      </c>
      <c r="N430">
        <v>0</v>
      </c>
      <c r="O430" s="8">
        <v>6.12</v>
      </c>
      <c r="P430" s="8">
        <v>4.9000000000000004</v>
      </c>
      <c r="T430">
        <v>2.5499999999999998</v>
      </c>
      <c r="U430">
        <v>0.5</v>
      </c>
      <c r="V430">
        <v>0.5</v>
      </c>
      <c r="W430">
        <f>Control!B428</f>
        <v>111.22222222222223</v>
      </c>
      <c r="X430">
        <f>'Ctrl pct'!B428</f>
        <v>0.13481481481481483</v>
      </c>
      <c r="Y430">
        <f>Controlled!B428</f>
        <v>37.555555555555557</v>
      </c>
      <c r="Z430">
        <f>'Controlled pct'!B428</f>
        <v>4.5521885521885526E-2</v>
      </c>
      <c r="AA430">
        <f>'Fight Time'!B428</f>
        <v>825</v>
      </c>
      <c r="AB430">
        <v>11</v>
      </c>
    </row>
    <row r="431" spans="1:28" x14ac:dyDescent="0.3">
      <c r="A431" t="str">
        <f>Control!A429</f>
        <v>Uran Satybaldiev</v>
      </c>
      <c r="B431">
        <v>31</v>
      </c>
      <c r="C431">
        <v>193</v>
      </c>
      <c r="D431">
        <v>201</v>
      </c>
      <c r="E431">
        <v>9</v>
      </c>
      <c r="F431">
        <v>1</v>
      </c>
      <c r="G431">
        <v>0</v>
      </c>
      <c r="H431">
        <v>1</v>
      </c>
      <c r="I431">
        <v>0.67</v>
      </c>
      <c r="J431">
        <v>0</v>
      </c>
      <c r="K431">
        <v>0.11</v>
      </c>
      <c r="L431">
        <v>0</v>
      </c>
      <c r="M431">
        <v>0.22</v>
      </c>
      <c r="N431">
        <v>1</v>
      </c>
      <c r="O431" s="8">
        <v>2.4</v>
      </c>
      <c r="P431" s="8">
        <v>3.87</v>
      </c>
      <c r="T431">
        <v>0</v>
      </c>
      <c r="U431">
        <v>0</v>
      </c>
      <c r="V431">
        <v>1</v>
      </c>
      <c r="W431">
        <f>Control!B429</f>
        <v>20</v>
      </c>
      <c r="X431">
        <f>'Ctrl pct'!B429</f>
        <v>2.2222222222222223E-2</v>
      </c>
      <c r="Y431">
        <f>Controlled!B429</f>
        <v>306</v>
      </c>
      <c r="Z431">
        <f>'Controlled pct'!B429</f>
        <v>0.34</v>
      </c>
      <c r="AA431">
        <f>'Fight Time'!B429</f>
        <v>900</v>
      </c>
      <c r="AB431">
        <v>-1</v>
      </c>
    </row>
    <row r="432" spans="1:28" x14ac:dyDescent="0.3">
      <c r="A432" t="str">
        <f>Control!A430</f>
        <v>Xiao Long</v>
      </c>
      <c r="B432">
        <v>27</v>
      </c>
      <c r="C432">
        <v>172</v>
      </c>
      <c r="D432">
        <v>178</v>
      </c>
      <c r="E432">
        <v>27</v>
      </c>
      <c r="F432">
        <v>9</v>
      </c>
      <c r="G432">
        <v>1</v>
      </c>
      <c r="H432">
        <v>1</v>
      </c>
      <c r="I432">
        <v>0.19</v>
      </c>
      <c r="J432">
        <v>0.33</v>
      </c>
      <c r="K432">
        <v>0.33</v>
      </c>
      <c r="L432">
        <v>0</v>
      </c>
      <c r="M432">
        <v>0.48</v>
      </c>
      <c r="N432">
        <v>0.67</v>
      </c>
      <c r="O432" s="8">
        <v>5.4</v>
      </c>
      <c r="P432" s="8">
        <v>4.2699999999999996</v>
      </c>
      <c r="T432">
        <v>0.84</v>
      </c>
      <c r="U432">
        <v>0.25</v>
      </c>
      <c r="V432">
        <v>0.77</v>
      </c>
      <c r="W432">
        <f>Control!B430</f>
        <v>202.5</v>
      </c>
      <c r="X432">
        <f>'Ctrl pct'!B430</f>
        <v>0.23601398601398602</v>
      </c>
      <c r="Y432">
        <f>Controlled!B430</f>
        <v>57.5</v>
      </c>
      <c r="Z432">
        <f>'Controlled pct'!B430</f>
        <v>6.7016317016317023E-2</v>
      </c>
      <c r="AA432">
        <f>'Fight Time'!B430</f>
        <v>858</v>
      </c>
      <c r="AB432">
        <v>1</v>
      </c>
    </row>
    <row r="433" spans="1:28" x14ac:dyDescent="0.3">
      <c r="A433" t="str">
        <f>Control!A431</f>
        <v>Westin Wilson</v>
      </c>
      <c r="B433">
        <v>36</v>
      </c>
      <c r="C433">
        <v>185</v>
      </c>
      <c r="D433">
        <v>185</v>
      </c>
      <c r="E433">
        <v>17</v>
      </c>
      <c r="F433">
        <v>9</v>
      </c>
      <c r="G433">
        <v>1</v>
      </c>
      <c r="H433">
        <v>2</v>
      </c>
      <c r="I433">
        <v>0.28000000000000003</v>
      </c>
      <c r="J433">
        <v>0.33</v>
      </c>
      <c r="K433">
        <v>0.71</v>
      </c>
      <c r="L433">
        <v>0.44</v>
      </c>
      <c r="M433">
        <v>0</v>
      </c>
      <c r="N433">
        <v>0.22</v>
      </c>
      <c r="O433" s="8">
        <v>1.68</v>
      </c>
      <c r="P433" s="8">
        <v>5.72</v>
      </c>
      <c r="T433">
        <v>1.68</v>
      </c>
      <c r="U433">
        <v>0.16</v>
      </c>
      <c r="V433">
        <v>0.33</v>
      </c>
      <c r="W433">
        <f>Control!B431</f>
        <v>13</v>
      </c>
      <c r="X433">
        <f>'Ctrl pct'!B431</f>
        <v>7.3033707865168537E-2</v>
      </c>
      <c r="Y433">
        <f>Controlled!B431</f>
        <v>60.333333333333336</v>
      </c>
      <c r="Z433">
        <f>'Controlled pct'!B431</f>
        <v>0.33895131086142322</v>
      </c>
      <c r="AA433">
        <f>'Fight Time'!B431</f>
        <v>178</v>
      </c>
      <c r="AB433">
        <v>1</v>
      </c>
    </row>
    <row r="434" spans="1:28" x14ac:dyDescent="0.3">
      <c r="A434" t="str">
        <f>Control!A432</f>
        <v>Yizha</v>
      </c>
      <c r="B434">
        <v>28</v>
      </c>
      <c r="C434">
        <v>171</v>
      </c>
      <c r="D434">
        <v>180</v>
      </c>
      <c r="E434">
        <v>25</v>
      </c>
      <c r="F434">
        <v>5</v>
      </c>
      <c r="G434">
        <v>0</v>
      </c>
      <c r="H434">
        <v>2</v>
      </c>
      <c r="I434">
        <v>0.2</v>
      </c>
      <c r="J434">
        <v>0.2</v>
      </c>
      <c r="K434">
        <v>0.56000000000000005</v>
      </c>
      <c r="L434">
        <v>0.2</v>
      </c>
      <c r="M434">
        <v>0.24</v>
      </c>
      <c r="N434">
        <v>0.6</v>
      </c>
      <c r="O434" s="8">
        <v>2.8</v>
      </c>
      <c r="P434" s="8">
        <v>2.83</v>
      </c>
      <c r="T434">
        <v>3.54</v>
      </c>
      <c r="U434">
        <v>0.3</v>
      </c>
      <c r="V434">
        <v>0.54</v>
      </c>
      <c r="W434">
        <f>Control!B432</f>
        <v>47.333333333333336</v>
      </c>
      <c r="X434">
        <f>'Ctrl pct'!B432</f>
        <v>8.146873207114172E-2</v>
      </c>
      <c r="Y434">
        <f>Controlled!B432</f>
        <v>185.66666666666666</v>
      </c>
      <c r="Z434">
        <f>'Controlled pct'!B432</f>
        <v>0.31956397016637977</v>
      </c>
      <c r="AA434">
        <f>'Fight Time'!B432</f>
        <v>581</v>
      </c>
      <c r="AB434">
        <v>-1</v>
      </c>
    </row>
    <row r="435" spans="1:28" x14ac:dyDescent="0.3">
      <c r="A435" t="str">
        <f>Control!A433</f>
        <v>Kyle Daukaus</v>
      </c>
      <c r="B435">
        <v>32</v>
      </c>
      <c r="C435">
        <v>191</v>
      </c>
      <c r="D435">
        <v>193</v>
      </c>
      <c r="E435">
        <v>15</v>
      </c>
      <c r="F435">
        <v>4</v>
      </c>
      <c r="G435">
        <v>2</v>
      </c>
      <c r="H435">
        <v>4</v>
      </c>
      <c r="I435">
        <v>7.0000000000000007E-2</v>
      </c>
      <c r="J435">
        <v>0.5</v>
      </c>
      <c r="K435">
        <v>0.73</v>
      </c>
      <c r="L435">
        <v>0</v>
      </c>
      <c r="M435">
        <v>0.2</v>
      </c>
      <c r="N435">
        <v>0.5</v>
      </c>
      <c r="O435" s="8">
        <v>3.22</v>
      </c>
      <c r="P435" s="8">
        <v>2.94</v>
      </c>
      <c r="T435">
        <v>2.12</v>
      </c>
      <c r="U435">
        <v>0.25</v>
      </c>
      <c r="V435">
        <v>0.82</v>
      </c>
      <c r="W435">
        <f>Control!B433</f>
        <v>234.71428571428572</v>
      </c>
      <c r="X435">
        <f>'Ctrl pct'!B433</f>
        <v>0.40259740259740262</v>
      </c>
      <c r="Y435">
        <f>Controlled!B433</f>
        <v>150.42857142857142</v>
      </c>
      <c r="Z435">
        <f>'Controlled pct'!B433</f>
        <v>0.25802499387405048</v>
      </c>
      <c r="AA435">
        <f>'Fight Time'!B433</f>
        <v>583</v>
      </c>
      <c r="AB435">
        <v>4</v>
      </c>
    </row>
    <row r="436" spans="1:28" x14ac:dyDescent="0.3">
      <c r="A436" t="str">
        <f>Control!A434</f>
        <v>Michel Pereira</v>
      </c>
      <c r="B436">
        <v>31</v>
      </c>
      <c r="C436">
        <v>186</v>
      </c>
      <c r="D436">
        <v>185</v>
      </c>
      <c r="E436">
        <v>31</v>
      </c>
      <c r="F436">
        <v>13</v>
      </c>
      <c r="G436">
        <v>9</v>
      </c>
      <c r="H436">
        <v>4</v>
      </c>
      <c r="I436">
        <v>0.37</v>
      </c>
      <c r="J436">
        <v>0.17</v>
      </c>
      <c r="K436">
        <v>0.27</v>
      </c>
      <c r="L436">
        <v>0.08</v>
      </c>
      <c r="M436">
        <v>0.37</v>
      </c>
      <c r="N436">
        <v>0.67</v>
      </c>
      <c r="O436" s="8">
        <v>4.5</v>
      </c>
      <c r="P436" s="8">
        <v>4.33</v>
      </c>
      <c r="T436">
        <v>1.1399999999999999</v>
      </c>
      <c r="U436">
        <v>0.52</v>
      </c>
      <c r="V436">
        <v>0.76</v>
      </c>
      <c r="W436">
        <f>Control!B434</f>
        <v>41.5</v>
      </c>
      <c r="X436">
        <f>'Ctrl pct'!B434</f>
        <v>6.2032884902840063E-2</v>
      </c>
      <c r="Y436">
        <f>Controlled!B434</f>
        <v>124.2</v>
      </c>
      <c r="Z436">
        <f>'Controlled pct'!B434</f>
        <v>0.18565022421524663</v>
      </c>
      <c r="AA436">
        <f>'Fight Time'!B434</f>
        <v>669</v>
      </c>
      <c r="AB436">
        <v>-2</v>
      </c>
    </row>
    <row r="437" spans="1:28" x14ac:dyDescent="0.3">
      <c r="A437" t="str">
        <f>Control!A435</f>
        <v>Rongzhu</v>
      </c>
      <c r="B437">
        <v>25</v>
      </c>
      <c r="C437">
        <v>175</v>
      </c>
      <c r="D437">
        <v>180</v>
      </c>
      <c r="E437">
        <v>26</v>
      </c>
      <c r="F437">
        <v>6</v>
      </c>
      <c r="G437">
        <v>2</v>
      </c>
      <c r="H437">
        <v>3</v>
      </c>
      <c r="I437">
        <v>0.54</v>
      </c>
      <c r="J437">
        <v>0.17</v>
      </c>
      <c r="K437">
        <v>0.27</v>
      </c>
      <c r="L437">
        <v>0.67</v>
      </c>
      <c r="M437">
        <v>0.15</v>
      </c>
      <c r="N437">
        <v>0.17</v>
      </c>
      <c r="O437" s="8">
        <v>5.9</v>
      </c>
      <c r="P437" s="8">
        <v>5.51</v>
      </c>
      <c r="T437">
        <v>1.56</v>
      </c>
      <c r="U437">
        <v>0.62</v>
      </c>
      <c r="V437">
        <v>0.84</v>
      </c>
      <c r="W437">
        <f>Control!B435</f>
        <v>156.19999999999999</v>
      </c>
      <c r="X437">
        <f>'Ctrl pct'!B435</f>
        <v>0.2172461752433936</v>
      </c>
      <c r="Y437">
        <f>Controlled!B435</f>
        <v>32.200000000000003</v>
      </c>
      <c r="Z437">
        <f>'Controlled pct'!B435</f>
        <v>4.4784422809457582E-2</v>
      </c>
      <c r="AA437">
        <f>'Fight Time'!B435</f>
        <v>719</v>
      </c>
      <c r="AB437">
        <v>1</v>
      </c>
    </row>
    <row r="438" spans="1:28" x14ac:dyDescent="0.3">
      <c r="A438" t="str">
        <f>Control!A436</f>
        <v>Gauge Young</v>
      </c>
      <c r="B438">
        <v>25</v>
      </c>
      <c r="C438">
        <v>175</v>
      </c>
      <c r="D438">
        <v>178</v>
      </c>
      <c r="E438">
        <v>9</v>
      </c>
      <c r="F438">
        <v>3</v>
      </c>
      <c r="G438">
        <v>0</v>
      </c>
      <c r="H438">
        <v>1</v>
      </c>
      <c r="I438">
        <v>0.67</v>
      </c>
      <c r="J438">
        <v>0</v>
      </c>
      <c r="K438">
        <v>0.11</v>
      </c>
      <c r="L438">
        <v>0.33</v>
      </c>
      <c r="M438">
        <v>0.22</v>
      </c>
      <c r="N438">
        <v>0.67</v>
      </c>
      <c r="O438" s="8">
        <v>4.83</v>
      </c>
      <c r="P438" s="8">
        <v>6.53</v>
      </c>
      <c r="T438">
        <v>0</v>
      </c>
      <c r="U438">
        <v>0</v>
      </c>
      <c r="V438">
        <v>0.64</v>
      </c>
      <c r="W438">
        <f>Control!B436</f>
        <v>53</v>
      </c>
      <c r="X438">
        <f>'Ctrl pct'!B436</f>
        <v>5.8888888888888886E-2</v>
      </c>
      <c r="Y438">
        <f>Controlled!B436</f>
        <v>148</v>
      </c>
      <c r="Z438">
        <f>'Controlled pct'!B436</f>
        <v>0.16444444444444445</v>
      </c>
      <c r="AA438">
        <f>'Fight Time'!B436</f>
        <v>900</v>
      </c>
      <c r="AB438">
        <v>-1</v>
      </c>
    </row>
    <row r="439" spans="1:28" x14ac:dyDescent="0.3">
      <c r="A439" t="str">
        <f>Control!A437</f>
        <v>Maheshate</v>
      </c>
      <c r="B439">
        <v>25</v>
      </c>
      <c r="C439">
        <v>184</v>
      </c>
      <c r="D439">
        <v>182</v>
      </c>
      <c r="E439">
        <v>10</v>
      </c>
      <c r="F439">
        <v>4</v>
      </c>
      <c r="G439">
        <v>2</v>
      </c>
      <c r="H439">
        <v>3</v>
      </c>
      <c r="I439">
        <v>0.4</v>
      </c>
      <c r="J439">
        <v>0.25</v>
      </c>
      <c r="K439">
        <v>0.1</v>
      </c>
      <c r="L439">
        <v>0</v>
      </c>
      <c r="M439">
        <v>0.5</v>
      </c>
      <c r="N439">
        <v>0.75</v>
      </c>
      <c r="O439" s="8">
        <v>3.86</v>
      </c>
      <c r="P439" s="8">
        <v>5.64</v>
      </c>
      <c r="T439">
        <v>0</v>
      </c>
      <c r="U439">
        <v>0</v>
      </c>
      <c r="V439">
        <v>0.45</v>
      </c>
      <c r="W439">
        <f>Control!B437</f>
        <v>0.8</v>
      </c>
      <c r="X439">
        <f>'Ctrl pct'!B437</f>
        <v>1.1611030478955009E-3</v>
      </c>
      <c r="Y439">
        <f>Controlled!B437</f>
        <v>101.2</v>
      </c>
      <c r="Z439">
        <f>'Controlled pct'!B437</f>
        <v>0.14687953555878083</v>
      </c>
      <c r="AA439">
        <f>'Fight Time'!B437</f>
        <v>689</v>
      </c>
      <c r="AB439">
        <v>-1</v>
      </c>
    </row>
    <row r="440" spans="1:28" x14ac:dyDescent="0.3">
      <c r="A440" t="str">
        <f>Control!A438</f>
        <v>Kiefer Crosbie</v>
      </c>
      <c r="B440">
        <v>35</v>
      </c>
      <c r="C440">
        <v>180</v>
      </c>
      <c r="D440">
        <v>178</v>
      </c>
      <c r="E440">
        <v>10</v>
      </c>
      <c r="F440">
        <v>5</v>
      </c>
      <c r="G440">
        <v>0</v>
      </c>
      <c r="H440">
        <v>2</v>
      </c>
      <c r="I440">
        <v>0.5</v>
      </c>
      <c r="J440">
        <v>0.2</v>
      </c>
      <c r="K440">
        <v>0.2</v>
      </c>
      <c r="L440">
        <v>0.6</v>
      </c>
      <c r="M440">
        <v>0.3</v>
      </c>
      <c r="N440">
        <v>0</v>
      </c>
      <c r="O440" s="8">
        <v>6.27</v>
      </c>
      <c r="P440" s="8">
        <v>4.97</v>
      </c>
      <c r="T440">
        <v>0</v>
      </c>
      <c r="U440">
        <v>0</v>
      </c>
      <c r="V440">
        <v>0</v>
      </c>
      <c r="W440">
        <f>Control!B438</f>
        <v>7.5</v>
      </c>
      <c r="X440">
        <f>'Ctrl pct'!B438</f>
        <v>3.2608695652173912E-2</v>
      </c>
      <c r="Y440">
        <f>Controlled!B438</f>
        <v>50.5</v>
      </c>
      <c r="Z440">
        <f>'Controlled pct'!B438</f>
        <v>0.21956521739130436</v>
      </c>
      <c r="AA440">
        <f>'Fight Time'!B438</f>
        <v>230</v>
      </c>
      <c r="AB440">
        <v>-2</v>
      </c>
    </row>
    <row r="441" spans="1:28" x14ac:dyDescent="0.3">
      <c r="A441" t="str">
        <f>Control!A439</f>
        <v>Taiyilake Nueraji</v>
      </c>
      <c r="B441">
        <v>24</v>
      </c>
      <c r="C441">
        <v>187</v>
      </c>
      <c r="D441">
        <v>194</v>
      </c>
      <c r="E441">
        <v>11</v>
      </c>
      <c r="F441">
        <v>1</v>
      </c>
      <c r="G441">
        <v>0</v>
      </c>
      <c r="H441">
        <v>0</v>
      </c>
      <c r="I441">
        <v>0.91</v>
      </c>
      <c r="J441">
        <v>1</v>
      </c>
      <c r="K441">
        <v>0.09</v>
      </c>
      <c r="L441">
        <v>0</v>
      </c>
      <c r="M441">
        <v>0</v>
      </c>
      <c r="N441">
        <v>0</v>
      </c>
      <c r="O441" s="8">
        <v>11.01</v>
      </c>
      <c r="P441" s="8">
        <v>7.39</v>
      </c>
      <c r="T441">
        <v>0</v>
      </c>
      <c r="U441">
        <v>0</v>
      </c>
      <c r="V441">
        <v>0</v>
      </c>
      <c r="W441">
        <f>Control!B439</f>
        <v>2</v>
      </c>
      <c r="X441">
        <f>'Ctrl pct'!B439</f>
        <v>5.0251256281407036E-3</v>
      </c>
      <c r="Y441">
        <f>Controlled!B439</f>
        <v>0</v>
      </c>
      <c r="Z441">
        <f>'Controlled pct'!B439</f>
        <v>0</v>
      </c>
      <c r="AA441">
        <f>'Fight Time'!B439</f>
        <v>398</v>
      </c>
      <c r="AB441">
        <v>5</v>
      </c>
    </row>
    <row r="442" spans="1:28" x14ac:dyDescent="0.3">
      <c r="A442" t="str">
        <f>Control!A440</f>
        <v>Sergei Pavlovich</v>
      </c>
      <c r="B442">
        <v>33</v>
      </c>
      <c r="C442">
        <v>191</v>
      </c>
      <c r="D442">
        <v>213</v>
      </c>
      <c r="E442">
        <v>19</v>
      </c>
      <c r="F442">
        <v>3</v>
      </c>
      <c r="G442">
        <v>7</v>
      </c>
      <c r="H442">
        <v>3</v>
      </c>
      <c r="I442">
        <v>0.79</v>
      </c>
      <c r="J442">
        <v>0.67</v>
      </c>
      <c r="K442">
        <v>0</v>
      </c>
      <c r="L442">
        <v>0</v>
      </c>
      <c r="M442">
        <v>0.21</v>
      </c>
      <c r="N442">
        <v>0.33</v>
      </c>
      <c r="O442" s="8">
        <v>4.54</v>
      </c>
      <c r="P442" s="8">
        <v>3.81</v>
      </c>
      <c r="T442">
        <v>0.63</v>
      </c>
      <c r="U442">
        <v>0.4</v>
      </c>
      <c r="V442">
        <v>0.75</v>
      </c>
      <c r="W442">
        <f>Control!B440</f>
        <v>59.571428571428569</v>
      </c>
      <c r="X442">
        <f>'Ctrl pct'!B440</f>
        <v>0.20756595321055252</v>
      </c>
      <c r="Y442">
        <f>Controlled!B440</f>
        <v>0.2857142857142857</v>
      </c>
      <c r="Z442">
        <f>'Controlled pct'!B440</f>
        <v>9.9552015928322545E-4</v>
      </c>
      <c r="AA442">
        <f>'Fight Time'!B440</f>
        <v>287</v>
      </c>
      <c r="AB442">
        <v>1</v>
      </c>
    </row>
    <row r="443" spans="1:28" x14ac:dyDescent="0.3">
      <c r="A443" t="str">
        <f>Control!A441</f>
        <v>Aljamain Sterling</v>
      </c>
      <c r="B443">
        <v>36</v>
      </c>
      <c r="C443">
        <v>171</v>
      </c>
      <c r="D443">
        <v>180</v>
      </c>
      <c r="E443">
        <v>24</v>
      </c>
      <c r="F443">
        <v>5</v>
      </c>
      <c r="G443">
        <v>16</v>
      </c>
      <c r="H443">
        <v>5</v>
      </c>
      <c r="I443">
        <v>0.13</v>
      </c>
      <c r="J443">
        <v>0.4</v>
      </c>
      <c r="K443">
        <v>0.33</v>
      </c>
      <c r="L443">
        <v>0</v>
      </c>
      <c r="M443">
        <v>0.5</v>
      </c>
      <c r="N443">
        <v>0.6</v>
      </c>
      <c r="O443" s="8">
        <v>4.41</v>
      </c>
      <c r="P443" s="8">
        <v>2.21</v>
      </c>
      <c r="T443">
        <v>2.5099999999999998</v>
      </c>
      <c r="U443">
        <v>0.28999999999999998</v>
      </c>
      <c r="V443">
        <v>0.42</v>
      </c>
      <c r="W443">
        <f>Control!B441</f>
        <v>284</v>
      </c>
      <c r="X443">
        <f>'Ctrl pct'!B441</f>
        <v>0.35411471321695759</v>
      </c>
      <c r="Y443">
        <f>Controlled!B441</f>
        <v>163.25</v>
      </c>
      <c r="Z443">
        <f>'Controlled pct'!B441</f>
        <v>0.20355361596009974</v>
      </c>
      <c r="AA443">
        <f>'Fight Time'!B441</f>
        <v>802</v>
      </c>
      <c r="AB443">
        <v>-1</v>
      </c>
    </row>
    <row r="444" spans="1:28" x14ac:dyDescent="0.3">
      <c r="A444" t="str">
        <f>Control!A442</f>
        <v>Brian Ortega</v>
      </c>
      <c r="B444">
        <v>34</v>
      </c>
      <c r="C444">
        <v>173</v>
      </c>
      <c r="D444">
        <v>175</v>
      </c>
      <c r="E444">
        <v>16</v>
      </c>
      <c r="F444">
        <v>4</v>
      </c>
      <c r="G444">
        <v>8</v>
      </c>
      <c r="H444">
        <v>4</v>
      </c>
      <c r="I444">
        <v>0.19</v>
      </c>
      <c r="J444">
        <v>0.5</v>
      </c>
      <c r="K444">
        <v>0.5</v>
      </c>
      <c r="L444">
        <v>0</v>
      </c>
      <c r="M444">
        <v>0.31</v>
      </c>
      <c r="N444">
        <v>0.5</v>
      </c>
      <c r="O444" s="8">
        <v>4.08</v>
      </c>
      <c r="P444" s="8">
        <v>6.59</v>
      </c>
      <c r="T444">
        <v>1.07</v>
      </c>
      <c r="U444">
        <v>0.26</v>
      </c>
      <c r="V444">
        <v>0.55000000000000004</v>
      </c>
      <c r="W444">
        <f>Control!B442</f>
        <v>116.4</v>
      </c>
      <c r="X444">
        <f>'Ctrl pct'!B442</f>
        <v>0.14980694980694981</v>
      </c>
      <c r="Y444">
        <f>Controlled!B442</f>
        <v>97.6</v>
      </c>
      <c r="Z444">
        <f>'Controlled pct'!B442</f>
        <v>0.1256113256113256</v>
      </c>
      <c r="AA444">
        <f>'Fight Time'!B442</f>
        <v>777</v>
      </c>
      <c r="AB444">
        <v>-1</v>
      </c>
    </row>
    <row r="445" spans="1:28" x14ac:dyDescent="0.3">
      <c r="A445" t="str">
        <f>Control!A443</f>
        <v>Zhang Mingyang</v>
      </c>
      <c r="B445">
        <v>27</v>
      </c>
      <c r="C445">
        <v>189</v>
      </c>
      <c r="D445">
        <v>191</v>
      </c>
      <c r="E445">
        <v>19</v>
      </c>
      <c r="F445">
        <v>6</v>
      </c>
      <c r="G445">
        <v>3</v>
      </c>
      <c r="H445">
        <v>0</v>
      </c>
      <c r="I445">
        <v>0.68</v>
      </c>
      <c r="J445">
        <v>0.5</v>
      </c>
      <c r="K445">
        <v>0.32</v>
      </c>
      <c r="L445">
        <v>0.33</v>
      </c>
      <c r="M445">
        <v>0</v>
      </c>
      <c r="N445">
        <v>0.17</v>
      </c>
      <c r="O445" s="8">
        <v>10.91</v>
      </c>
      <c r="P445" s="8">
        <v>4.55</v>
      </c>
      <c r="T445">
        <v>0</v>
      </c>
      <c r="U445">
        <v>0</v>
      </c>
      <c r="V445">
        <v>0.5</v>
      </c>
      <c r="W445">
        <f>Control!B443</f>
        <v>31.666666666666668</v>
      </c>
      <c r="X445">
        <f>'Ctrl pct'!B443</f>
        <v>0.17399267399267401</v>
      </c>
      <c r="Y445">
        <f>Controlled!B443</f>
        <v>5.333333333333333</v>
      </c>
      <c r="Z445">
        <f>'Controlled pct'!B443</f>
        <v>2.9304029304029304E-2</v>
      </c>
      <c r="AA445">
        <f>'Fight Time'!B443</f>
        <v>182</v>
      </c>
      <c r="AB445">
        <v>12</v>
      </c>
    </row>
    <row r="446" spans="1:28" x14ac:dyDescent="0.3">
      <c r="A446" t="str">
        <f>Control!A444</f>
        <v>Johnny Walker</v>
      </c>
      <c r="B446">
        <v>33</v>
      </c>
      <c r="C446">
        <v>198</v>
      </c>
      <c r="D446">
        <v>209</v>
      </c>
      <c r="E446">
        <v>21</v>
      </c>
      <c r="F446">
        <v>9</v>
      </c>
      <c r="G446">
        <v>7</v>
      </c>
      <c r="H446">
        <v>6</v>
      </c>
      <c r="I446">
        <v>0.76</v>
      </c>
      <c r="J446">
        <v>0.67</v>
      </c>
      <c r="K446">
        <v>0.14000000000000001</v>
      </c>
      <c r="L446">
        <v>0.11</v>
      </c>
      <c r="M446">
        <v>0.1</v>
      </c>
      <c r="N446">
        <v>0.22</v>
      </c>
      <c r="O446" s="8">
        <v>3.87</v>
      </c>
      <c r="P446" s="8">
        <v>3.12</v>
      </c>
      <c r="T446">
        <v>0.45</v>
      </c>
      <c r="U446">
        <v>1</v>
      </c>
      <c r="V446">
        <v>0.56999999999999995</v>
      </c>
      <c r="W446">
        <f>Control!B444</f>
        <v>37.299999999999997</v>
      </c>
      <c r="X446">
        <f>'Ctrl pct'!B444</f>
        <v>9.2555831265508676E-2</v>
      </c>
      <c r="Y446">
        <f>Controlled!B444</f>
        <v>107</v>
      </c>
      <c r="Z446">
        <f>'Controlled pct'!B444</f>
        <v>0.26550868486352358</v>
      </c>
      <c r="AA446">
        <f>'Fight Time'!B444</f>
        <v>403</v>
      </c>
      <c r="AB446">
        <v>-2</v>
      </c>
    </row>
    <row r="447" spans="1:28" x14ac:dyDescent="0.3">
      <c r="W447">
        <f>Control!B445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1:28" x14ac:dyDescent="0.3">
      <c r="W448">
        <f>Control!B446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Control!B447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Control!B448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Control!B449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Control!B450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Control!B451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Control!B452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Control!B453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Control!B454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Control!B455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Control!B456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W516">
        <f>Control!B514</f>
        <v>0</v>
      </c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W517">
        <f>Control!B515</f>
        <v>0</v>
      </c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W518">
        <f>Control!B516</f>
        <v>0</v>
      </c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W519">
        <f>Control!B517</f>
        <v>0</v>
      </c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W520">
        <f>Control!B518</f>
        <v>0</v>
      </c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W521">
        <f>Control!B519</f>
        <v>0</v>
      </c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W522">
        <f>Control!B520</f>
        <v>0</v>
      </c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W523">
        <f>Control!B521</f>
        <v>0</v>
      </c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W524">
        <f>Control!B522</f>
        <v>0</v>
      </c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W525">
        <f>Control!B523</f>
        <v>0</v>
      </c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W526">
        <f>Control!B524</f>
        <v>0</v>
      </c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W527">
        <f>Control!B525</f>
        <v>0</v>
      </c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W528">
        <f>Control!B526</f>
        <v>0</v>
      </c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3:27" x14ac:dyDescent="0.3">
      <c r="W529">
        <f>Control!B527</f>
        <v>0</v>
      </c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3:27" x14ac:dyDescent="0.3">
      <c r="W530">
        <f>Control!B528</f>
        <v>0</v>
      </c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3:27" x14ac:dyDescent="0.3">
      <c r="W531">
        <f>Control!B529</f>
        <v>0</v>
      </c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3:27" x14ac:dyDescent="0.3">
      <c r="W532">
        <f>Control!B530</f>
        <v>0</v>
      </c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3:27" x14ac:dyDescent="0.3">
      <c r="W533">
        <f>Control!B531</f>
        <v>0</v>
      </c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3:27" x14ac:dyDescent="0.3">
      <c r="W534">
        <f>Control!B532</f>
        <v>0</v>
      </c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3:27" x14ac:dyDescent="0.3">
      <c r="W535">
        <f>Control!B533</f>
        <v>0</v>
      </c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3:27" x14ac:dyDescent="0.3">
      <c r="W536">
        <f>Control!B534</f>
        <v>0</v>
      </c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3:27" x14ac:dyDescent="0.3">
      <c r="W537">
        <f>Control!B535</f>
        <v>0</v>
      </c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3:27" x14ac:dyDescent="0.3">
      <c r="W538">
        <f>Control!B536</f>
        <v>0</v>
      </c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3:27" x14ac:dyDescent="0.3">
      <c r="W539">
        <f>Control!B537</f>
        <v>0</v>
      </c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3:27" x14ac:dyDescent="0.3">
      <c r="W540">
        <f>Control!B538</f>
        <v>0</v>
      </c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3:27" x14ac:dyDescent="0.3">
      <c r="W541">
        <f>Control!B539</f>
        <v>0</v>
      </c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3:27" x14ac:dyDescent="0.3">
      <c r="W542">
        <f>Control!B540</f>
        <v>0</v>
      </c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3:27" x14ac:dyDescent="0.3">
      <c r="W543">
        <f>Control!B541</f>
        <v>0</v>
      </c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3:27" x14ac:dyDescent="0.3">
      <c r="W544">
        <f>Control!B542</f>
        <v>0</v>
      </c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3:27" x14ac:dyDescent="0.3">
      <c r="W545">
        <f>Control!B543</f>
        <v>0</v>
      </c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3:27" x14ac:dyDescent="0.3">
      <c r="W546">
        <f>Control!B544</f>
        <v>0</v>
      </c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3:27" x14ac:dyDescent="0.3">
      <c r="W547">
        <f>Control!B545</f>
        <v>0</v>
      </c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3:27" x14ac:dyDescent="0.3">
      <c r="W548">
        <f>Control!B546</f>
        <v>0</v>
      </c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3:27" x14ac:dyDescent="0.3">
      <c r="W549">
        <f>Control!B547</f>
        <v>0</v>
      </c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3:27" x14ac:dyDescent="0.3">
      <c r="W550">
        <f>Control!B548</f>
        <v>0</v>
      </c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3:27" x14ac:dyDescent="0.3">
      <c r="W551">
        <f>Control!B549</f>
        <v>0</v>
      </c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3:27" x14ac:dyDescent="0.3">
      <c r="W552">
        <f>Control!B550</f>
        <v>0</v>
      </c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3:27" x14ac:dyDescent="0.3">
      <c r="W553">
        <f>Control!B551</f>
        <v>0</v>
      </c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3:27" x14ac:dyDescent="0.3">
      <c r="W554">
        <f>Control!B552</f>
        <v>0</v>
      </c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3:27" x14ac:dyDescent="0.3">
      <c r="W555">
        <f>Control!B553</f>
        <v>0</v>
      </c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3:27" x14ac:dyDescent="0.3">
      <c r="W556">
        <f>Control!B554</f>
        <v>0</v>
      </c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3:27" x14ac:dyDescent="0.3">
      <c r="W557">
        <f>Control!B555</f>
        <v>0</v>
      </c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3:27" x14ac:dyDescent="0.3">
      <c r="W558">
        <f>Control!B556</f>
        <v>0</v>
      </c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3:27" x14ac:dyDescent="0.3">
      <c r="W559">
        <f>Control!B557</f>
        <v>0</v>
      </c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3:27" x14ac:dyDescent="0.3">
      <c r="W560">
        <f>Control!B558</f>
        <v>0</v>
      </c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3:27" x14ac:dyDescent="0.3">
      <c r="W561">
        <f>Control!B559</f>
        <v>0</v>
      </c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3:27" x14ac:dyDescent="0.3">
      <c r="W562">
        <f>Control!B560</f>
        <v>0</v>
      </c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3:27" x14ac:dyDescent="0.3">
      <c r="W563">
        <f>Control!B561</f>
        <v>0</v>
      </c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3:27" x14ac:dyDescent="0.3">
      <c r="W564">
        <f>Control!B562</f>
        <v>0</v>
      </c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3:27" x14ac:dyDescent="0.3">
      <c r="W565">
        <f>Control!B563</f>
        <v>0</v>
      </c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3:27" x14ac:dyDescent="0.3">
      <c r="W566">
        <f>Control!B564</f>
        <v>0</v>
      </c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3:27" x14ac:dyDescent="0.3">
      <c r="W567">
        <f>Control!B565</f>
        <v>0</v>
      </c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3:27" x14ac:dyDescent="0.3">
      <c r="W568">
        <f>Control!B566</f>
        <v>0</v>
      </c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3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3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3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3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3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3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3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3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2025-08-19T12:23:00Z</dcterms:modified>
</cp:coreProperties>
</file>