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BC16DE5C-FA26-4EB1-B999-4B30F15F7823}" xr6:coauthVersionLast="47" xr6:coauthVersionMax="47" xr10:uidLastSave="{00000000-0000-0000-0000-000000000000}"/>
  <bookViews>
    <workbookView xWindow="-108" yWindow="-108" windowWidth="23256" windowHeight="12576" firstSheet="2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1" i="27" l="1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2" i="3"/>
  <c r="B317" i="3"/>
  <c r="B315" i="3"/>
  <c r="AA317" i="27" s="1"/>
  <c r="B316" i="3"/>
  <c r="B320" i="3"/>
  <c r="AA322" i="27" s="1"/>
  <c r="B313" i="3"/>
  <c r="B313" i="5" s="1"/>
  <c r="Z315" i="27" s="1"/>
  <c r="B310" i="5"/>
  <c r="B311" i="5"/>
  <c r="B312" i="5"/>
  <c r="B314" i="5"/>
  <c r="B315" i="5"/>
  <c r="Z317" i="27" s="1"/>
  <c r="B316" i="5"/>
  <c r="B317" i="5"/>
  <c r="Z319" i="27" s="1"/>
  <c r="B318" i="5"/>
  <c r="B319" i="5"/>
  <c r="B321" i="5"/>
  <c r="Z323" i="27" s="1"/>
  <c r="B322" i="5"/>
  <c r="Z324" i="27" s="1"/>
  <c r="B323" i="5"/>
  <c r="Z325" i="27" s="1"/>
  <c r="B324" i="5"/>
  <c r="B325" i="5"/>
  <c r="Z327" i="27" s="1"/>
  <c r="B326" i="5"/>
  <c r="Z328" i="27" s="1"/>
  <c r="B327" i="5"/>
  <c r="B328" i="5"/>
  <c r="B310" i="4"/>
  <c r="B311" i="4"/>
  <c r="X313" i="27" s="1"/>
  <c r="B312" i="4"/>
  <c r="B313" i="4"/>
  <c r="X315" i="27" s="1"/>
  <c r="B314" i="4"/>
  <c r="X316" i="27" s="1"/>
  <c r="B315" i="4"/>
  <c r="X317" i="27" s="1"/>
  <c r="B316" i="4"/>
  <c r="B317" i="4"/>
  <c r="X319" i="27" s="1"/>
  <c r="B318" i="4"/>
  <c r="B319" i="4"/>
  <c r="X321" i="27" s="1"/>
  <c r="B321" i="4"/>
  <c r="X323" i="27" s="1"/>
  <c r="B322" i="4"/>
  <c r="B323" i="4"/>
  <c r="B324" i="4"/>
  <c r="X326" i="27" s="1"/>
  <c r="B325" i="4"/>
  <c r="X327" i="27" s="1"/>
  <c r="B326" i="4"/>
  <c r="B327" i="4"/>
  <c r="X329" i="27" s="1"/>
  <c r="B328" i="4"/>
  <c r="B310" i="2"/>
  <c r="B311" i="2"/>
  <c r="Y313" i="27" s="1"/>
  <c r="B312" i="2"/>
  <c r="Y314" i="27" s="1"/>
  <c r="B313" i="2"/>
  <c r="B314" i="2"/>
  <c r="B315" i="2"/>
  <c r="B316" i="2"/>
  <c r="B317" i="2"/>
  <c r="Y319" i="27" s="1"/>
  <c r="B318" i="2"/>
  <c r="B319" i="2"/>
  <c r="Y321" i="27" s="1"/>
  <c r="B320" i="2"/>
  <c r="Y322" i="27" s="1"/>
  <c r="B321" i="2"/>
  <c r="B322" i="2"/>
  <c r="B323" i="2"/>
  <c r="B324" i="2"/>
  <c r="B325" i="2"/>
  <c r="Y327" i="27" s="1"/>
  <c r="B326" i="2"/>
  <c r="B327" i="2"/>
  <c r="Y329" i="27" s="1"/>
  <c r="B328" i="2"/>
  <c r="Y330" i="27" s="1"/>
  <c r="K317" i="2"/>
  <c r="B310" i="1"/>
  <c r="B311" i="1"/>
  <c r="B312" i="1"/>
  <c r="B313" i="1"/>
  <c r="B314" i="1"/>
  <c r="B315" i="1"/>
  <c r="B316" i="1"/>
  <c r="B317" i="1"/>
  <c r="W319" i="27" s="1"/>
  <c r="B318" i="1"/>
  <c r="B319" i="1"/>
  <c r="B320" i="1"/>
  <c r="B321" i="1"/>
  <c r="B322" i="1"/>
  <c r="B323" i="1"/>
  <c r="B324" i="1"/>
  <c r="B325" i="1"/>
  <c r="W327" i="27" s="1"/>
  <c r="B326" i="1"/>
  <c r="B327" i="1"/>
  <c r="B328" i="1"/>
  <c r="D320" i="1"/>
  <c r="D317" i="1"/>
  <c r="D313" i="1"/>
  <c r="C312" i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29" i="27"/>
  <c r="AA330" i="27"/>
  <c r="AA331" i="27"/>
  <c r="AA332" i="27"/>
  <c r="AA333" i="27"/>
  <c r="AA334" i="27"/>
  <c r="AA335" i="27"/>
  <c r="AA336" i="27"/>
  <c r="AA337" i="27"/>
  <c r="AA338" i="27"/>
  <c r="AA339" i="27"/>
  <c r="AA340" i="27"/>
  <c r="AA341" i="27"/>
  <c r="AA342" i="27"/>
  <c r="AA343" i="27"/>
  <c r="AA344" i="27"/>
  <c r="AA345" i="27"/>
  <c r="AA346" i="27"/>
  <c r="AA347" i="27"/>
  <c r="AA348" i="27"/>
  <c r="AA349" i="27"/>
  <c r="AA350" i="27"/>
  <c r="AA351" i="27"/>
  <c r="AA352" i="27"/>
  <c r="AA353" i="27"/>
  <c r="AA354" i="27"/>
  <c r="AA355" i="27"/>
  <c r="AA356" i="27"/>
  <c r="AA357" i="27"/>
  <c r="AA358" i="27"/>
  <c r="AA359" i="27"/>
  <c r="AA360" i="27"/>
  <c r="AA361" i="27"/>
  <c r="AA362" i="27"/>
  <c r="AA363" i="27"/>
  <c r="AA364" i="27"/>
  <c r="AA365" i="27"/>
  <c r="AA366" i="27"/>
  <c r="AA367" i="27"/>
  <c r="AA368" i="27"/>
  <c r="AA369" i="27"/>
  <c r="AA370" i="27"/>
  <c r="AA371" i="27"/>
  <c r="AA372" i="27"/>
  <c r="AA373" i="27"/>
  <c r="AA374" i="27"/>
  <c r="AA375" i="27"/>
  <c r="AA376" i="27"/>
  <c r="AA377" i="27"/>
  <c r="AA378" i="27"/>
  <c r="AA379" i="27"/>
  <c r="AA380" i="27"/>
  <c r="AA381" i="27"/>
  <c r="AA382" i="27"/>
  <c r="AA383" i="27"/>
  <c r="AA384" i="27"/>
  <c r="AA385" i="27"/>
  <c r="AA386" i="27"/>
  <c r="AA387" i="27"/>
  <c r="AA388" i="27"/>
  <c r="AA389" i="27"/>
  <c r="AA390" i="27"/>
  <c r="AA391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4" i="27"/>
  <c r="AA405" i="27"/>
  <c r="AA406" i="27"/>
  <c r="AA407" i="27"/>
  <c r="AA408" i="27"/>
  <c r="AA409" i="27"/>
  <c r="AA410" i="27"/>
  <c r="AA411" i="27"/>
  <c r="AA412" i="27"/>
  <c r="AA413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7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7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79" i="27"/>
  <c r="AA480" i="27"/>
  <c r="AA481" i="27"/>
  <c r="AA482" i="27"/>
  <c r="AA483" i="27"/>
  <c r="AA484" i="27"/>
  <c r="AA485" i="27"/>
  <c r="AA486" i="27"/>
  <c r="AA487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313" i="27"/>
  <c r="Z314" i="27"/>
  <c r="Z316" i="27"/>
  <c r="Z318" i="27"/>
  <c r="Z320" i="27"/>
  <c r="Z321" i="27"/>
  <c r="Z326" i="27"/>
  <c r="Z329" i="27"/>
  <c r="Z330" i="27"/>
  <c r="Z331" i="27"/>
  <c r="Z332" i="27"/>
  <c r="Z333" i="27"/>
  <c r="Z334" i="27"/>
  <c r="Z335" i="27"/>
  <c r="Z336" i="27"/>
  <c r="Z337" i="27"/>
  <c r="Z338" i="27"/>
  <c r="Z339" i="27"/>
  <c r="Z340" i="27"/>
  <c r="Z341" i="27"/>
  <c r="Z342" i="27"/>
  <c r="Z343" i="27"/>
  <c r="Z344" i="27"/>
  <c r="Z345" i="27"/>
  <c r="Z346" i="27"/>
  <c r="Z347" i="27"/>
  <c r="Z348" i="27"/>
  <c r="Z349" i="27"/>
  <c r="Z350" i="27"/>
  <c r="Z351" i="27"/>
  <c r="Z352" i="27"/>
  <c r="Z353" i="27"/>
  <c r="Z354" i="27"/>
  <c r="Z355" i="27"/>
  <c r="Z356" i="27"/>
  <c r="Z357" i="27"/>
  <c r="Z358" i="27"/>
  <c r="Z359" i="27"/>
  <c r="Z360" i="27"/>
  <c r="Z361" i="27"/>
  <c r="Z362" i="27"/>
  <c r="Z363" i="27"/>
  <c r="Z364" i="27"/>
  <c r="Z365" i="27"/>
  <c r="Z366" i="27"/>
  <c r="Z367" i="27"/>
  <c r="Z368" i="27"/>
  <c r="Z369" i="27"/>
  <c r="Z370" i="27"/>
  <c r="Z371" i="27"/>
  <c r="Z372" i="27"/>
  <c r="Z373" i="27"/>
  <c r="Z374" i="27"/>
  <c r="Z375" i="27"/>
  <c r="Z376" i="27"/>
  <c r="Z377" i="27"/>
  <c r="Z378" i="27"/>
  <c r="Z379" i="27"/>
  <c r="Z380" i="27"/>
  <c r="Z381" i="27"/>
  <c r="Z382" i="27"/>
  <c r="Z383" i="27"/>
  <c r="Z384" i="27"/>
  <c r="Z385" i="27"/>
  <c r="Z386" i="27"/>
  <c r="Z387" i="27"/>
  <c r="Z388" i="27"/>
  <c r="Z389" i="27"/>
  <c r="Z390" i="27"/>
  <c r="Z391" i="27"/>
  <c r="Z392" i="27"/>
  <c r="Z393" i="27"/>
  <c r="Z394" i="27"/>
  <c r="Z395" i="27"/>
  <c r="Z396" i="27"/>
  <c r="Z397" i="27"/>
  <c r="Z398" i="27"/>
  <c r="Z399" i="27"/>
  <c r="Z400" i="27"/>
  <c r="Z401" i="27"/>
  <c r="Z402" i="27"/>
  <c r="Z403" i="27"/>
  <c r="Z404" i="27"/>
  <c r="Z405" i="27"/>
  <c r="Z406" i="27"/>
  <c r="Z407" i="27"/>
  <c r="Z408" i="27"/>
  <c r="Z409" i="27"/>
  <c r="Z410" i="27"/>
  <c r="Z411" i="27"/>
  <c r="Z412" i="27"/>
  <c r="Z413" i="27"/>
  <c r="Z414" i="27"/>
  <c r="Z415" i="27"/>
  <c r="Z416" i="27"/>
  <c r="Z417" i="27"/>
  <c r="Z418" i="27"/>
  <c r="Z419" i="27"/>
  <c r="Z420" i="27"/>
  <c r="Z421" i="27"/>
  <c r="Z422" i="27"/>
  <c r="Z423" i="27"/>
  <c r="Z424" i="27"/>
  <c r="Z425" i="27"/>
  <c r="Z426" i="27"/>
  <c r="Z427" i="27"/>
  <c r="Z428" i="27"/>
  <c r="Z429" i="27"/>
  <c r="Z430" i="27"/>
  <c r="Z431" i="27"/>
  <c r="Z432" i="27"/>
  <c r="Z433" i="27"/>
  <c r="Z434" i="27"/>
  <c r="Z435" i="27"/>
  <c r="Z436" i="27"/>
  <c r="Z437" i="27"/>
  <c r="Z438" i="27"/>
  <c r="Z439" i="27"/>
  <c r="Z440" i="27"/>
  <c r="Z441" i="27"/>
  <c r="Z442" i="27"/>
  <c r="Z443" i="27"/>
  <c r="Z444" i="27"/>
  <c r="Z445" i="27"/>
  <c r="Z446" i="27"/>
  <c r="Z447" i="27"/>
  <c r="Z448" i="27"/>
  <c r="Z449" i="27"/>
  <c r="Z450" i="27"/>
  <c r="Z451" i="27"/>
  <c r="Z452" i="27"/>
  <c r="Z453" i="27"/>
  <c r="Z454" i="27"/>
  <c r="Z455" i="27"/>
  <c r="Z456" i="27"/>
  <c r="Z457" i="27"/>
  <c r="Z458" i="27"/>
  <c r="Z459" i="27"/>
  <c r="Z460" i="27"/>
  <c r="Z461" i="27"/>
  <c r="Z462" i="27"/>
  <c r="Z463" i="27"/>
  <c r="Z464" i="27"/>
  <c r="Z465" i="27"/>
  <c r="Z466" i="27"/>
  <c r="Z467" i="27"/>
  <c r="Z468" i="27"/>
  <c r="Z469" i="27"/>
  <c r="Z470" i="27"/>
  <c r="Z471" i="27"/>
  <c r="Z472" i="27"/>
  <c r="Z473" i="27"/>
  <c r="Z474" i="27"/>
  <c r="Z475" i="27"/>
  <c r="Z476" i="27"/>
  <c r="Z477" i="27"/>
  <c r="Z478" i="27"/>
  <c r="Z479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5" i="27"/>
  <c r="Y316" i="27"/>
  <c r="Y317" i="27"/>
  <c r="Y318" i="27"/>
  <c r="Y320" i="27"/>
  <c r="Y323" i="27"/>
  <c r="Y324" i="27"/>
  <c r="Y325" i="27"/>
  <c r="Y326" i="27"/>
  <c r="Y328" i="27"/>
  <c r="Y331" i="27"/>
  <c r="Y332" i="27"/>
  <c r="Y333" i="27"/>
  <c r="Y334" i="27"/>
  <c r="Y335" i="27"/>
  <c r="Y336" i="27"/>
  <c r="Y337" i="27"/>
  <c r="Y338" i="27"/>
  <c r="Y339" i="27"/>
  <c r="Y340" i="27"/>
  <c r="Y341" i="27"/>
  <c r="Y342" i="27"/>
  <c r="Y343" i="27"/>
  <c r="Y344" i="27"/>
  <c r="Y345" i="27"/>
  <c r="Y346" i="27"/>
  <c r="Y347" i="27"/>
  <c r="Y348" i="27"/>
  <c r="Y349" i="27"/>
  <c r="Y350" i="27"/>
  <c r="Y351" i="27"/>
  <c r="Y352" i="27"/>
  <c r="Y353" i="27"/>
  <c r="Y354" i="27"/>
  <c r="Y355" i="27"/>
  <c r="Y356" i="27"/>
  <c r="Y357" i="27"/>
  <c r="Y358" i="27"/>
  <c r="Y359" i="27"/>
  <c r="Y360" i="27"/>
  <c r="Y361" i="27"/>
  <c r="Y362" i="27"/>
  <c r="Y363" i="27"/>
  <c r="Y364" i="27"/>
  <c r="Y365" i="27"/>
  <c r="Y366" i="27"/>
  <c r="Y367" i="27"/>
  <c r="Y368" i="27"/>
  <c r="Y369" i="27"/>
  <c r="Y370" i="27"/>
  <c r="Y371" i="27"/>
  <c r="Y372" i="27"/>
  <c r="Y373" i="27"/>
  <c r="Y374" i="27"/>
  <c r="Y375" i="27"/>
  <c r="Y376" i="27"/>
  <c r="Y377" i="27"/>
  <c r="Y378" i="27"/>
  <c r="Y379" i="27"/>
  <c r="Y380" i="27"/>
  <c r="Y381" i="27"/>
  <c r="Y382" i="27"/>
  <c r="Y383" i="27"/>
  <c r="Y384" i="27"/>
  <c r="Y385" i="27"/>
  <c r="Y386" i="27"/>
  <c r="Y387" i="27"/>
  <c r="Y388" i="27"/>
  <c r="Y389" i="27"/>
  <c r="Y390" i="27"/>
  <c r="Y391" i="27"/>
  <c r="Y392" i="27"/>
  <c r="Y393" i="27"/>
  <c r="Y394" i="27"/>
  <c r="Y395" i="27"/>
  <c r="Y396" i="27"/>
  <c r="Y397" i="27"/>
  <c r="Y398" i="27"/>
  <c r="Y399" i="27"/>
  <c r="Y400" i="27"/>
  <c r="Y401" i="27"/>
  <c r="Y402" i="27"/>
  <c r="Y403" i="27"/>
  <c r="Y404" i="27"/>
  <c r="Y405" i="27"/>
  <c r="Y406" i="27"/>
  <c r="Y407" i="27"/>
  <c r="Y408" i="27"/>
  <c r="Y409" i="27"/>
  <c r="Y410" i="27"/>
  <c r="Y411" i="27"/>
  <c r="Y412" i="27"/>
  <c r="Y413" i="27"/>
  <c r="Y414" i="27"/>
  <c r="Y415" i="27"/>
  <c r="Y416" i="27"/>
  <c r="Y417" i="27"/>
  <c r="Y418" i="27"/>
  <c r="Y419" i="27"/>
  <c r="Y420" i="27"/>
  <c r="Y421" i="27"/>
  <c r="Y422" i="27"/>
  <c r="Y423" i="27"/>
  <c r="Y424" i="27"/>
  <c r="Y425" i="27"/>
  <c r="Y426" i="27"/>
  <c r="Y427" i="27"/>
  <c r="Y428" i="27"/>
  <c r="Y429" i="27"/>
  <c r="Y430" i="27"/>
  <c r="Y431" i="27"/>
  <c r="Y432" i="27"/>
  <c r="Y433" i="27"/>
  <c r="Y434" i="27"/>
  <c r="Y435" i="27"/>
  <c r="Y436" i="27"/>
  <c r="Y437" i="27"/>
  <c r="Y438" i="27"/>
  <c r="Y439" i="27"/>
  <c r="Y440" i="27"/>
  <c r="Y441" i="27"/>
  <c r="Y442" i="27"/>
  <c r="Y443" i="27"/>
  <c r="Y444" i="27"/>
  <c r="Y445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59" i="27"/>
  <c r="Y460" i="27"/>
  <c r="Y461" i="27"/>
  <c r="Y462" i="27"/>
  <c r="Y463" i="27"/>
  <c r="Y464" i="27"/>
  <c r="Y465" i="27"/>
  <c r="Y466" i="27"/>
  <c r="Y467" i="27"/>
  <c r="Y468" i="27"/>
  <c r="Y469" i="27"/>
  <c r="Y470" i="27"/>
  <c r="Y471" i="27"/>
  <c r="Y472" i="27"/>
  <c r="Y473" i="27"/>
  <c r="Y474" i="27"/>
  <c r="Y475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314" i="27"/>
  <c r="X318" i="27"/>
  <c r="X320" i="27"/>
  <c r="X324" i="27"/>
  <c r="X325" i="27"/>
  <c r="X328" i="27"/>
  <c r="X330" i="27"/>
  <c r="X331" i="27"/>
  <c r="X332" i="27"/>
  <c r="X333" i="27"/>
  <c r="X334" i="27"/>
  <c r="X335" i="27"/>
  <c r="X336" i="27"/>
  <c r="X337" i="27"/>
  <c r="X338" i="27"/>
  <c r="X339" i="27"/>
  <c r="X340" i="27"/>
  <c r="X341" i="27"/>
  <c r="X342" i="27"/>
  <c r="X343" i="27"/>
  <c r="X344" i="27"/>
  <c r="X345" i="27"/>
  <c r="X346" i="27"/>
  <c r="X347" i="27"/>
  <c r="X348" i="27"/>
  <c r="X349" i="27"/>
  <c r="X350" i="27"/>
  <c r="X351" i="27"/>
  <c r="X352" i="27"/>
  <c r="X353" i="27"/>
  <c r="X354" i="27"/>
  <c r="X355" i="27"/>
  <c r="X356" i="27"/>
  <c r="X357" i="27"/>
  <c r="X358" i="27"/>
  <c r="X359" i="27"/>
  <c r="X360" i="27"/>
  <c r="X361" i="27"/>
  <c r="X362" i="27"/>
  <c r="X363" i="27"/>
  <c r="X364" i="27"/>
  <c r="X365" i="27"/>
  <c r="X366" i="27"/>
  <c r="X367" i="27"/>
  <c r="X368" i="27"/>
  <c r="X369" i="27"/>
  <c r="X370" i="27"/>
  <c r="X371" i="27"/>
  <c r="X372" i="27"/>
  <c r="X373" i="27"/>
  <c r="X374" i="27"/>
  <c r="X375" i="27"/>
  <c r="X376" i="27"/>
  <c r="X377" i="27"/>
  <c r="X378" i="27"/>
  <c r="X379" i="27"/>
  <c r="X380" i="27"/>
  <c r="X381" i="27"/>
  <c r="X382" i="27"/>
  <c r="X383" i="27"/>
  <c r="X384" i="27"/>
  <c r="X385" i="27"/>
  <c r="X386" i="27"/>
  <c r="X387" i="27"/>
  <c r="X388" i="27"/>
  <c r="X389" i="27"/>
  <c r="X390" i="27"/>
  <c r="X391" i="27"/>
  <c r="X392" i="27"/>
  <c r="X393" i="27"/>
  <c r="X394" i="27"/>
  <c r="X395" i="27"/>
  <c r="X396" i="27"/>
  <c r="X397" i="27"/>
  <c r="X398" i="27"/>
  <c r="X399" i="27"/>
  <c r="X400" i="27"/>
  <c r="X401" i="27"/>
  <c r="X402" i="27"/>
  <c r="X403" i="27"/>
  <c r="X404" i="27"/>
  <c r="X405" i="27"/>
  <c r="X406" i="27"/>
  <c r="X407" i="27"/>
  <c r="X408" i="27"/>
  <c r="X409" i="27"/>
  <c r="X410" i="27"/>
  <c r="X411" i="27"/>
  <c r="X412" i="27"/>
  <c r="X413" i="27"/>
  <c r="X414" i="27"/>
  <c r="X415" i="27"/>
  <c r="X416" i="27"/>
  <c r="X417" i="27"/>
  <c r="X418" i="27"/>
  <c r="X419" i="27"/>
  <c r="X420" i="27"/>
  <c r="X421" i="27"/>
  <c r="X422" i="27"/>
  <c r="X423" i="27"/>
  <c r="X424" i="27"/>
  <c r="X425" i="27"/>
  <c r="X426" i="27"/>
  <c r="X427" i="27"/>
  <c r="X428" i="27"/>
  <c r="X429" i="27"/>
  <c r="X430" i="27"/>
  <c r="X431" i="27"/>
  <c r="X432" i="27"/>
  <c r="X433" i="27"/>
  <c r="X434" i="27"/>
  <c r="X435" i="27"/>
  <c r="X436" i="27"/>
  <c r="X437" i="27"/>
  <c r="X438" i="27"/>
  <c r="X439" i="27"/>
  <c r="X440" i="27"/>
  <c r="X441" i="27"/>
  <c r="X442" i="27"/>
  <c r="X443" i="27"/>
  <c r="X444" i="27"/>
  <c r="X445" i="27"/>
  <c r="X446" i="27"/>
  <c r="X447" i="27"/>
  <c r="X448" i="27"/>
  <c r="X449" i="27"/>
  <c r="X450" i="27"/>
  <c r="X451" i="27"/>
  <c r="X452" i="27"/>
  <c r="X453" i="27"/>
  <c r="X454" i="27"/>
  <c r="X455" i="27"/>
  <c r="X456" i="27"/>
  <c r="X457" i="27"/>
  <c r="X458" i="27"/>
  <c r="X459" i="27"/>
  <c r="X460" i="27"/>
  <c r="X461" i="27"/>
  <c r="X462" i="27"/>
  <c r="X463" i="27"/>
  <c r="X464" i="27"/>
  <c r="X465" i="27"/>
  <c r="X466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14" i="27"/>
  <c r="W315" i="27"/>
  <c r="W316" i="27"/>
  <c r="W317" i="27"/>
  <c r="W318" i="27"/>
  <c r="W320" i="27"/>
  <c r="W321" i="27"/>
  <c r="W322" i="27"/>
  <c r="W323" i="27"/>
  <c r="W324" i="27"/>
  <c r="W325" i="27"/>
  <c r="W326" i="27"/>
  <c r="W328" i="27"/>
  <c r="W329" i="27"/>
  <c r="W330" i="27"/>
  <c r="W331" i="27"/>
  <c r="W332" i="27"/>
  <c r="W333" i="27"/>
  <c r="W334" i="27"/>
  <c r="W335" i="27"/>
  <c r="W336" i="27"/>
  <c r="W337" i="27"/>
  <c r="W338" i="27"/>
  <c r="W339" i="27"/>
  <c r="W340" i="27"/>
  <c r="W341" i="27"/>
  <c r="W342" i="27"/>
  <c r="W343" i="27"/>
  <c r="W344" i="27"/>
  <c r="W345" i="27"/>
  <c r="W346" i="27"/>
  <c r="W347" i="27"/>
  <c r="W348" i="27"/>
  <c r="W349" i="27"/>
  <c r="W350" i="27"/>
  <c r="W351" i="27"/>
  <c r="W352" i="27"/>
  <c r="W353" i="27"/>
  <c r="W354" i="27"/>
  <c r="W355" i="27"/>
  <c r="W356" i="27"/>
  <c r="W357" i="27"/>
  <c r="W358" i="27"/>
  <c r="W359" i="27"/>
  <c r="W360" i="27"/>
  <c r="W361" i="27"/>
  <c r="W362" i="27"/>
  <c r="W363" i="27"/>
  <c r="W364" i="27"/>
  <c r="W365" i="27"/>
  <c r="W366" i="27"/>
  <c r="W367" i="27"/>
  <c r="W368" i="27"/>
  <c r="W369" i="27"/>
  <c r="W370" i="27"/>
  <c r="W371" i="27"/>
  <c r="W372" i="27"/>
  <c r="W373" i="27"/>
  <c r="W374" i="27"/>
  <c r="W375" i="27"/>
  <c r="W376" i="27"/>
  <c r="W377" i="27"/>
  <c r="W378" i="27"/>
  <c r="W379" i="27"/>
  <c r="W380" i="27"/>
  <c r="W381" i="27"/>
  <c r="W382" i="27"/>
  <c r="W383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W407" i="27"/>
  <c r="W408" i="27"/>
  <c r="W409" i="27"/>
  <c r="W410" i="27"/>
  <c r="W411" i="27"/>
  <c r="W412" i="27"/>
  <c r="W413" i="27"/>
  <c r="W414" i="27"/>
  <c r="W415" i="27"/>
  <c r="W416" i="27"/>
  <c r="W417" i="27"/>
  <c r="W418" i="27"/>
  <c r="W419" i="27"/>
  <c r="W420" i="27"/>
  <c r="W421" i="27"/>
  <c r="W422" i="27"/>
  <c r="W423" i="27"/>
  <c r="W424" i="27"/>
  <c r="W425" i="27"/>
  <c r="W426" i="27"/>
  <c r="W427" i="27"/>
  <c r="W428" i="27"/>
  <c r="W429" i="27"/>
  <c r="W430" i="27"/>
  <c r="W431" i="27"/>
  <c r="W432" i="27"/>
  <c r="W433" i="27"/>
  <c r="W434" i="27"/>
  <c r="W435" i="27"/>
  <c r="W436" i="27"/>
  <c r="W437" i="27"/>
  <c r="W438" i="27"/>
  <c r="W439" i="27"/>
  <c r="W440" i="27"/>
  <c r="W441" i="27"/>
  <c r="W442" i="27"/>
  <c r="W443" i="27"/>
  <c r="W444" i="27"/>
  <c r="W445" i="27"/>
  <c r="W446" i="27"/>
  <c r="W447" i="27"/>
  <c r="W448" i="27"/>
  <c r="W449" i="27"/>
  <c r="W450" i="27"/>
  <c r="W451" i="27"/>
  <c r="W452" i="27"/>
  <c r="W453" i="27"/>
  <c r="W454" i="27"/>
  <c r="W455" i="27"/>
  <c r="W456" i="27"/>
  <c r="W457" i="27"/>
  <c r="W458" i="27"/>
  <c r="W459" i="27"/>
  <c r="W460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A330" i="27"/>
  <c r="F300" i="2"/>
  <c r="B300" i="2" s="1"/>
  <c r="B300" i="5" s="1"/>
  <c r="Z302" i="27" s="1"/>
  <c r="Y290" i="27"/>
  <c r="Y291" i="27"/>
  <c r="Y292" i="27"/>
  <c r="Y293" i="27"/>
  <c r="Y294" i="27"/>
  <c r="Y295" i="27"/>
  <c r="Y296" i="27"/>
  <c r="Y297" i="27"/>
  <c r="Y298" i="27"/>
  <c r="Y299" i="27"/>
  <c r="Y300" i="27"/>
  <c r="Y301" i="27"/>
  <c r="Y303" i="27"/>
  <c r="Y304" i="27"/>
  <c r="Y305" i="27"/>
  <c r="Y306" i="27"/>
  <c r="Y307" i="27"/>
  <c r="Y308" i="27"/>
  <c r="Y309" i="27"/>
  <c r="Y310" i="27"/>
  <c r="Y311" i="27"/>
  <c r="Y312" i="27"/>
  <c r="B291" i="5"/>
  <c r="B292" i="5"/>
  <c r="Z294" i="27" s="1"/>
  <c r="B293" i="5"/>
  <c r="B294" i="5"/>
  <c r="B295" i="5"/>
  <c r="B296" i="5"/>
  <c r="B297" i="5"/>
  <c r="B298" i="5"/>
  <c r="Z300" i="27" s="1"/>
  <c r="B299" i="5"/>
  <c r="B301" i="5"/>
  <c r="B302" i="5"/>
  <c r="B303" i="5"/>
  <c r="B304" i="5"/>
  <c r="B305" i="5"/>
  <c r="B306" i="5"/>
  <c r="Z308" i="27" s="1"/>
  <c r="B307" i="5"/>
  <c r="B308" i="5"/>
  <c r="Z310" i="27" s="1"/>
  <c r="B309" i="5"/>
  <c r="B291" i="2"/>
  <c r="B292" i="2"/>
  <c r="B293" i="2"/>
  <c r="B294" i="2"/>
  <c r="B295" i="2"/>
  <c r="B296" i="2"/>
  <c r="B297" i="2"/>
  <c r="B298" i="2"/>
  <c r="B299" i="2"/>
  <c r="B301" i="2"/>
  <c r="B302" i="2"/>
  <c r="B303" i="2"/>
  <c r="B304" i="2"/>
  <c r="B305" i="2"/>
  <c r="B306" i="2"/>
  <c r="B307" i="2"/>
  <c r="B308" i="2"/>
  <c r="B309" i="2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3" i="3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5"/>
  <c r="Z276" i="27" s="1"/>
  <c r="B275" i="5"/>
  <c r="B276" i="5"/>
  <c r="B277" i="5"/>
  <c r="B278" i="5"/>
  <c r="Z280" i="27" s="1"/>
  <c r="B279" i="5"/>
  <c r="B280" i="5"/>
  <c r="B281" i="5"/>
  <c r="Z283" i="27" s="1"/>
  <c r="B282" i="5"/>
  <c r="Z284" i="27" s="1"/>
  <c r="B283" i="5"/>
  <c r="B284" i="5"/>
  <c r="B285" i="5"/>
  <c r="B286" i="5"/>
  <c r="Z288" i="27" s="1"/>
  <c r="B287" i="5"/>
  <c r="B288" i="5"/>
  <c r="B289" i="5"/>
  <c r="Z291" i="27" s="1"/>
  <c r="B290" i="5"/>
  <c r="Z292" i="27" s="1"/>
  <c r="B274" i="2"/>
  <c r="B275" i="2"/>
  <c r="B276" i="2"/>
  <c r="B277" i="2"/>
  <c r="B278" i="2"/>
  <c r="B279" i="2"/>
  <c r="B280" i="2"/>
  <c r="Y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8" i="3"/>
  <c r="B287" i="3"/>
  <c r="B286" i="3"/>
  <c r="C282" i="3"/>
  <c r="B282" i="3" s="1"/>
  <c r="AA284" i="27" s="1"/>
  <c r="J290" i="3"/>
  <c r="I290" i="3"/>
  <c r="F290" i="3"/>
  <c r="G281" i="3"/>
  <c r="B281" i="3" s="1"/>
  <c r="AA283" i="27" s="1"/>
  <c r="K280" i="3"/>
  <c r="G280" i="3"/>
  <c r="D280" i="3"/>
  <c r="B109" i="3"/>
  <c r="B104" i="3"/>
  <c r="AA106" i="27" s="1"/>
  <c r="B81" i="3"/>
  <c r="I279" i="3"/>
  <c r="N279" i="3"/>
  <c r="B279" i="3" s="1"/>
  <c r="AA281" i="27" s="1"/>
  <c r="E278" i="3"/>
  <c r="E289" i="3"/>
  <c r="C289" i="3"/>
  <c r="B289" i="3" s="1"/>
  <c r="AA291" i="27" s="1"/>
  <c r="B1" i="3"/>
  <c r="B290" i="3"/>
  <c r="AA292" i="27" s="1"/>
  <c r="B275" i="3"/>
  <c r="AA277" i="27" s="1"/>
  <c r="B276" i="3"/>
  <c r="AA278" i="27" s="1"/>
  <c r="B277" i="3"/>
  <c r="AA279" i="27" s="1"/>
  <c r="B278" i="3"/>
  <c r="AA280" i="27" s="1"/>
  <c r="B283" i="3"/>
  <c r="AA285" i="27" s="1"/>
  <c r="B284" i="3"/>
  <c r="AA286" i="27" s="1"/>
  <c r="B285" i="3"/>
  <c r="AA290" i="27"/>
  <c r="B274" i="3"/>
  <c r="AA276" i="27" s="1"/>
  <c r="A114" i="27"/>
  <c r="B273" i="3"/>
  <c r="B273" i="5" s="1"/>
  <c r="Z275" i="27" s="1"/>
  <c r="B272" i="3"/>
  <c r="B270" i="3"/>
  <c r="B268" i="3"/>
  <c r="B264" i="3"/>
  <c r="B262" i="3"/>
  <c r="B259" i="3"/>
  <c r="B258" i="5"/>
  <c r="Z260" i="27" s="1"/>
  <c r="B261" i="5"/>
  <c r="Z263" i="27" s="1"/>
  <c r="B272" i="5"/>
  <c r="Z274" i="27" s="1"/>
  <c r="B256" i="2"/>
  <c r="Y258" i="27" s="1"/>
  <c r="B257" i="2"/>
  <c r="Y259" i="27" s="1"/>
  <c r="B258" i="2"/>
  <c r="Y260" i="27" s="1"/>
  <c r="B259" i="2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42" i="5"/>
  <c r="B250" i="5"/>
  <c r="Z252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2" i="3"/>
  <c r="B241" i="3"/>
  <c r="B240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78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Z244" i="27"/>
  <c r="Z277" i="27"/>
  <c r="Z278" i="27"/>
  <c r="Z279" i="27"/>
  <c r="Z281" i="27"/>
  <c r="Z282" i="27"/>
  <c r="Z285" i="27"/>
  <c r="Z286" i="27"/>
  <c r="Z287" i="27"/>
  <c r="Z289" i="27"/>
  <c r="Z290" i="27"/>
  <c r="Z293" i="27"/>
  <c r="Z295" i="27"/>
  <c r="Z296" i="27"/>
  <c r="Z297" i="27"/>
  <c r="Z298" i="27"/>
  <c r="Z299" i="27"/>
  <c r="Z301" i="27"/>
  <c r="Z303" i="27"/>
  <c r="Z304" i="27"/>
  <c r="Z305" i="27"/>
  <c r="Z306" i="27"/>
  <c r="Z307" i="27"/>
  <c r="Z309" i="27"/>
  <c r="Z311" i="27"/>
  <c r="Z312" i="27"/>
  <c r="Y261" i="27"/>
  <c r="Y262" i="27"/>
  <c r="Y265" i="27"/>
  <c r="Y270" i="27"/>
  <c r="Y276" i="27"/>
  <c r="Y277" i="27"/>
  <c r="Y278" i="27"/>
  <c r="Y279" i="27"/>
  <c r="Y280" i="27"/>
  <c r="Y281" i="27"/>
  <c r="Y283" i="27"/>
  <c r="Y284" i="27"/>
  <c r="Y285" i="27"/>
  <c r="Y286" i="27"/>
  <c r="Y287" i="27"/>
  <c r="Y288" i="27"/>
  <c r="Y289" i="27"/>
  <c r="X312" i="27"/>
  <c r="W264" i="27"/>
  <c r="W288" i="27"/>
  <c r="W292" i="27"/>
  <c r="W297" i="27"/>
  <c r="W304" i="27"/>
  <c r="W305" i="27"/>
  <c r="W309" i="27"/>
  <c r="W312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B234" i="3"/>
  <c r="AA236" i="27" s="1"/>
  <c r="B233" i="3"/>
  <c r="AA235" i="27" s="1"/>
  <c r="B231" i="3"/>
  <c r="AA233" i="27" s="1"/>
  <c r="B228" i="3"/>
  <c r="AA230" i="27" s="1"/>
  <c r="B226" i="3"/>
  <c r="AA228" i="27" s="1"/>
  <c r="B224" i="3"/>
  <c r="AA226" i="27" s="1"/>
  <c r="B223" i="3"/>
  <c r="AA225" i="27" s="1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B209" i="3"/>
  <c r="AA211" i="27" s="1"/>
  <c r="B208" i="3"/>
  <c r="AA210" i="27" s="1"/>
  <c r="B205" i="3"/>
  <c r="AA207" i="27" s="1"/>
  <c r="B197" i="3"/>
  <c r="AA199" i="27" s="1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B195" i="3"/>
  <c r="AA197" i="27" s="1"/>
  <c r="B194" i="3"/>
  <c r="AA196" i="27" s="1"/>
  <c r="B193" i="3"/>
  <c r="AA195" i="27" s="1"/>
  <c r="B192" i="3"/>
  <c r="AA194" i="27" s="1"/>
  <c r="B189" i="3"/>
  <c r="AA191" i="27" s="1"/>
  <c r="B187" i="3"/>
  <c r="AA189" i="27" s="1"/>
  <c r="B183" i="3"/>
  <c r="AA185" i="27" s="1"/>
  <c r="B182" i="3"/>
  <c r="AA184" i="27" s="1"/>
  <c r="B181" i="3"/>
  <c r="AA183" i="27" s="1"/>
  <c r="B180" i="3"/>
  <c r="AA182" i="27" s="1"/>
  <c r="B179" i="3"/>
  <c r="AA181" i="27" s="1"/>
  <c r="B178" i="3"/>
  <c r="AA180" i="27" s="1"/>
  <c r="B177" i="3"/>
  <c r="AA179" i="27" s="1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L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B170" i="3"/>
  <c r="AA172" i="27" s="1"/>
  <c r="B168" i="3"/>
  <c r="AA170" i="27" s="1"/>
  <c r="B167" i="3"/>
  <c r="AA169" i="27" s="1"/>
  <c r="B166" i="3"/>
  <c r="AA168" i="27" s="1"/>
  <c r="B165" i="3"/>
  <c r="AA167" i="27" s="1"/>
  <c r="B164" i="3"/>
  <c r="AA166" i="27" s="1"/>
  <c r="B162" i="3"/>
  <c r="AA164" i="27" s="1"/>
  <c r="B161" i="3"/>
  <c r="AA163" i="27" s="1"/>
  <c r="B160" i="3"/>
  <c r="AA162" i="27" s="1"/>
  <c r="B155" i="3"/>
  <c r="AA157" i="27" s="1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F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B142" i="3"/>
  <c r="AA144" i="27" s="1"/>
  <c r="B135" i="3"/>
  <c r="AA137" i="27" s="1"/>
  <c r="B132" i="3"/>
  <c r="AA134" i="27" s="1"/>
  <c r="B131" i="3"/>
  <c r="AA133" i="27" s="1"/>
  <c r="B127" i="3"/>
  <c r="AA129" i="27" s="1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M129" i="1"/>
  <c r="F129" i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B121" i="3"/>
  <c r="AA123" i="27" s="1"/>
  <c r="B120" i="3"/>
  <c r="AA122" i="27" s="1"/>
  <c r="B119" i="3"/>
  <c r="AA121" i="27" s="1"/>
  <c r="B118" i="3"/>
  <c r="AA120" i="27" s="1"/>
  <c r="B116" i="3"/>
  <c r="AA118" i="27" s="1"/>
  <c r="B113" i="3"/>
  <c r="AA115" i="27" s="1"/>
  <c r="B112" i="3"/>
  <c r="AA114" i="27" s="1"/>
  <c r="B110" i="3"/>
  <c r="AA112" i="27" s="1"/>
  <c r="B106" i="3"/>
  <c r="AA108" i="27" s="1"/>
  <c r="B105" i="3"/>
  <c r="AA107" i="27" s="1"/>
  <c r="B100" i="3"/>
  <c r="AA102" i="27" s="1"/>
  <c r="B99" i="3"/>
  <c r="AA101" i="27" s="1"/>
  <c r="B98" i="3"/>
  <c r="AA100" i="27" s="1"/>
  <c r="B97" i="3"/>
  <c r="AA99" i="27" s="1"/>
  <c r="AA98" i="27"/>
  <c r="E118" i="2"/>
  <c r="B118" i="2" s="1"/>
  <c r="C112" i="2"/>
  <c r="B112" i="2" s="1"/>
  <c r="C103" i="2"/>
  <c r="B103" i="2" s="1"/>
  <c r="Y105" i="27" s="1"/>
  <c r="C98" i="2"/>
  <c r="B98" i="2" s="1"/>
  <c r="C97" i="2"/>
  <c r="B97" i="2" s="1"/>
  <c r="M121" i="1"/>
  <c r="L121" i="1"/>
  <c r="F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B86" i="3"/>
  <c r="AA88" i="27" s="1"/>
  <c r="B92" i="3"/>
  <c r="AA94" i="27" s="1"/>
  <c r="AA93" i="27"/>
  <c r="B89" i="3"/>
  <c r="AA91" i="27" s="1"/>
  <c r="AA83" i="27"/>
  <c r="B77" i="3"/>
  <c r="AA79" i="27" s="1"/>
  <c r="B75" i="3"/>
  <c r="AA77" i="27" s="1"/>
  <c r="B74" i="3"/>
  <c r="AA76" i="27" s="1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H93" i="2"/>
  <c r="B93" i="2" s="1"/>
  <c r="K89" i="2"/>
  <c r="B89" i="2" s="1"/>
  <c r="L87" i="2"/>
  <c r="E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M92" i="1"/>
  <c r="B92" i="1" s="1"/>
  <c r="W94" i="27" s="1"/>
  <c r="N83" i="1"/>
  <c r="K83" i="1"/>
  <c r="I83" i="1"/>
  <c r="H83" i="1"/>
  <c r="B54" i="3"/>
  <c r="AA56" i="27" s="1"/>
  <c r="B71" i="3"/>
  <c r="AA73" i="27" s="1"/>
  <c r="B70" i="3"/>
  <c r="AA72" i="27" s="1"/>
  <c r="B68" i="3"/>
  <c r="AA70" i="27" s="1"/>
  <c r="B67" i="3"/>
  <c r="AA69" i="27" s="1"/>
  <c r="B66" i="3"/>
  <c r="AA68" i="27" s="1"/>
  <c r="B65" i="3"/>
  <c r="AA67" i="27" s="1"/>
  <c r="B64" i="3"/>
  <c r="AA66" i="27" s="1"/>
  <c r="B63" i="3"/>
  <c r="AA65" i="27" s="1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B51" i="3"/>
  <c r="AA53" i="27" s="1"/>
  <c r="B50" i="3"/>
  <c r="AA52" i="27" s="1"/>
  <c r="B49" i="3"/>
  <c r="AA51" i="27" s="1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B43" i="3"/>
  <c r="AA45" i="27" s="1"/>
  <c r="B39" i="3"/>
  <c r="AA41" i="27" s="1"/>
  <c r="B42" i="3"/>
  <c r="AA44" i="27" s="1"/>
  <c r="B41" i="3"/>
  <c r="AA43" i="27" s="1"/>
  <c r="B28" i="3"/>
  <c r="AA30" i="27" s="1"/>
  <c r="B32" i="3"/>
  <c r="AA34" i="27" s="1"/>
  <c r="B31" i="3"/>
  <c r="AA33" i="27" s="1"/>
  <c r="B30" i="3"/>
  <c r="AA32" i="27" s="1"/>
  <c r="AA31" i="27"/>
  <c r="B26" i="3"/>
  <c r="AA28" i="27" s="1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R42" i="2"/>
  <c r="O42" i="2"/>
  <c r="K29" i="1"/>
  <c r="B29" i="1" s="1"/>
  <c r="E6" i="1"/>
  <c r="B24" i="3"/>
  <c r="AA26" i="27" s="1"/>
  <c r="B24" i="2"/>
  <c r="G24" i="1"/>
  <c r="C24" i="1"/>
  <c r="B23" i="3"/>
  <c r="AA25" i="27" s="1"/>
  <c r="B22" i="3"/>
  <c r="AA24" i="27" s="1"/>
  <c r="B21" i="3"/>
  <c r="AA23" i="27" s="1"/>
  <c r="B20" i="3"/>
  <c r="AA22" i="27" s="1"/>
  <c r="AA17" i="27"/>
  <c r="B14" i="3"/>
  <c r="AA16" i="27" s="1"/>
  <c r="AA14" i="27"/>
  <c r="B13" i="3"/>
  <c r="AA15" i="27" s="1"/>
  <c r="B17" i="3"/>
  <c r="AA19" i="27" s="1"/>
  <c r="B16" i="3"/>
  <c r="AA18" i="27" s="1"/>
  <c r="B4" i="3"/>
  <c r="AA6" i="27" s="1"/>
  <c r="B3" i="3"/>
  <c r="AA5" i="27" s="1"/>
  <c r="B6" i="3"/>
  <c r="AA8" i="27" s="1"/>
  <c r="B5" i="3"/>
  <c r="AA7" i="27" s="1"/>
  <c r="AA3" i="27"/>
  <c r="B2" i="3"/>
  <c r="AA4" i="27" s="1"/>
  <c r="B8" i="3"/>
  <c r="AA10" i="27" s="1"/>
  <c r="B7" i="3"/>
  <c r="AA9" i="27" s="1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K21" i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K12" i="1"/>
  <c r="J12" i="1"/>
  <c r="D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S3" i="1"/>
  <c r="D3" i="1"/>
  <c r="F2" i="1"/>
  <c r="B2" i="1" s="1"/>
  <c r="W4" i="27" s="1"/>
  <c r="B1" i="1"/>
  <c r="W3" i="27" s="1"/>
  <c r="B320" i="4" l="1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B280" i="3"/>
  <c r="AA282" i="27" s="1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5" i="5"/>
  <c r="Z7" i="27" s="1"/>
  <c r="Y7" i="27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3" i="5"/>
  <c r="Z5" i="27" s="1"/>
  <c r="B4" i="4"/>
  <c r="X6" i="27" s="1"/>
  <c r="B15" i="4"/>
  <c r="X17" i="27" s="1"/>
  <c r="B15" i="5"/>
  <c r="Z17" i="27" s="1"/>
  <c r="B8" i="5"/>
  <c r="Z10" i="27" s="1"/>
  <c r="B26" i="4"/>
  <c r="X28" i="27" s="1"/>
  <c r="B1" i="5"/>
  <c r="Z3" i="27" s="1"/>
  <c r="B296" i="4" l="1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<sst xmlns="http://schemas.openxmlformats.org/spreadsheetml/2006/main" count="1770" uniqueCount="594">
  <si>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</si>
  <si>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</si>
  <si>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</si>
  <si>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</si>
  <si>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</si>
  <si>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</si>
  <si>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</si>
  <si>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</si>
  <si>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</si>
  <si>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</si>
  <si>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</si>
  <si>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</si>
  <si>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</si>
  <si>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</si>
  <si>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</si>
  <si>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</si>
  <si>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</si>
  <si>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</si>
  <si>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</si>
  <si>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</si>
  <si>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</si>
  <si>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</si>
  <si>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</si>
  <si>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</si>
  <si>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</si>
  <si>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</si>
  <si>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</si>
  <si>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</si>
  <si>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</si>
  <si>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</si>
  <si>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</si>
  <si>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</si>
  <si>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</si>
  <si>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</si>
  <si>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</si>
  <si>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</si>
  <si>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</si>
  <si>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</si>
  <si>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</si>
  <si>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</si>
  <si>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</si>
  <si>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</si>
  <si>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</si>
  <si>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</si>
  <si>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</si>
  <si>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</si>
  <si>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</si>
  <si>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</si>
  <si>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</si>
  <si>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</si>
  <si>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</si>
  <si>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</si>
  <si>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</si>
  <si>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</si>
  <si>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</si>
  <si>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</si>
  <si>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</si>
  <si>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</si>
  <si>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</si>
  <si>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</si>
  <si>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</si>
  <si>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</si>
  <si>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</si>
  <si>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</si>
  <si>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</si>
  <si>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</si>
  <si>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</si>
  <si>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</si>
  <si>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</si>
  <si>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</si>
  <si>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</si>
  <si>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</si>
  <si>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</si>
  <si>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</si>
  <si>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</si>
  <si>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</si>
  <si>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</si>
  <si>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</si>
  <si>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</si>
  <si>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</si>
  <si>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</si>
  <si>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</si>
  <si>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</si>
  <si>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</si>
  <si>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</si>
  <si>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</si>
  <si>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</si>
  <si>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</si>
  <si>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</si>
  <si>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</si>
  <si>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</si>
  <si>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</si>
  <si>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</si>
  <si>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</si>
  <si>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</si>
  <si>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</si>
  <si>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</si>
  <si>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</si>
  <si>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</si>
  <si>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</si>
  <si>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</si>
  <si>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</si>
  <si>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</si>
  <si>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</si>
  <si>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</si>
  <si>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</si>
  <si>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</si>
  <si>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</si>
  <si>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</si>
  <si>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</si>
  <si>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</si>
  <si>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</si>
  <si>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</si>
  <si>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</si>
  <si>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</si>
  <si>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</si>
  <si>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</si>
  <si>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</si>
  <si>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</si>
  <si>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</si>
  <si>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</si>
  <si>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</si>
  <si>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</si>
  <si>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</si>
  <si>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</si>
  <si>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</si>
  <si>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</si>
  <si>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</si>
  <si>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</si>
  <si>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</si>
  <si>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</si>
  <si>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</si>
  <si>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</si>
  <si>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</si>
  <si>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</si>
  <si>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</si>
  <si>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</si>
  <si>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</si>
  <si>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</si>
  <si>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</si>
  <si>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</si>
  <si>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</si>
  <si>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</si>
  <si>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</si>
  <si>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</si>
  <si>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</si>
  <si>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</si>
  <si>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</si>
  <si>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</si>
  <si>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</si>
  <si>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</si>
  <si>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</si>
  <si>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</si>
  <si>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</si>
  <si>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</si>
  <si>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</si>
  <si>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</si>
  <si>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</si>
  <si>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</si>
  <si>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</si>
  <si>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</si>
  <si>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</si>
  <si>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</si>
  <si>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</si>
  <si>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</si>
  <si>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</si>
  <si>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</si>
  <si>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</si>
  <si>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</si>
  <si>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</si>
  <si>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</si>
  <si>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</si>
  <si>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</si>
  <si>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</si>
  <si>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</si>
  <si>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</si>
  <si>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</si>
  <si>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</si>
  <si>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</si>
  <si>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</si>
  <si>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</si>
  <si>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</si>
  <si>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</si>
  <si>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</si>
  <si>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</si>
  <si>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</si>
  <si>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</si>
  <si>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</si>
  <si>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</si>
  <si>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</si>
  <si>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</si>
  <si>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</si>
  <si>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</si>
  <si>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</si>
  <si>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</si>
  <si>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</si>
  <si>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</si>
  <si>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</si>
  <si>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</si>
  <si>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</si>
  <si>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</si>
  <si>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</si>
  <si>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</si>
  <si>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</si>
  <si>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</si>
  <si>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</si>
  <si>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</si>
  <si>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</si>
  <si>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</si>
  <si>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</si>
  <si>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</si>
  <si>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</si>
  <si>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</si>
  <si>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</si>
  <si>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</si>
  <si>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</si>
  <si>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</si>
  <si>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</si>
  <si>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</si>
  <si>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</si>
  <si>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</si>
  <si>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</si>
  <si>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</si>
  <si>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</si>
  <si>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</si>
  <si>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</si>
  <si>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</si>
  <si>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</si>
  <si>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</si>
  <si>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</si>
  <si>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</si>
  <si>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</si>
  <si>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</si>
  <si>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</si>
  <si>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</si>
  <si>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</si>
  <si>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</si>
  <si>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</si>
  <si>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</si>
  <si>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</si>
  <si>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</si>
  <si>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</si>
  <si>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</si>
  <si>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</si>
  <si>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</si>
  <si>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</si>
  <si>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</si>
  <si>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</si>
  <si>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</si>
  <si>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</si>
  <si>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</si>
  <si>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</si>
  <si>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</si>
  <si>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</si>
  <si>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</si>
  <si>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</si>
  <si>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</si>
  <si>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</si>
  <si>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</si>
  <si>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</si>
  <si>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</si>
  <si>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</si>
  <si>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</si>
  <si>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</si>
  <si>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</si>
  <si>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</si>
  <si>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</si>
  <si>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</si>
  <si>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</si>
  <si>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</si>
  <si>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</si>
  <si>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</si>
  <si>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</si>
  <si>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</si>
  <si>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</si>
  <si>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</si>
  <si>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</si>
  <si>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</si>
  <si>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</si>
  <si>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</si>
  <si>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</si>
  <si>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</si>
  <si>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</si>
  <si>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</si>
  <si>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</si>
  <si>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</si>
  <si>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</si>
  <si>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</si>
  <si>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</si>
  <si>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</si>
  <si>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</si>
  <si>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</si>
  <si>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</si>
  <si>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</si>
  <si>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</si>
  <si>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</si>
  <si>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</si>
  <si>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</si>
  <si>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</si>
  <si>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</si>
  <si>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Ibo Alsan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</si>
  <si>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</si>
  <si>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</si>
  <si>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</si>
  <si>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</si>
  <si>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</si>
  <si>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</si>
  <si>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</si>
  <si>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</si>
  <si>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</si>
  <si>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</si>
  <si>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</si>
  <si>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</si>
  <si>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</si>
  <si>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</si>
  <si>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</si>
  <si>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</si>
  <si>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</si>
  <si>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</si>
  <si>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</si>
  <si>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</si>
  <si>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</si>
  <si>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</si>
  <si>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</si>
  <si>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</si>
  <si>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</si>
  <si>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</si>
  <si>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</si>
  <si>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</si>
  <si>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</si>
  <si>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</si>
  <si>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</si>
  <si>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</si>
  <si>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</si>
  <si>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</si>
  <si>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</si>
  <si>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</si>
  <si>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</si>
  <si>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</si>
  <si>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</si>
  <si>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</si>
  <si>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</si>
  <si>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</si>
  <si>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</si>
  <si>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</si>
  <si>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</si>
  <si>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</si>
  <si>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</si>
  <si>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</si>
  <si>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</si>
  <si>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</si>
  <si>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</si>
  <si>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</si>
  <si>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</si>
  <si>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</si>
  <si>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</si>
  <si>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</si>
  <si>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</si>
  <si>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</si>
  <si>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</si>
  <si>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</si>
  <si>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</si>
  <si>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</si>
  <si>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</si>
  <si>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</si>
  <si>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</si>
  <si>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</si>
  <si>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</si>
  <si>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</si>
  <si>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</si>
  <si>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</si>
  <si>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</si>
  <si>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</si>
  <si>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</si>
  <si>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</si>
  <si>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</si>
  <si>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</si>
  <si>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</si>
  <si>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</si>
  <si>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</si>
  <si>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</si>
  <si>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</si>
  <si>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</si>
  <si>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</si>
  <si>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</si>
  <si>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</si>
  <si>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</si>
  <si>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</si>
  <si>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</si>
  <si>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</si>
  <si>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</si>
  <si>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</si>
  <si>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</si>
  <si>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</si>
  <si>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</si>
  <si>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Aleba Gautier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</si>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</sst>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347"/>
  <sheetViews>
    <sheetView topLeftCell="A324" zoomScale="90" zoomScaleNormal="90" workbookViewId="0">
      <selection activeCell="A347" sqref="A347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29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29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 s="10">
        <v>55</v>
      </c>
      <c r="N3" s="10">
        <v>59</v>
      </c>
      <c r="O3" s="10">
        <v>186</v>
      </c>
      <c r="P3" s="10">
        <v>192</v>
      </c>
      <c r="Q3" s="10">
        <v>37</v>
      </c>
      <c r="R3" s="10">
        <v>130</v>
      </c>
      <c r="S3" s="10">
        <f>3*60+52</f>
        <v>232</v>
      </c>
      <c r="T3" s="10">
        <v>116</v>
      </c>
      <c r="U3" s="10">
        <v>264</v>
      </c>
      <c r="V3" s="10">
        <v>128</v>
      </c>
      <c r="W3" s="10">
        <v>36</v>
      </c>
      <c r="X3" s="10">
        <v>0</v>
      </c>
      <c r="Y3" s="10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3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68" si="1" xml:space="preserve"> AVERAGE(C7:BC7)</f>
        <v>336.5</v>
      </c>
      <c r="C7">
        <f>7*60+19</f>
        <v>439</v>
      </c>
      <c r="D7">
        <f>3*60+54</f>
        <v>234</v>
      </c>
    </row>
    <row r="8" spans="1:29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29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29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29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29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29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29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29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29" x14ac:dyDescent="0.3">
      <c r="A16" t="s">
        <v>583</v>
      </c>
      <c r="B16" s="1">
        <f t="shared" si="1"/>
        <v>72.5</v>
      </c>
      <c r="C16">
        <v>137</v>
      </c>
      <c r="D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563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20" x14ac:dyDescent="0.3">
      <c r="A21" t="s">
        <v>287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20" x14ac:dyDescent="0.3">
      <c r="A22" t="s">
        <v>288</v>
      </c>
      <c r="B22" s="1">
        <f t="shared" si="1"/>
        <v>116.09090909090909</v>
      </c>
      <c r="C22">
        <v>0</v>
      </c>
      <c r="D22">
        <v>85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  <c r="M22" s="10">
        <v>17</v>
      </c>
    </row>
    <row r="23" spans="1:20" x14ac:dyDescent="0.3">
      <c r="A23" t="s">
        <v>289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 s="10">
        <v>2</v>
      </c>
      <c r="N23" s="10">
        <v>5</v>
      </c>
      <c r="O23" s="10">
        <v>254</v>
      </c>
      <c r="P23" s="10">
        <v>0</v>
      </c>
      <c r="Q23" s="10">
        <v>187</v>
      </c>
      <c r="R23" s="10">
        <v>378</v>
      </c>
      <c r="S23" s="10">
        <v>0</v>
      </c>
      <c r="T23" s="10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20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291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292</v>
      </c>
      <c r="B27" s="1">
        <f t="shared" si="1"/>
        <v>0</v>
      </c>
      <c r="C27">
        <v>0</v>
      </c>
    </row>
    <row r="28" spans="1:20" x14ac:dyDescent="0.3">
      <c r="A28" t="s">
        <v>293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20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6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6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6" x14ac:dyDescent="0.3">
      <c r="A35" t="s">
        <v>297</v>
      </c>
      <c r="B35" s="1">
        <f t="shared" si="1"/>
        <v>100.91666666666667</v>
      </c>
      <c r="C35">
        <v>40</v>
      </c>
      <c r="D35">
        <v>192</v>
      </c>
      <c r="E35">
        <v>392</v>
      </c>
      <c r="F35">
        <v>130</v>
      </c>
      <c r="G35">
        <v>7</v>
      </c>
      <c r="H35">
        <v>7</v>
      </c>
      <c r="I35">
        <v>140</v>
      </c>
      <c r="J35">
        <v>0</v>
      </c>
      <c r="K35">
        <v>248</v>
      </c>
      <c r="L35">
        <v>50</v>
      </c>
      <c r="M35" s="10">
        <v>201</v>
      </c>
      <c r="N35" s="10">
        <v>0</v>
      </c>
      <c r="O35" s="10">
        <v>5</v>
      </c>
      <c r="P35" s="10">
        <v>123</v>
      </c>
      <c r="Q35" s="10">
        <v>106</v>
      </c>
      <c r="R35" s="10">
        <v>34</v>
      </c>
      <c r="S35" s="10">
        <v>45</v>
      </c>
      <c r="T35" s="10">
        <v>0</v>
      </c>
      <c r="U35" s="10">
        <v>258</v>
      </c>
      <c r="V35" s="10">
        <v>175</v>
      </c>
      <c r="W35" s="10">
        <v>15</v>
      </c>
      <c r="X35" s="10">
        <v>0</v>
      </c>
      <c r="Y35" s="10">
        <v>230</v>
      </c>
      <c r="Z35">
        <v>24</v>
      </c>
    </row>
    <row r="36" spans="1:26" x14ac:dyDescent="0.3">
      <c r="A36" t="s">
        <v>35</v>
      </c>
      <c r="B36" s="1">
        <f t="shared" si="1"/>
        <v>331</v>
      </c>
      <c r="C36">
        <v>331</v>
      </c>
    </row>
    <row r="37" spans="1:26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6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6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6" x14ac:dyDescent="0.3">
      <c r="A40" t="s">
        <v>300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6" x14ac:dyDescent="0.3">
      <c r="A41" t="s">
        <v>301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6" x14ac:dyDescent="0.3">
      <c r="A42" t="s">
        <v>302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6" x14ac:dyDescent="0.3">
      <c r="A43" t="s">
        <v>303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6" x14ac:dyDescent="0.3">
      <c r="A44" t="s">
        <v>304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6" x14ac:dyDescent="0.3">
      <c r="A45" t="s">
        <v>305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6" x14ac:dyDescent="0.3">
      <c r="A46" t="s">
        <v>306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6" x14ac:dyDescent="0.3">
      <c r="A47" t="s">
        <v>307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6" x14ac:dyDescent="0.3">
      <c r="A48" s="3" t="s">
        <v>308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309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310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311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 s="10">
        <v>88</v>
      </c>
    </row>
    <row r="52" spans="1:18" x14ac:dyDescent="0.3">
      <c r="A52" t="s">
        <v>312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313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314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315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316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318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317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319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320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321</v>
      </c>
      <c r="B64" s="1">
        <f t="shared" si="1"/>
        <v>147.75</v>
      </c>
      <c r="C64">
        <f>4*60+48</f>
        <v>288</v>
      </c>
      <c r="D64">
        <v>140</v>
      </c>
      <c r="E64">
        <v>0</v>
      </c>
      <c r="F64">
        <v>163</v>
      </c>
    </row>
    <row r="65" spans="1:25" x14ac:dyDescent="0.3">
      <c r="A65" t="s">
        <v>322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323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324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325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326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 s="10">
        <v>48</v>
      </c>
    </row>
    <row r="70" spans="1:25" x14ac:dyDescent="0.3">
      <c r="A70" t="s">
        <v>327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328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329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330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331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332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333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334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335</v>
      </c>
      <c r="B81" s="1">
        <f t="shared" si="2"/>
        <v>35.714285714285715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</row>
    <row r="82" spans="1:28" x14ac:dyDescent="0.3">
      <c r="A82" t="s">
        <v>336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337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8" x14ac:dyDescent="0.3">
      <c r="A84" t="s">
        <v>338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339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 s="10">
        <v>223</v>
      </c>
      <c r="N85" s="10">
        <v>71</v>
      </c>
      <c r="O85" s="10">
        <v>185</v>
      </c>
      <c r="P85" s="10">
        <v>451</v>
      </c>
      <c r="Q85" s="10">
        <v>71</v>
      </c>
      <c r="R85" s="10">
        <v>0</v>
      </c>
      <c r="S85" s="10">
        <v>15</v>
      </c>
      <c r="T85" s="10">
        <v>0</v>
      </c>
      <c r="U85" s="10">
        <v>0</v>
      </c>
      <c r="V85" s="10">
        <v>11</v>
      </c>
      <c r="W85" s="10">
        <v>205</v>
      </c>
      <c r="X85" s="10">
        <v>5</v>
      </c>
      <c r="Y85" s="10">
        <v>2</v>
      </c>
      <c r="Z85">
        <v>54</v>
      </c>
      <c r="AA85">
        <v>34</v>
      </c>
      <c r="AB85">
        <v>0</v>
      </c>
    </row>
    <row r="86" spans="1:28" x14ac:dyDescent="0.3">
      <c r="A86" t="s">
        <v>340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341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8" x14ac:dyDescent="0.3">
      <c r="A88" t="s">
        <v>342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343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8" x14ac:dyDescent="0.3">
      <c r="A90" t="s">
        <v>344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8" x14ac:dyDescent="0.3">
      <c r="A91" t="s">
        <v>345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346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8" x14ac:dyDescent="0.3">
      <c r="A94" s="4" t="s">
        <v>347</v>
      </c>
      <c r="B94" s="1">
        <f t="shared" si="2"/>
        <v>0</v>
      </c>
      <c r="C94">
        <v>0</v>
      </c>
    </row>
    <row r="95" spans="1:28" x14ac:dyDescent="0.3">
      <c r="A95" t="s">
        <v>348</v>
      </c>
      <c r="B95" s="1">
        <f t="shared" si="2"/>
        <v>129.5</v>
      </c>
      <c r="C95">
        <v>195</v>
      </c>
      <c r="D95">
        <v>64</v>
      </c>
    </row>
    <row r="96" spans="1:28" x14ac:dyDescent="0.3">
      <c r="A96" t="s">
        <v>349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5" x14ac:dyDescent="0.3">
      <c r="A97" t="s">
        <v>350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5" x14ac:dyDescent="0.3">
      <c r="A98" t="s">
        <v>351</v>
      </c>
      <c r="B98" s="1">
        <f t="shared" si="2"/>
        <v>13.4</v>
      </c>
      <c r="C98">
        <v>0</v>
      </c>
      <c r="D98">
        <v>66</v>
      </c>
      <c r="E98">
        <v>0</v>
      </c>
      <c r="F98">
        <v>2</v>
      </c>
      <c r="G98">
        <v>17</v>
      </c>
      <c r="H98">
        <v>6</v>
      </c>
      <c r="I98">
        <v>27</v>
      </c>
      <c r="J98">
        <v>11</v>
      </c>
      <c r="K98">
        <v>0</v>
      </c>
      <c r="L98">
        <v>5</v>
      </c>
    </row>
    <row r="99" spans="1:15" x14ac:dyDescent="0.3">
      <c r="A99" t="s">
        <v>352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5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5" x14ac:dyDescent="0.3">
      <c r="A101" t="s">
        <v>353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5" x14ac:dyDescent="0.3">
      <c r="A102" t="s">
        <v>354</v>
      </c>
      <c r="B102" s="1">
        <f t="shared" si="2"/>
        <v>246</v>
      </c>
      <c r="C102">
        <v>246</v>
      </c>
    </row>
    <row r="103" spans="1:15" x14ac:dyDescent="0.3">
      <c r="A103" t="s">
        <v>98</v>
      </c>
      <c r="B103" s="1">
        <f t="shared" si="2"/>
        <v>0</v>
      </c>
      <c r="C103">
        <v>0</v>
      </c>
    </row>
    <row r="104" spans="1:15" x14ac:dyDescent="0.3">
      <c r="A104" t="s">
        <v>355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5" x14ac:dyDescent="0.3">
      <c r="A105" t="s">
        <v>356</v>
      </c>
      <c r="B105" s="1">
        <f t="shared" si="2"/>
        <v>1</v>
      </c>
      <c r="C105">
        <v>1</v>
      </c>
    </row>
    <row r="106" spans="1:15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5" x14ac:dyDescent="0.3">
      <c r="A107" t="s">
        <v>357</v>
      </c>
      <c r="B107" s="1">
        <f t="shared" si="2"/>
        <v>140.5</v>
      </c>
      <c r="C107">
        <v>211</v>
      </c>
      <c r="D107">
        <v>70</v>
      </c>
    </row>
    <row r="108" spans="1:15" x14ac:dyDescent="0.3">
      <c r="A108" t="s">
        <v>358</v>
      </c>
      <c r="B108" s="1">
        <f t="shared" si="2"/>
        <v>83.07692307692308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</row>
    <row r="109" spans="1:15" x14ac:dyDescent="0.3">
      <c r="A109" t="s">
        <v>359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5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5" x14ac:dyDescent="0.3">
      <c r="A111" t="s">
        <v>360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5" x14ac:dyDescent="0.3">
      <c r="A112" t="s">
        <v>361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8" x14ac:dyDescent="0.3">
      <c r="A113" t="s">
        <v>362</v>
      </c>
      <c r="B113" s="1">
        <f t="shared" si="2"/>
        <v>111.71428571428571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</row>
    <row r="114" spans="1:18" x14ac:dyDescent="0.3">
      <c r="A114" t="s">
        <v>363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8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 s="10">
        <v>23</v>
      </c>
      <c r="N115" s="10">
        <v>35</v>
      </c>
      <c r="O115" s="10">
        <v>142</v>
      </c>
      <c r="P115" s="10">
        <v>40</v>
      </c>
    </row>
    <row r="116" spans="1:18" x14ac:dyDescent="0.3">
      <c r="A116" t="s">
        <v>364</v>
      </c>
      <c r="B116" s="1">
        <f t="shared" si="2"/>
        <v>5.5</v>
      </c>
      <c r="C116">
        <v>11</v>
      </c>
      <c r="D116">
        <v>0</v>
      </c>
    </row>
    <row r="117" spans="1:18" x14ac:dyDescent="0.3">
      <c r="A117" t="s">
        <v>365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8" x14ac:dyDescent="0.3">
      <c r="A118" t="s">
        <v>111</v>
      </c>
      <c r="B118" s="1">
        <f t="shared" si="2"/>
        <v>90.5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</row>
    <row r="119" spans="1:18" x14ac:dyDescent="0.3">
      <c r="A119" t="s">
        <v>366</v>
      </c>
      <c r="B119" s="1">
        <f t="shared" si="2"/>
        <v>142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</row>
    <row r="120" spans="1:18" x14ac:dyDescent="0.3">
      <c r="A120" t="s">
        <v>367</v>
      </c>
      <c r="B120" s="1">
        <f t="shared" si="2"/>
        <v>213.36363636363637</v>
      </c>
      <c r="C120">
        <v>3</v>
      </c>
      <c r="D120">
        <v>436</v>
      </c>
      <c r="E120">
        <v>255</v>
      </c>
      <c r="F120">
        <f>9*60+37</f>
        <v>577</v>
      </c>
      <c r="G120">
        <v>36</v>
      </c>
      <c r="H120">
        <v>2</v>
      </c>
      <c r="I120">
        <v>30</v>
      </c>
      <c r="J120">
        <v>14</v>
      </c>
      <c r="K120">
        <v>611</v>
      </c>
      <c r="L120">
        <v>213</v>
      </c>
      <c r="M120" s="10">
        <v>170</v>
      </c>
    </row>
    <row r="121" spans="1:18" x14ac:dyDescent="0.3">
      <c r="A121" t="s">
        <v>368</v>
      </c>
      <c r="B121" s="1">
        <f t="shared" si="2"/>
        <v>218.46666666666667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</row>
    <row r="122" spans="1:18" x14ac:dyDescent="0.3">
      <c r="A122" s="4" t="s">
        <v>369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8" x14ac:dyDescent="0.3">
      <c r="A123" t="s">
        <v>370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8" x14ac:dyDescent="0.3">
      <c r="A124" t="s">
        <v>371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8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8" x14ac:dyDescent="0.3">
      <c r="A126" t="s">
        <v>372</v>
      </c>
      <c r="B126" s="1">
        <f t="shared" si="2"/>
        <v>136</v>
      </c>
      <c r="C126">
        <v>163</v>
      </c>
      <c r="D126">
        <v>109</v>
      </c>
    </row>
    <row r="127" spans="1:18" x14ac:dyDescent="0.3">
      <c r="A127" t="s">
        <v>373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8" x14ac:dyDescent="0.3">
      <c r="A128" t="s">
        <v>374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7" x14ac:dyDescent="0.3">
      <c r="A129" t="s">
        <v>375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0">
        <f>9*60+25</f>
        <v>565</v>
      </c>
      <c r="N129" s="10">
        <v>188</v>
      </c>
      <c r="O129" s="10">
        <v>139</v>
      </c>
      <c r="P129" s="10">
        <v>121</v>
      </c>
      <c r="Q129" s="10">
        <v>108</v>
      </c>
      <c r="R129" s="10">
        <v>295</v>
      </c>
      <c r="S129" s="10">
        <v>0</v>
      </c>
      <c r="T129" s="10">
        <v>168</v>
      </c>
      <c r="U129" s="10">
        <v>43</v>
      </c>
      <c r="V129" s="10">
        <v>434</v>
      </c>
      <c r="W129" s="10">
        <v>61</v>
      </c>
    </row>
    <row r="130" spans="1:27" x14ac:dyDescent="0.3">
      <c r="A130" t="s">
        <v>376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7" x14ac:dyDescent="0.3">
      <c r="A131" t="s">
        <v>377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7" x14ac:dyDescent="0.3">
      <c r="A132" t="s">
        <v>378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7" x14ac:dyDescent="0.3">
      <c r="A133" t="s">
        <v>379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7" x14ac:dyDescent="0.3">
      <c r="A134" t="s">
        <v>380</v>
      </c>
      <c r="B134" s="1">
        <f t="shared" si="3"/>
        <v>139.75</v>
      </c>
      <c r="C134">
        <v>3</v>
      </c>
      <c r="D134">
        <v>222</v>
      </c>
      <c r="E134">
        <v>132</v>
      </c>
      <c r="F134">
        <v>202</v>
      </c>
    </row>
    <row r="135" spans="1:27" x14ac:dyDescent="0.3">
      <c r="A135" t="s">
        <v>381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7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7" x14ac:dyDescent="0.3">
      <c r="A137" t="s">
        <v>382</v>
      </c>
      <c r="B137" s="1">
        <f t="shared" si="3"/>
        <v>142</v>
      </c>
      <c r="C137">
        <v>272</v>
      </c>
      <c r="D137">
        <v>12</v>
      </c>
    </row>
    <row r="138" spans="1:27" x14ac:dyDescent="0.3">
      <c r="A138" t="s">
        <v>528</v>
      </c>
      <c r="B138" s="1">
        <f t="shared" si="3"/>
        <v>173.5</v>
      </c>
      <c r="C138">
        <v>143</v>
      </c>
      <c r="D138">
        <v>204</v>
      </c>
    </row>
    <row r="139" spans="1:27" x14ac:dyDescent="0.3">
      <c r="A139" t="s">
        <v>529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7" x14ac:dyDescent="0.3">
      <c r="A140" t="s">
        <v>518</v>
      </c>
      <c r="B140" s="1">
        <f t="shared" si="3"/>
        <v>82.76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>
        <v>0</v>
      </c>
      <c r="AA140">
        <v>64</v>
      </c>
    </row>
    <row r="141" spans="1:27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7" x14ac:dyDescent="0.3">
      <c r="A142" t="s">
        <v>383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7" x14ac:dyDescent="0.3">
      <c r="A143" t="s">
        <v>384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7" x14ac:dyDescent="0.3">
      <c r="A144" t="s">
        <v>385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386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387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388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389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390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391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392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393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 s="10">
        <v>101</v>
      </c>
    </row>
    <row r="155" spans="1:21" x14ac:dyDescent="0.3">
      <c r="A155" t="s">
        <v>394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395</v>
      </c>
      <c r="B156" s="1">
        <f t="shared" si="3"/>
        <v>145</v>
      </c>
      <c r="C156">
        <v>145</v>
      </c>
    </row>
    <row r="157" spans="1:21" x14ac:dyDescent="0.3">
      <c r="A157" t="s">
        <v>396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397</v>
      </c>
      <c r="B159" s="1">
        <f t="shared" si="3"/>
        <v>15.2</v>
      </c>
      <c r="C159">
        <v>10</v>
      </c>
      <c r="D159">
        <v>25</v>
      </c>
      <c r="E159">
        <v>14</v>
      </c>
      <c r="F159">
        <v>0</v>
      </c>
      <c r="G159">
        <v>27</v>
      </c>
    </row>
    <row r="160" spans="1:21" x14ac:dyDescent="0.3">
      <c r="A160" t="s">
        <v>398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399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400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401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402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403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404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405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406</v>
      </c>
      <c r="B170" s="1">
        <f t="shared" si="3"/>
        <v>103</v>
      </c>
      <c r="C170">
        <v>89</v>
      </c>
      <c r="D170">
        <v>389</v>
      </c>
      <c r="E170">
        <v>5</v>
      </c>
      <c r="F170">
        <v>32</v>
      </c>
      <c r="G170">
        <v>0</v>
      </c>
    </row>
    <row r="171" spans="1:26" x14ac:dyDescent="0.3">
      <c r="A171" t="s">
        <v>407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408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409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410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412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411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413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414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415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417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416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418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419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420</v>
      </c>
      <c r="B185" s="1">
        <f t="shared" si="3"/>
        <v>27.90909090909091</v>
      </c>
      <c r="C185">
        <v>4</v>
      </c>
      <c r="D185">
        <v>2</v>
      </c>
      <c r="E185">
        <v>0</v>
      </c>
      <c r="F185">
        <v>26</v>
      </c>
      <c r="G185">
        <v>3</v>
      </c>
      <c r="H185">
        <v>0</v>
      </c>
      <c r="I185">
        <v>173</v>
      </c>
      <c r="J185">
        <v>21</v>
      </c>
      <c r="K185">
        <v>4</v>
      </c>
      <c r="L185">
        <v>67</v>
      </c>
      <c r="M185" s="10">
        <v>7</v>
      </c>
    </row>
    <row r="186" spans="1:15" x14ac:dyDescent="0.3">
      <c r="A186" t="s">
        <v>421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422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423</v>
      </c>
      <c r="B188" s="1">
        <f t="shared" si="3"/>
        <v>199.625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506</v>
      </c>
    </row>
    <row r="189" spans="1:15" x14ac:dyDescent="0.3">
      <c r="A189" t="s">
        <v>424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425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426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427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428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429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430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431</v>
      </c>
      <c r="B197" s="1">
        <f t="shared" si="4"/>
        <v>132.33333333333334</v>
      </c>
      <c r="C197">
        <v>131</v>
      </c>
      <c r="D197">
        <v>30</v>
      </c>
      <c r="E197">
        <v>236</v>
      </c>
    </row>
    <row r="198" spans="1:31" x14ac:dyDescent="0.3">
      <c r="A198" t="s">
        <v>432</v>
      </c>
      <c r="B198" s="1">
        <f t="shared" si="4"/>
        <v>71.75</v>
      </c>
      <c r="C198">
        <v>76</v>
      </c>
      <c r="D198">
        <v>0</v>
      </c>
      <c r="E198">
        <v>166</v>
      </c>
      <c r="F198">
        <v>45</v>
      </c>
    </row>
    <row r="199" spans="1:31" x14ac:dyDescent="0.3">
      <c r="A199" t="s">
        <v>433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434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435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436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 s="10">
        <v>13</v>
      </c>
      <c r="N202" s="10">
        <v>96</v>
      </c>
      <c r="O202" s="10">
        <v>0</v>
      </c>
      <c r="P202" s="10">
        <v>15</v>
      </c>
      <c r="Q202" s="10">
        <v>4</v>
      </c>
    </row>
    <row r="203" spans="1:31" x14ac:dyDescent="0.3">
      <c r="A203" t="s">
        <v>437</v>
      </c>
      <c r="B203" s="1">
        <f t="shared" si="4"/>
        <v>156.5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</row>
    <row r="204" spans="1:31" x14ac:dyDescent="0.3">
      <c r="A204" t="s">
        <v>438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439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440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441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442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0" x14ac:dyDescent="0.3">
      <c r="A209" t="s">
        <v>443</v>
      </c>
      <c r="B209" s="1">
        <f t="shared" si="4"/>
        <v>94.666666666666671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</row>
    <row r="210" spans="1:20" x14ac:dyDescent="0.3">
      <c r="A210" t="s">
        <v>444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0" x14ac:dyDescent="0.3">
      <c r="A211" t="s">
        <v>445</v>
      </c>
      <c r="B211" s="1">
        <f t="shared" si="4"/>
        <v>169.55555555555554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</row>
    <row r="212" spans="1:20" x14ac:dyDescent="0.3">
      <c r="A212" t="s">
        <v>446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0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0" x14ac:dyDescent="0.3">
      <c r="A214" t="s">
        <v>447</v>
      </c>
      <c r="B214" s="1">
        <f t="shared" si="4"/>
        <v>369.2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</row>
    <row r="215" spans="1:20" x14ac:dyDescent="0.3">
      <c r="A215" t="s">
        <v>448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0" x14ac:dyDescent="0.3">
      <c r="A216" t="s">
        <v>449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0" x14ac:dyDescent="0.3">
      <c r="A217" t="s">
        <v>450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0" x14ac:dyDescent="0.3">
      <c r="A218" t="s">
        <v>451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0" x14ac:dyDescent="0.3">
      <c r="A219" s="4" t="s">
        <v>452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0" x14ac:dyDescent="0.3">
      <c r="A220" t="s">
        <v>453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0" x14ac:dyDescent="0.3">
      <c r="A221" t="s">
        <v>454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0" x14ac:dyDescent="0.3">
      <c r="A222" t="s">
        <v>455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0" x14ac:dyDescent="0.3">
      <c r="A223" t="s">
        <v>571</v>
      </c>
      <c r="B223" s="1">
        <f t="shared" si="4"/>
        <v>126</v>
      </c>
      <c r="C223">
        <v>245</v>
      </c>
      <c r="D223">
        <v>7</v>
      </c>
    </row>
    <row r="224" spans="1:20" x14ac:dyDescent="0.3">
      <c r="A224" t="s">
        <v>456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457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459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458</v>
      </c>
      <c r="B227" s="1">
        <f t="shared" si="4"/>
        <v>134</v>
      </c>
      <c r="C227">
        <v>134</v>
      </c>
    </row>
    <row r="228" spans="1:20" x14ac:dyDescent="0.3">
      <c r="A228" t="s">
        <v>460</v>
      </c>
      <c r="B228" s="1">
        <f t="shared" si="4"/>
        <v>285</v>
      </c>
      <c r="C228">
        <v>285</v>
      </c>
    </row>
    <row r="229" spans="1:20" x14ac:dyDescent="0.3">
      <c r="A229" t="s">
        <v>461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462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463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464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465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466</v>
      </c>
      <c r="B234" s="1">
        <f t="shared" si="4"/>
        <v>207</v>
      </c>
      <c r="C234">
        <v>209</v>
      </c>
      <c r="D234">
        <v>205</v>
      </c>
    </row>
    <row r="235" spans="1:20" x14ac:dyDescent="0.3">
      <c r="A235" s="4" t="s">
        <v>467</v>
      </c>
      <c r="B235" s="1">
        <f t="shared" si="4"/>
        <v>34</v>
      </c>
      <c r="C235">
        <v>34</v>
      </c>
    </row>
    <row r="236" spans="1:20" x14ac:dyDescent="0.3">
      <c r="A236" t="s">
        <v>468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469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470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471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472</v>
      </c>
      <c r="B240" s="1">
        <f t="shared" si="4"/>
        <v>54.9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</row>
    <row r="241" spans="1:12" x14ac:dyDescent="0.3">
      <c r="A241" t="s">
        <v>473</v>
      </c>
      <c r="B241" s="1">
        <f t="shared" si="4"/>
        <v>319</v>
      </c>
      <c r="C241">
        <v>319</v>
      </c>
    </row>
    <row r="242" spans="1:12" x14ac:dyDescent="0.3">
      <c r="A242" t="s">
        <v>474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475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476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477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478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479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480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481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482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483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484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485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486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487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488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489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490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491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492</v>
      </c>
      <c r="B260" s="1">
        <f t="shared" si="5"/>
        <v>386</v>
      </c>
      <c r="C260">
        <v>386</v>
      </c>
    </row>
    <row r="261" spans="1:15" x14ac:dyDescent="0.3">
      <c r="A261" t="s">
        <v>493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494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495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496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497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498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499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500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501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502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503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504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505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510</v>
      </c>
      <c r="B274" s="1">
        <f t="shared" si="5"/>
        <v>0</v>
      </c>
      <c r="C274" s="9">
        <v>0</v>
      </c>
    </row>
    <row r="275" spans="1:12" x14ac:dyDescent="0.3">
      <c r="A275" t="s">
        <v>511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512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513</v>
      </c>
      <c r="B277" s="1">
        <f t="shared" si="5"/>
        <v>0</v>
      </c>
      <c r="C277" s="9">
        <v>0</v>
      </c>
    </row>
    <row r="278" spans="1:12" x14ac:dyDescent="0.3">
      <c r="A278" t="s">
        <v>514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515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516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517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519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520</v>
      </c>
      <c r="B283" s="1">
        <f t="shared" si="5"/>
        <v>0</v>
      </c>
      <c r="C283" s="9">
        <v>0</v>
      </c>
    </row>
    <row r="284" spans="1:12" x14ac:dyDescent="0.3">
      <c r="A284" t="s">
        <v>521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522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523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524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525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526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527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530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531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532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533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534</v>
      </c>
      <c r="B295" s="1">
        <f t="shared" si="5"/>
        <v>0</v>
      </c>
      <c r="C295">
        <v>0</v>
      </c>
    </row>
    <row r="296" spans="1:12" x14ac:dyDescent="0.3">
      <c r="A296" t="s">
        <v>535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536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537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538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539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540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541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542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543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544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545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546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547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548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549</v>
      </c>
      <c r="B310" s="1">
        <f t="shared" si="5"/>
        <v>64</v>
      </c>
      <c r="C310">
        <v>64</v>
      </c>
    </row>
    <row r="311" spans="1:12" x14ac:dyDescent="0.3">
      <c r="A311" t="s">
        <v>550</v>
      </c>
      <c r="B311" s="1">
        <f t="shared" si="5"/>
        <v>25</v>
      </c>
      <c r="C311">
        <v>0</v>
      </c>
      <c r="D311">
        <v>50</v>
      </c>
    </row>
    <row r="312" spans="1:12" x14ac:dyDescent="0.3">
      <c r="A312" t="s">
        <v>551</v>
      </c>
      <c r="B312" s="1">
        <f t="shared" si="5"/>
        <v>276.33333333333331</v>
      </c>
      <c r="C312">
        <f>8*60+48</f>
        <v>528</v>
      </c>
      <c r="D312">
        <v>296</v>
      </c>
      <c r="E312">
        <v>5</v>
      </c>
    </row>
    <row r="313" spans="1:12" x14ac:dyDescent="0.3">
      <c r="A313" t="s">
        <v>552</v>
      </c>
      <c r="B313" s="1">
        <f t="shared" si="5"/>
        <v>182.4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</row>
    <row r="314" spans="1:12" x14ac:dyDescent="0.3">
      <c r="A314" t="s">
        <v>553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554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555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556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557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558</v>
      </c>
      <c r="B319" s="1">
        <f t="shared" ref="B319:B328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559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560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561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562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564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565</v>
      </c>
      <c r="B325" s="1">
        <f t="shared" si="6"/>
        <v>0</v>
      </c>
      <c r="C325" s="8">
        <v>0</v>
      </c>
    </row>
    <row r="326" spans="1:12" x14ac:dyDescent="0.3">
      <c r="A326" t="s">
        <v>566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567</v>
      </c>
      <c r="B327" s="1">
        <f t="shared" si="6"/>
        <v>18.2</v>
      </c>
      <c r="C327">
        <v>5</v>
      </c>
      <c r="D327">
        <v>68</v>
      </c>
      <c r="E327">
        <v>0</v>
      </c>
      <c r="F327">
        <v>0</v>
      </c>
      <c r="G327">
        <v>0</v>
      </c>
      <c r="H327">
        <v>15</v>
      </c>
      <c r="I327">
        <v>5</v>
      </c>
      <c r="J327">
        <v>31</v>
      </c>
      <c r="K327">
        <v>58</v>
      </c>
      <c r="L327">
        <v>0</v>
      </c>
    </row>
    <row r="328" spans="1:12" x14ac:dyDescent="0.3">
      <c r="A328" t="s">
        <v>568</v>
      </c>
      <c r="B328" s="1">
        <f t="shared" si="6"/>
        <v>366</v>
      </c>
      <c r="C328">
        <v>366</v>
      </c>
    </row>
    <row r="329" spans="1:12" x14ac:dyDescent="0.3">
      <c r="A329" s="4" t="s">
        <v>574</v>
      </c>
    </row>
    <row r="330" spans="1:12" x14ac:dyDescent="0.3">
      <c r="A330" t="s">
        <v>575</v>
      </c>
    </row>
    <row r="331" spans="1:12" x14ac:dyDescent="0.3">
      <c r="A331" t="s">
        <v>576</v>
      </c>
    </row>
    <row r="332" spans="1:12" x14ac:dyDescent="0.3">
      <c r="A332" t="s">
        <v>577</v>
      </c>
    </row>
    <row r="333" spans="1:12" x14ac:dyDescent="0.3">
      <c r="A333" t="s">
        <v>578</v>
      </c>
    </row>
    <row r="334" spans="1:12" x14ac:dyDescent="0.3">
      <c r="A334" t="s">
        <v>579</v>
      </c>
    </row>
    <row r="335" spans="1:12" x14ac:dyDescent="0.3">
      <c r="A335" t="s">
        <v>580</v>
      </c>
    </row>
    <row r="336" spans="1:12" x14ac:dyDescent="0.3">
      <c r="A336" t="s">
        <v>581</v>
      </c>
    </row>
    <row r="337" spans="1:1" x14ac:dyDescent="0.3">
      <c r="A337" t="s">
        <v>582</v>
      </c>
    </row>
    <row r="338" spans="1:1" x14ac:dyDescent="0.3">
      <c r="A338" t="s">
        <v>584</v>
      </c>
    </row>
    <row r="339" spans="1:1" x14ac:dyDescent="0.3">
      <c r="A339" t="s">
        <v>585</v>
      </c>
    </row>
    <row r="340" spans="1:1" x14ac:dyDescent="0.3">
      <c r="A340" t="s">
        <v>586</v>
      </c>
    </row>
    <row r="341" spans="1:1" x14ac:dyDescent="0.3">
      <c r="A341" t="s">
        <v>587</v>
      </c>
    </row>
    <row r="342" spans="1:1" x14ac:dyDescent="0.3">
      <c r="A342" t="s">
        <v>588</v>
      </c>
    </row>
    <row r="343" spans="1:1" x14ac:dyDescent="0.3">
      <c r="A343" t="s">
        <v>589</v>
      </c>
    </row>
    <row r="344" spans="1:1" x14ac:dyDescent="0.3">
      <c r="A344" t="s">
        <v>590</v>
      </c>
    </row>
    <row r="345" spans="1:1" x14ac:dyDescent="0.3">
      <c r="A345" t="s">
        <v>591</v>
      </c>
    </row>
    <row r="346" spans="1:1" x14ac:dyDescent="0.3">
      <c r="A346" t="s">
        <v>592</v>
      </c>
    </row>
    <row r="347" spans="1:1" x14ac:dyDescent="0.3">
      <c r="A347" t="s">
        <v>593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347"/>
  <sheetViews>
    <sheetView topLeftCell="A323" workbookViewId="0">
      <selection activeCell="A329" sqref="A329:A347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0.18783783783783783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0.13194444444444445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0.75532441802872707</v>
      </c>
    </row>
    <row r="7" spans="1:2" x14ac:dyDescent="0.3">
      <c r="A7" t="s">
        <v>6</v>
      </c>
      <c r="B7">
        <f>Control!B7/'Fight Time'!B7</f>
        <v>0.56270903010033446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0.34908536585365851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0.18831168831168832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2.9136400322841E-2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0.2354785174257791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2.810810810810811</v>
      </c>
    </row>
    <row r="35" spans="1:2" x14ac:dyDescent="0.3">
      <c r="A35" t="s">
        <v>34</v>
      </c>
      <c r="B35">
        <f>Control!B35/'Fight Time'!B35</f>
        <v>0.15842490842490844</v>
      </c>
    </row>
    <row r="36" spans="1:2" x14ac:dyDescent="0.3">
      <c r="A36" t="s">
        <v>35</v>
      </c>
      <c r="B36" t="e">
        <f>Control!B36/'Fight Time'!B36</f>
        <v>#DIV/0!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1.6949152542372881E-3</v>
      </c>
    </row>
    <row r="41" spans="1:2" x14ac:dyDescent="0.3">
      <c r="A41" t="s">
        <v>39</v>
      </c>
      <c r="B41">
        <f>Control!B41/'Fight Time'!B41</f>
        <v>0.19468750000000001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0.68453237410071943</v>
      </c>
    </row>
    <row r="44" spans="1:2" x14ac:dyDescent="0.3">
      <c r="A44" t="s">
        <v>42</v>
      </c>
      <c r="B44">
        <f>Control!B44/'Fight Time'!B44</f>
        <v>0.32623966942148758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0.54335585585585588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0.31706008583690987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3.7522123893805305E-2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0.17765042979942694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0.47543859649122805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8.8888888888888889E-3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9.5396298054105363E-2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4.3929010718678614E-2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0.23381877022653721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0.1438888888888889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2.2905982905982905E-2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0.26042922594646734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0.20920278223649008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1.0536398467432951E-2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0.1258692628650904</v>
      </c>
    </row>
    <row r="119" spans="1:2" x14ac:dyDescent="0.3">
      <c r="A119" t="s">
        <v>112</v>
      </c>
      <c r="B119">
        <f>Control!B119/'Fight Time'!B119</f>
        <v>0.24398625429553264</v>
      </c>
    </row>
    <row r="120" spans="1:2" x14ac:dyDescent="0.3">
      <c r="A120" t="s">
        <v>113</v>
      </c>
      <c r="B120">
        <f>Control!B120/'Fight Time'!B120</f>
        <v>0.31609427609427609</v>
      </c>
    </row>
    <row r="121" spans="1:2" x14ac:dyDescent="0.3">
      <c r="A121" t="s">
        <v>114</v>
      </c>
      <c r="B121">
        <f>Control!B121/'Fight Time'!B121</f>
        <v>0.21523809523809523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0.5935828877005348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0.28036845135290733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0.28755144032921809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0.30151260504201682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0.13391585760517799</v>
      </c>
    </row>
    <row r="141" spans="1:2" x14ac:dyDescent="0.3">
      <c r="A141" t="s">
        <v>140</v>
      </c>
      <c r="B141">
        <f>Control!B141/'Fight Time'!B141</f>
        <v>0.35911544850498339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0.20367250673854448</v>
      </c>
    </row>
    <row r="156" spans="1:2" x14ac:dyDescent="0.3">
      <c r="A156" t="s">
        <v>170</v>
      </c>
      <c r="B156">
        <f>Control!B156/'Fight Time'!B156</f>
        <v>0.26851851851851855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2.4796084828711255E-2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0.13307493540051679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6.8911335578002247E-2</v>
      </c>
    </row>
    <row r="186" spans="1:2" x14ac:dyDescent="0.3">
      <c r="A186" t="s">
        <v>185</v>
      </c>
      <c r="B186">
        <f>Control!B186/'Fight Time'!B186</f>
        <v>0.13936430317848411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0.32512214983713356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0.17366579177602801</v>
      </c>
    </row>
    <row r="198" spans="1:2" x14ac:dyDescent="0.3">
      <c r="A198" t="s">
        <v>197</v>
      </c>
      <c r="B198">
        <f>Control!B198/'Fight Time'!B198</f>
        <v>0.18350383631713554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0.27408056042031526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0.12342459800086919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0.40758547008547008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0.53429811866859622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0.45196506550218341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9.4006849315068489E-2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488</v>
      </c>
      <c r="B256">
        <f>Control!B256/'Fight Time'!B256</f>
        <v>0.15740740740740738</v>
      </c>
    </row>
    <row r="257" spans="1:2" x14ac:dyDescent="0.3">
      <c r="A257" t="s">
        <v>489</v>
      </c>
      <c r="B257">
        <f>Control!B257/'Fight Time'!B257</f>
        <v>5.2222222222222225E-2</v>
      </c>
    </row>
    <row r="258" spans="1:2" x14ac:dyDescent="0.3">
      <c r="A258" t="s">
        <v>490</v>
      </c>
      <c r="B258">
        <f>Control!B258/'Fight Time'!B258</f>
        <v>0.14676034348165495</v>
      </c>
    </row>
    <row r="259" spans="1:2" x14ac:dyDescent="0.3">
      <c r="A259" t="s">
        <v>491</v>
      </c>
      <c r="B259">
        <f>Control!B259/'Fight Time'!B259</f>
        <v>0.4833131067961165</v>
      </c>
    </row>
    <row r="260" spans="1:2" x14ac:dyDescent="0.3">
      <c r="A260" t="s">
        <v>492</v>
      </c>
      <c r="B260">
        <f>Control!B260/'Fight Time'!B260</f>
        <v>0.77200000000000002</v>
      </c>
    </row>
    <row r="261" spans="1:2" x14ac:dyDescent="0.3">
      <c r="A261" t="s">
        <v>493</v>
      </c>
      <c r="B261">
        <f>Control!B261/'Fight Time'!B261</f>
        <v>0.15417298937784521</v>
      </c>
    </row>
    <row r="262" spans="1:2" x14ac:dyDescent="0.3">
      <c r="A262" t="s">
        <v>494</v>
      </c>
      <c r="B262">
        <f>Control!B262/'Fight Time'!B262</f>
        <v>0.30962521294718909</v>
      </c>
    </row>
    <row r="263" spans="1:2" x14ac:dyDescent="0.3">
      <c r="A263" t="s">
        <v>495</v>
      </c>
      <c r="B263">
        <f>Control!B263/'Fight Time'!B263</f>
        <v>0.31863359224922744</v>
      </c>
    </row>
    <row r="264" spans="1:2" x14ac:dyDescent="0.3">
      <c r="A264" t="s">
        <v>496</v>
      </c>
      <c r="B264">
        <f>Control!B264/'Fight Time'!B264</f>
        <v>0.39675414364640882</v>
      </c>
    </row>
    <row r="265" spans="1:2" x14ac:dyDescent="0.3">
      <c r="A265" t="s">
        <v>497</v>
      </c>
      <c r="B265">
        <f>Control!B265/'Fight Time'!B265</f>
        <v>0.32455795677799604</v>
      </c>
    </row>
    <row r="266" spans="1:2" x14ac:dyDescent="0.3">
      <c r="A266" t="s">
        <v>498</v>
      </c>
      <c r="B266">
        <f>Control!B266/'Fight Time'!B266</f>
        <v>0.27535121328224776</v>
      </c>
    </row>
    <row r="267" spans="1:2" x14ac:dyDescent="0.3">
      <c r="A267" t="s">
        <v>499</v>
      </c>
      <c r="B267">
        <f>Control!B267/'Fight Time'!B267</f>
        <v>0.28274967574578469</v>
      </c>
    </row>
    <row r="268" spans="1:2" x14ac:dyDescent="0.3">
      <c r="A268" t="s">
        <v>500</v>
      </c>
      <c r="B268">
        <f>Control!B268/'Fight Time'!B268</f>
        <v>0.26651785714285714</v>
      </c>
    </row>
    <row r="269" spans="1:2" x14ac:dyDescent="0.3">
      <c r="A269" t="s">
        <v>501</v>
      </c>
      <c r="B269">
        <f>Control!B269/'Fight Time'!B269</f>
        <v>8.3499572527785698E-2</v>
      </c>
    </row>
    <row r="270" spans="1:2" x14ac:dyDescent="0.3">
      <c r="A270" t="s">
        <v>502</v>
      </c>
      <c r="B270">
        <f>Control!B270/'Fight Time'!B270</f>
        <v>0.29167179234838231</v>
      </c>
    </row>
    <row r="271" spans="1:2" x14ac:dyDescent="0.3">
      <c r="A271" t="s">
        <v>503</v>
      </c>
      <c r="B271">
        <f>Control!B271/'Fight Time'!B271</f>
        <v>0.5592510470559251</v>
      </c>
    </row>
    <row r="272" spans="1:2" x14ac:dyDescent="0.3">
      <c r="A272" t="s">
        <v>504</v>
      </c>
      <c r="B272">
        <f>Control!B272/'Fight Time'!B272</f>
        <v>0.1978082191780822</v>
      </c>
    </row>
    <row r="273" spans="1:2" x14ac:dyDescent="0.3">
      <c r="A273" t="s">
        <v>505</v>
      </c>
      <c r="B273">
        <f>Control!B273/'Fight Time'!B273</f>
        <v>1.0292207792207793</v>
      </c>
    </row>
    <row r="274" spans="1:2" x14ac:dyDescent="0.3">
      <c r="A274" s="4" t="s">
        <v>510</v>
      </c>
      <c r="B274">
        <f>Control!B274/'Fight Time'!B274</f>
        <v>0</v>
      </c>
    </row>
    <row r="275" spans="1:2" x14ac:dyDescent="0.3">
      <c r="A275" t="s">
        <v>511</v>
      </c>
      <c r="B275">
        <f>Control!B275/'Fight Time'!B275</f>
        <v>0.26826666666666665</v>
      </c>
    </row>
    <row r="276" spans="1:2" x14ac:dyDescent="0.3">
      <c r="A276" t="s">
        <v>512</v>
      </c>
      <c r="B276">
        <f>Control!B276/'Fight Time'!B276</f>
        <v>0.50163220892274207</v>
      </c>
    </row>
    <row r="277" spans="1:2" x14ac:dyDescent="0.3">
      <c r="A277" t="s">
        <v>513</v>
      </c>
      <c r="B277">
        <f>Control!B277/'Fight Time'!B277</f>
        <v>0</v>
      </c>
    </row>
    <row r="278" spans="1:2" x14ac:dyDescent="0.3">
      <c r="A278" t="s">
        <v>514</v>
      </c>
      <c r="B278">
        <f>Control!B278/'Fight Time'!B278</f>
        <v>3.9800995024875619E-3</v>
      </c>
    </row>
    <row r="279" spans="1:2" x14ac:dyDescent="0.3">
      <c r="A279" t="s">
        <v>515</v>
      </c>
      <c r="B279">
        <f>Control!B279/'Fight Time'!B279</f>
        <v>9.0007365578197884E-2</v>
      </c>
    </row>
    <row r="280" spans="1:2" x14ac:dyDescent="0.3">
      <c r="A280" t="s">
        <v>516</v>
      </c>
      <c r="B280">
        <f>Control!B280/'Fight Time'!B280</f>
        <v>0.42788830715532283</v>
      </c>
    </row>
    <row r="281" spans="1:2" x14ac:dyDescent="0.3">
      <c r="A281" t="s">
        <v>517</v>
      </c>
      <c r="B281">
        <f>Control!B281/'Fight Time'!B281</f>
        <v>0.11</v>
      </c>
    </row>
    <row r="282" spans="1:2" x14ac:dyDescent="0.3">
      <c r="A282" t="s">
        <v>519</v>
      </c>
      <c r="B282">
        <f>Control!B282/'Fight Time'!B282</f>
        <v>0.19352975158867708</v>
      </c>
    </row>
    <row r="283" spans="1:2" x14ac:dyDescent="0.3">
      <c r="A283" t="s">
        <v>520</v>
      </c>
      <c r="B283">
        <f>Control!B283/'Fight Time'!B283</f>
        <v>0</v>
      </c>
    </row>
    <row r="284" spans="1:2" x14ac:dyDescent="0.3">
      <c r="A284" t="s">
        <v>521</v>
      </c>
      <c r="B284">
        <f>Control!B284/'Fight Time'!B284</f>
        <v>0.27978025582158084</v>
      </c>
    </row>
    <row r="285" spans="1:2" x14ac:dyDescent="0.3">
      <c r="A285" t="s">
        <v>522</v>
      </c>
      <c r="B285">
        <f>Control!B285/'Fight Time'!B285</f>
        <v>0.58530986993113998</v>
      </c>
    </row>
    <row r="286" spans="1:2" x14ac:dyDescent="0.3">
      <c r="A286" t="s">
        <v>523</v>
      </c>
      <c r="B286">
        <f>Control!B286/'Fight Time'!B286</f>
        <v>0.24055829228243022</v>
      </c>
    </row>
    <row r="287" spans="1:2" x14ac:dyDescent="0.3">
      <c r="A287" t="s">
        <v>524</v>
      </c>
      <c r="B287">
        <f>Control!B287/'Fight Time'!B287</f>
        <v>5.1204819277108436E-3</v>
      </c>
    </row>
    <row r="288" spans="1:2" x14ac:dyDescent="0.3">
      <c r="A288" t="s">
        <v>525</v>
      </c>
      <c r="B288">
        <f>Control!B288/'Fight Time'!B288</f>
        <v>0.32915422885572143</v>
      </c>
    </row>
    <row r="289" spans="1:2" x14ac:dyDescent="0.3">
      <c r="A289" t="s">
        <v>526</v>
      </c>
      <c r="B289">
        <f>Control!B289/'Fight Time'!B289</f>
        <v>6.8549212195621032E-2</v>
      </c>
    </row>
    <row r="290" spans="1:2" x14ac:dyDescent="0.3">
      <c r="A290" t="s">
        <v>527</v>
      </c>
      <c r="B290">
        <f>Control!B290/'Fight Time'!B290</f>
        <v>0.20451640391989775</v>
      </c>
    </row>
    <row r="291" spans="1:2" x14ac:dyDescent="0.3">
      <c r="A291" s="4" t="s">
        <v>530</v>
      </c>
      <c r="B291">
        <f>Control!B291/'Fight Time'!B291</f>
        <v>0.18083333333333335</v>
      </c>
    </row>
    <row r="292" spans="1:2" x14ac:dyDescent="0.3">
      <c r="A292" t="s">
        <v>531</v>
      </c>
      <c r="B292">
        <f>Control!B292/'Fight Time'!B292</f>
        <v>0.20555555555555555</v>
      </c>
    </row>
    <row r="293" spans="1:2" x14ac:dyDescent="0.3">
      <c r="A293" t="s">
        <v>532</v>
      </c>
      <c r="B293">
        <f>Control!B293/'Fight Time'!B293</f>
        <v>0.18992248062015504</v>
      </c>
    </row>
    <row r="294" spans="1:2" x14ac:dyDescent="0.3">
      <c r="A294" t="s">
        <v>533</v>
      </c>
      <c r="B294">
        <f>Control!B294/'Fight Time'!B294</f>
        <v>0.13192686357243319</v>
      </c>
    </row>
    <row r="295" spans="1:2" x14ac:dyDescent="0.3">
      <c r="A295" t="s">
        <v>534</v>
      </c>
      <c r="B295">
        <f>Control!B295/'Fight Time'!B295</f>
        <v>0</v>
      </c>
    </row>
    <row r="296" spans="1:2" x14ac:dyDescent="0.3">
      <c r="A296" t="s">
        <v>535</v>
      </c>
      <c r="B296">
        <f>Control!B296/'Fight Time'!B296</f>
        <v>0.42808798646362101</v>
      </c>
    </row>
    <row r="297" spans="1:2" x14ac:dyDescent="0.3">
      <c r="A297" t="s">
        <v>536</v>
      </c>
      <c r="B297">
        <f>Control!B297/'Fight Time'!B297</f>
        <v>8.9999999999999993E-3</v>
      </c>
    </row>
    <row r="298" spans="1:2" x14ac:dyDescent="0.3">
      <c r="A298" t="s">
        <v>537</v>
      </c>
      <c r="B298">
        <f>Control!B298/'Fight Time'!B298</f>
        <v>2.6119402985074626E-2</v>
      </c>
    </row>
    <row r="299" spans="1:2" x14ac:dyDescent="0.3">
      <c r="A299" t="s">
        <v>538</v>
      </c>
      <c r="B299">
        <f>Control!B299/'Fight Time'!B299</f>
        <v>0.28138297872340423</v>
      </c>
    </row>
    <row r="300" spans="1:2" x14ac:dyDescent="0.3">
      <c r="A300" t="s">
        <v>539</v>
      </c>
      <c r="B300">
        <f>Control!B300/'Fight Time'!B300</f>
        <v>0.49107142857142855</v>
      </c>
    </row>
    <row r="301" spans="1:2" x14ac:dyDescent="0.3">
      <c r="A301" t="s">
        <v>540</v>
      </c>
      <c r="B301">
        <f>Control!B301/'Fight Time'!B301</f>
        <v>0.23593749999999999</v>
      </c>
    </row>
    <row r="302" spans="1:2" x14ac:dyDescent="0.3">
      <c r="A302" t="s">
        <v>541</v>
      </c>
      <c r="B302">
        <f>Control!B302/'Fight Time'!B302</f>
        <v>9.5599999999999991E-2</v>
      </c>
    </row>
    <row r="303" spans="1:2" x14ac:dyDescent="0.3">
      <c r="A303" t="s">
        <v>542</v>
      </c>
      <c r="B303">
        <f>Control!B303/'Fight Time'!B303</f>
        <v>0.3487544483985765</v>
      </c>
    </row>
    <row r="304" spans="1:2" x14ac:dyDescent="0.3">
      <c r="A304" t="s">
        <v>543</v>
      </c>
      <c r="B304">
        <f>Control!B304/'Fight Time'!B304</f>
        <v>0.24096583442838371</v>
      </c>
    </row>
    <row r="305" spans="1:2" x14ac:dyDescent="0.3">
      <c r="A305" t="s">
        <v>544</v>
      </c>
      <c r="B305">
        <f>Control!B305/'Fight Time'!B305</f>
        <v>0.10452462772050401</v>
      </c>
    </row>
    <row r="306" spans="1:2" x14ac:dyDescent="0.3">
      <c r="A306" t="s">
        <v>545</v>
      </c>
      <c r="B306">
        <f>Control!B306/'Fight Time'!B306</f>
        <v>0.35355329949238584</v>
      </c>
    </row>
    <row r="307" spans="1:2" x14ac:dyDescent="0.3">
      <c r="A307" t="s">
        <v>546</v>
      </c>
      <c r="B307">
        <f>Control!B307/'Fight Time'!B307</f>
        <v>0.17109458023379384</v>
      </c>
    </row>
    <row r="308" spans="1:2" x14ac:dyDescent="0.3">
      <c r="A308" t="s">
        <v>547</v>
      </c>
      <c r="B308">
        <f>Control!B308/'Fight Time'!B308</f>
        <v>0.16275430359937401</v>
      </c>
    </row>
    <row r="309" spans="1:2" x14ac:dyDescent="0.3">
      <c r="A309" t="s">
        <v>548</v>
      </c>
      <c r="B309">
        <f>Control!B309/'Fight Time'!B309</f>
        <v>0.30618092509209988</v>
      </c>
    </row>
    <row r="310" spans="1:2" x14ac:dyDescent="0.3">
      <c r="A310" s="4" t="s">
        <v>549</v>
      </c>
      <c r="B310">
        <f>Control!B310/'Fight Time'!B310</f>
        <v>0.16842105263157894</v>
      </c>
    </row>
    <row r="311" spans="1:2" x14ac:dyDescent="0.3">
      <c r="A311" t="s">
        <v>550</v>
      </c>
      <c r="B311">
        <f>Control!B311/'Fight Time'!B311</f>
        <v>4.8449612403100778E-2</v>
      </c>
    </row>
    <row r="312" spans="1:2" x14ac:dyDescent="0.3">
      <c r="A312" t="s">
        <v>551</v>
      </c>
      <c r="B312">
        <f>Control!B312/'Fight Time'!B312</f>
        <v>0.33093812375249498</v>
      </c>
    </row>
    <row r="313" spans="1:2" x14ac:dyDescent="0.3">
      <c r="A313" t="s">
        <v>552</v>
      </c>
      <c r="B313">
        <f>Control!B313/'Fight Time'!B313</f>
        <v>0.23176620076238882</v>
      </c>
    </row>
    <row r="314" spans="1:2" x14ac:dyDescent="0.3">
      <c r="A314" t="s">
        <v>553</v>
      </c>
      <c r="B314">
        <f>Control!B314/'Fight Time'!B314</f>
        <v>0.25166666666666665</v>
      </c>
    </row>
    <row r="315" spans="1:2" x14ac:dyDescent="0.3">
      <c r="A315" t="s">
        <v>554</v>
      </c>
      <c r="B315">
        <f>Control!B315/'Fight Time'!B315</f>
        <v>0.55517826825127337</v>
      </c>
    </row>
    <row r="316" spans="1:2" x14ac:dyDescent="0.3">
      <c r="A316" t="s">
        <v>555</v>
      </c>
      <c r="B316">
        <f>Control!B316/'Fight Time'!B316</f>
        <v>3.5335689045936397E-2</v>
      </c>
    </row>
    <row r="317" spans="1:2" x14ac:dyDescent="0.3">
      <c r="A317" t="s">
        <v>556</v>
      </c>
      <c r="B317">
        <f>Control!B317/'Fight Time'!B317</f>
        <v>0.37937853107344638</v>
      </c>
    </row>
    <row r="318" spans="1:2" x14ac:dyDescent="0.3">
      <c r="A318" t="s">
        <v>557</v>
      </c>
      <c r="B318">
        <f>Control!B318/'Fight Time'!B318</f>
        <v>0.21422222222222223</v>
      </c>
    </row>
    <row r="319" spans="1:2" x14ac:dyDescent="0.3">
      <c r="A319" t="s">
        <v>558</v>
      </c>
      <c r="B319">
        <f>Control!B319/'Fight Time'!B319</f>
        <v>9.5000000000000001E-2</v>
      </c>
    </row>
    <row r="320" spans="1:2" x14ac:dyDescent="0.3">
      <c r="A320" t="s">
        <v>559</v>
      </c>
      <c r="B320">
        <f>Control!B320/'Fight Time'!B320</f>
        <v>0.49162011173184356</v>
      </c>
    </row>
    <row r="321" spans="1:2" x14ac:dyDescent="0.3">
      <c r="A321" t="s">
        <v>560</v>
      </c>
      <c r="B321">
        <f>Control!B321/'Fight Time'!B321</f>
        <v>0.22653721682847897</v>
      </c>
    </row>
    <row r="322" spans="1:2" x14ac:dyDescent="0.3">
      <c r="A322" t="s">
        <v>561</v>
      </c>
      <c r="B322">
        <f>Control!B322/'Fight Time'!B322</f>
        <v>0.25</v>
      </c>
    </row>
    <row r="323" spans="1:2" x14ac:dyDescent="0.3">
      <c r="A323" t="s">
        <v>562</v>
      </c>
      <c r="B323">
        <f>Control!B323/'Fight Time'!B323</f>
        <v>3.1094162511000292E-2</v>
      </c>
    </row>
    <row r="324" spans="1:2" x14ac:dyDescent="0.3">
      <c r="A324" t="s">
        <v>564</v>
      </c>
      <c r="B324">
        <f>Control!B324/'Fight Time'!B324</f>
        <v>0.42644557823129248</v>
      </c>
    </row>
    <row r="325" spans="1:2" x14ac:dyDescent="0.3">
      <c r="A325" t="s">
        <v>565</v>
      </c>
      <c r="B325">
        <f>Control!B325/'Fight Time'!B325</f>
        <v>0</v>
      </c>
    </row>
    <row r="326" spans="1:2" x14ac:dyDescent="0.3">
      <c r="A326" t="s">
        <v>566</v>
      </c>
      <c r="B326">
        <f>Control!B326/'Fight Time'!B326</f>
        <v>6.7896678966789664E-2</v>
      </c>
    </row>
    <row r="327" spans="1:2" x14ac:dyDescent="0.3">
      <c r="A327" t="s">
        <v>567</v>
      </c>
      <c r="B327">
        <f>Control!B327/'Fight Time'!B327</f>
        <v>3.5408560311284046E-2</v>
      </c>
    </row>
    <row r="328" spans="1:2" x14ac:dyDescent="0.3">
      <c r="A328" t="s">
        <v>568</v>
      </c>
      <c r="B328">
        <f>Control!B328/'Fight Time'!B328</f>
        <v>0.40666666666666668</v>
      </c>
    </row>
    <row r="329" spans="1:2" x14ac:dyDescent="0.3">
      <c r="A329" s="4" t="s">
        <v>574</v>
      </c>
    </row>
    <row r="330" spans="1:2" x14ac:dyDescent="0.3">
      <c r="A330" t="s">
        <v>575</v>
      </c>
    </row>
    <row r="331" spans="1:2" x14ac:dyDescent="0.3">
      <c r="A331" t="s">
        <v>576</v>
      </c>
    </row>
    <row r="332" spans="1:2" x14ac:dyDescent="0.3">
      <c r="A332" t="s">
        <v>577</v>
      </c>
    </row>
    <row r="333" spans="1:2" x14ac:dyDescent="0.3">
      <c r="A333" t="s">
        <v>578</v>
      </c>
    </row>
    <row r="334" spans="1:2" x14ac:dyDescent="0.3">
      <c r="A334" t="s">
        <v>579</v>
      </c>
    </row>
    <row r="335" spans="1:2" x14ac:dyDescent="0.3">
      <c r="A335" t="s">
        <v>580</v>
      </c>
    </row>
    <row r="336" spans="1:2" x14ac:dyDescent="0.3">
      <c r="A336" t="s">
        <v>581</v>
      </c>
    </row>
    <row r="337" spans="1:1" x14ac:dyDescent="0.3">
      <c r="A337" t="s">
        <v>582</v>
      </c>
    </row>
    <row r="338" spans="1:1" x14ac:dyDescent="0.3">
      <c r="A338" t="s">
        <v>584</v>
      </c>
    </row>
    <row r="339" spans="1:1" x14ac:dyDescent="0.3">
      <c r="A339" t="s">
        <v>585</v>
      </c>
    </row>
    <row r="340" spans="1:1" x14ac:dyDescent="0.3">
      <c r="A340" t="s">
        <v>586</v>
      </c>
    </row>
    <row r="341" spans="1:1" x14ac:dyDescent="0.3">
      <c r="A341" t="s">
        <v>587</v>
      </c>
    </row>
    <row r="342" spans="1:1" x14ac:dyDescent="0.3">
      <c r="A342" t="s">
        <v>588</v>
      </c>
    </row>
    <row r="343" spans="1:1" x14ac:dyDescent="0.3">
      <c r="A343" t="s">
        <v>589</v>
      </c>
    </row>
    <row r="344" spans="1:1" x14ac:dyDescent="0.3">
      <c r="A344" t="s">
        <v>590</v>
      </c>
    </row>
    <row r="345" spans="1:1" x14ac:dyDescent="0.3">
      <c r="A345" t="s">
        <v>591</v>
      </c>
    </row>
    <row r="346" spans="1:1" x14ac:dyDescent="0.3">
      <c r="A346" t="s">
        <v>592</v>
      </c>
    </row>
    <row r="347" spans="1:1" x14ac:dyDescent="0.3">
      <c r="A347" t="s">
        <v>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347"/>
  <sheetViews>
    <sheetView topLeftCell="A325" zoomScaleNormal="100" workbookViewId="0">
      <selection activeCell="A329" sqref="A329:A347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21.5</v>
      </c>
      <c r="C7">
        <v>43</v>
      </c>
      <c r="D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30.5</v>
      </c>
      <c r="C16">
        <v>14</v>
      </c>
      <c r="D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21" x14ac:dyDescent="0.3">
      <c r="A22" t="s">
        <v>21</v>
      </c>
      <c r="B22" s="1">
        <f t="shared" si="0"/>
        <v>40.81818181818182</v>
      </c>
      <c r="C22">
        <v>0</v>
      </c>
      <c r="D22">
        <v>85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  <c r="M22" s="11">
        <v>129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 s="11">
        <v>130</v>
      </c>
      <c r="N23" s="11">
        <v>151</v>
      </c>
      <c r="O23" s="11">
        <v>158</v>
      </c>
      <c r="P23" s="11">
        <v>0</v>
      </c>
      <c r="Q23" s="11">
        <v>48</v>
      </c>
      <c r="R23" s="11">
        <v>28</v>
      </c>
      <c r="S23" s="11">
        <v>70</v>
      </c>
      <c r="T23" s="11">
        <v>119</v>
      </c>
      <c r="U23" s="11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5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5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5" x14ac:dyDescent="0.3">
      <c r="A35" t="s">
        <v>34</v>
      </c>
      <c r="B35" s="1">
        <f t="shared" si="0"/>
        <v>104.65217391304348</v>
      </c>
      <c r="C35">
        <v>104</v>
      </c>
      <c r="D35">
        <v>0</v>
      </c>
      <c r="E35">
        <v>314</v>
      </c>
      <c r="F35">
        <v>11</v>
      </c>
      <c r="G35">
        <v>0</v>
      </c>
      <c r="H35">
        <v>234</v>
      </c>
      <c r="I35">
        <v>233</v>
      </c>
      <c r="J35">
        <v>35</v>
      </c>
      <c r="K35">
        <v>22</v>
      </c>
      <c r="L35">
        <v>191</v>
      </c>
      <c r="M35" s="11">
        <v>90</v>
      </c>
      <c r="N35" s="11">
        <v>50</v>
      </c>
      <c r="O35" s="11">
        <v>0</v>
      </c>
      <c r="P35" s="11">
        <v>255</v>
      </c>
      <c r="Q35" s="11">
        <v>14</v>
      </c>
      <c r="R35" s="11">
        <v>612</v>
      </c>
      <c r="S35" s="11">
        <v>98</v>
      </c>
      <c r="T35" s="11">
        <v>7</v>
      </c>
      <c r="U35" s="11">
        <v>107</v>
      </c>
      <c r="V35" s="11">
        <v>0</v>
      </c>
      <c r="W35" s="11">
        <v>1</v>
      </c>
      <c r="X35" s="11">
        <v>29</v>
      </c>
      <c r="Y35" s="11">
        <v>0</v>
      </c>
    </row>
    <row r="36" spans="1:25" x14ac:dyDescent="0.3">
      <c r="A36" t="s">
        <v>35</v>
      </c>
      <c r="B36" s="1">
        <f t="shared" si="0"/>
        <v>43</v>
      </c>
      <c r="C36">
        <v>43</v>
      </c>
    </row>
    <row r="37" spans="1:25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5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5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5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5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5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5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5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5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5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5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5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 s="1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121.5</v>
      </c>
      <c r="C64">
        <v>344</v>
      </c>
      <c r="D64">
        <v>56</v>
      </c>
      <c r="E64">
        <v>4</v>
      </c>
      <c r="F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 s="11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134.42857142857142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 s="11">
        <v>64</v>
      </c>
      <c r="N85" s="11">
        <v>272</v>
      </c>
      <c r="O85" s="11">
        <v>27</v>
      </c>
      <c r="P85" s="11">
        <v>103</v>
      </c>
      <c r="Q85" s="11">
        <v>11</v>
      </c>
      <c r="R85" s="11">
        <v>0</v>
      </c>
      <c r="S85" s="11">
        <v>0</v>
      </c>
      <c r="T85" s="11">
        <v>117</v>
      </c>
      <c r="U85" s="11">
        <v>7</v>
      </c>
      <c r="V85" s="11">
        <v>13</v>
      </c>
      <c r="W85" s="11">
        <v>0</v>
      </c>
      <c r="X85" s="11">
        <v>12</v>
      </c>
      <c r="Y85" s="11">
        <v>1</v>
      </c>
      <c r="Z85" s="11">
        <v>0</v>
      </c>
      <c r="AA85" s="11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100.5</v>
      </c>
      <c r="C95">
        <v>41</v>
      </c>
      <c r="D95">
        <v>160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5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5" x14ac:dyDescent="0.3">
      <c r="A98" t="s">
        <v>115</v>
      </c>
      <c r="B98" s="1">
        <f t="shared" si="1"/>
        <v>206.3</v>
      </c>
      <c r="C98">
        <f>8*60+32</f>
        <v>512</v>
      </c>
      <c r="D98">
        <v>74</v>
      </c>
      <c r="E98">
        <v>160</v>
      </c>
      <c r="F98">
        <v>0</v>
      </c>
      <c r="G98">
        <v>404</v>
      </c>
      <c r="H98">
        <v>169</v>
      </c>
      <c r="I98">
        <v>5</v>
      </c>
      <c r="J98">
        <v>0</v>
      </c>
      <c r="K98">
        <v>54</v>
      </c>
      <c r="L98">
        <v>685</v>
      </c>
    </row>
    <row r="99" spans="1:15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5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5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5" x14ac:dyDescent="0.3">
      <c r="A102" t="s">
        <v>97</v>
      </c>
      <c r="B102" s="1">
        <f t="shared" si="1"/>
        <v>231</v>
      </c>
      <c r="C102">
        <v>231</v>
      </c>
    </row>
    <row r="103" spans="1:15" x14ac:dyDescent="0.3">
      <c r="A103" t="s">
        <v>98</v>
      </c>
      <c r="B103" s="1">
        <f t="shared" si="1"/>
        <v>783</v>
      </c>
      <c r="C103">
        <f>13*60+3</f>
        <v>783</v>
      </c>
    </row>
    <row r="104" spans="1:15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5" x14ac:dyDescent="0.3">
      <c r="A105" t="s">
        <v>100</v>
      </c>
      <c r="B105" s="1">
        <f t="shared" si="1"/>
        <v>15</v>
      </c>
      <c r="C105">
        <v>15</v>
      </c>
    </row>
    <row r="106" spans="1:15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5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5" x14ac:dyDescent="0.3">
      <c r="A108" t="s">
        <v>101</v>
      </c>
      <c r="B108" s="1">
        <f t="shared" si="1"/>
        <v>62.846153846153847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</row>
    <row r="109" spans="1:15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5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5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5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8" x14ac:dyDescent="0.3">
      <c r="A113" t="s">
        <v>106</v>
      </c>
      <c r="B113" s="1">
        <f t="shared" si="1"/>
        <v>128.28571428571428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</row>
    <row r="114" spans="1:18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8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 s="11">
        <v>40</v>
      </c>
      <c r="N115" s="11">
        <v>7</v>
      </c>
      <c r="O115" s="11">
        <v>378</v>
      </c>
      <c r="P115" s="11">
        <v>5</v>
      </c>
    </row>
    <row r="116" spans="1:18" x14ac:dyDescent="0.3">
      <c r="A116" t="s">
        <v>109</v>
      </c>
      <c r="B116" s="1">
        <f t="shared" si="1"/>
        <v>5</v>
      </c>
      <c r="C116">
        <v>9</v>
      </c>
      <c r="D116">
        <v>1</v>
      </c>
    </row>
    <row r="117" spans="1:18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8" x14ac:dyDescent="0.3">
      <c r="A118" t="s">
        <v>111</v>
      </c>
      <c r="B118" s="1">
        <f t="shared" si="1"/>
        <v>181.625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</row>
    <row r="119" spans="1:18" x14ac:dyDescent="0.3">
      <c r="A119" t="s">
        <v>112</v>
      </c>
      <c r="B119" s="1">
        <f t="shared" si="1"/>
        <v>149.875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</row>
    <row r="120" spans="1:18" x14ac:dyDescent="0.3">
      <c r="A120" t="s">
        <v>113</v>
      </c>
      <c r="B120" s="1">
        <f t="shared" si="1"/>
        <v>51.272727272727273</v>
      </c>
      <c r="C120">
        <v>34</v>
      </c>
      <c r="D120">
        <v>15</v>
      </c>
      <c r="E120">
        <v>75</v>
      </c>
      <c r="F120">
        <v>50</v>
      </c>
      <c r="G120">
        <v>0</v>
      </c>
      <c r="H120">
        <v>46</v>
      </c>
      <c r="I120">
        <v>112</v>
      </c>
      <c r="J120">
        <v>0</v>
      </c>
      <c r="K120">
        <v>232</v>
      </c>
      <c r="L120">
        <v>0</v>
      </c>
      <c r="M120" s="11">
        <v>0</v>
      </c>
    </row>
    <row r="121" spans="1:18" x14ac:dyDescent="0.3">
      <c r="A121" t="s">
        <v>114</v>
      </c>
      <c r="B121" s="1">
        <f t="shared" si="1"/>
        <v>67.066666666666663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</row>
    <row r="122" spans="1:18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8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8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8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8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8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8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8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1">
        <v>16</v>
      </c>
      <c r="N129" s="11">
        <v>19</v>
      </c>
      <c r="O129" s="11">
        <v>2</v>
      </c>
      <c r="P129" s="11">
        <v>6</v>
      </c>
      <c r="Q129" s="11">
        <v>120</v>
      </c>
      <c r="R129" s="11">
        <v>302</v>
      </c>
      <c r="S129" s="11">
        <v>0</v>
      </c>
      <c r="T129" s="11">
        <v>5</v>
      </c>
      <c r="U129" s="11">
        <v>0</v>
      </c>
      <c r="V129" s="11">
        <v>34</v>
      </c>
      <c r="W129" s="11">
        <v>36</v>
      </c>
      <c r="X129" s="11">
        <v>223</v>
      </c>
    </row>
    <row r="130" spans="1:28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8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8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8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8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8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8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8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8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8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8" x14ac:dyDescent="0.3">
      <c r="A140" t="s">
        <v>139</v>
      </c>
      <c r="B140" s="1">
        <f t="shared" si="2"/>
        <v>236.19230769230768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</row>
    <row r="141" spans="1:28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8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8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8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 s="11">
        <v>395</v>
      </c>
      <c r="N154" s="11">
        <v>165</v>
      </c>
    </row>
    <row r="155" spans="1:21" x14ac:dyDescent="0.3">
      <c r="A155" t="s">
        <v>154</v>
      </c>
      <c r="B155" s="1">
        <f t="shared" si="2"/>
        <v>296.375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</row>
    <row r="156" spans="1:21" x14ac:dyDescent="0.3">
      <c r="A156" t="s">
        <v>170</v>
      </c>
      <c r="B156" s="1">
        <f t="shared" si="2"/>
        <v>307</v>
      </c>
      <c r="C156">
        <v>307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138.80000000000001</v>
      </c>
      <c r="C170">
        <v>117</v>
      </c>
      <c r="D170">
        <v>74</v>
      </c>
      <c r="E170">
        <v>0</v>
      </c>
      <c r="F170">
        <v>495</v>
      </c>
      <c r="G170">
        <v>8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 t="shared" si="2"/>
        <v>143.45454545454547</v>
      </c>
      <c r="C185">
        <v>118</v>
      </c>
      <c r="D185">
        <v>0</v>
      </c>
      <c r="E185">
        <v>2</v>
      </c>
      <c r="F185">
        <v>161</v>
      </c>
      <c r="G185">
        <v>0</v>
      </c>
      <c r="H185">
        <v>3</v>
      </c>
      <c r="I185">
        <v>78</v>
      </c>
      <c r="J185">
        <v>324</v>
      </c>
      <c r="K185">
        <v>201</v>
      </c>
      <c r="L185">
        <f>9*60+14</f>
        <v>554</v>
      </c>
      <c r="M185" s="11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303.66666666666669</v>
      </c>
      <c r="C197">
        <v>522</v>
      </c>
      <c r="D197">
        <v>320</v>
      </c>
      <c r="E197">
        <v>69</v>
      </c>
    </row>
    <row r="198" spans="1:31" x14ac:dyDescent="0.3">
      <c r="A198" t="s">
        <v>197</v>
      </c>
      <c r="B198" s="1">
        <f t="shared" si="3"/>
        <v>82.5</v>
      </c>
      <c r="C198">
        <v>200</v>
      </c>
      <c r="D198">
        <v>78</v>
      </c>
      <c r="E198">
        <v>39</v>
      </c>
      <c r="F198">
        <v>13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 s="11">
        <v>159</v>
      </c>
      <c r="N202" s="11">
        <v>9</v>
      </c>
      <c r="O202" s="11">
        <v>18</v>
      </c>
      <c r="P202" s="11">
        <v>31</v>
      </c>
      <c r="Q202" s="11">
        <v>159</v>
      </c>
    </row>
    <row r="203" spans="1:31" x14ac:dyDescent="0.3">
      <c r="A203" t="s">
        <v>202</v>
      </c>
      <c r="B203" s="1">
        <f t="shared" si="3"/>
        <v>96.5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0" x14ac:dyDescent="0.3">
      <c r="A209" t="s">
        <v>208</v>
      </c>
      <c r="B209" s="1">
        <f t="shared" si="3"/>
        <v>161.88888888888889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</row>
    <row r="210" spans="1:20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0" x14ac:dyDescent="0.3">
      <c r="A211" t="s">
        <v>210</v>
      </c>
      <c r="B211" s="1">
        <f t="shared" si="3"/>
        <v>118.27777777777777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</row>
    <row r="212" spans="1:20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0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0" x14ac:dyDescent="0.3">
      <c r="A214" t="s">
        <v>213</v>
      </c>
      <c r="B214" s="1">
        <f t="shared" si="3"/>
        <v>112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</row>
    <row r="215" spans="1:20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0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0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0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0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0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0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0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0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0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86.5</v>
      </c>
      <c r="C234">
        <v>173</v>
      </c>
      <c r="D234">
        <v>0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120.8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488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489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490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491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492</v>
      </c>
      <c r="B260" s="1">
        <f t="shared" si="4"/>
        <v>3</v>
      </c>
      <c r="C260">
        <v>3</v>
      </c>
    </row>
    <row r="261" spans="1:15" x14ac:dyDescent="0.3">
      <c r="A261" t="s">
        <v>493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494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495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496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497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498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499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500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501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502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503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504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505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510</v>
      </c>
      <c r="B274" s="1">
        <f t="shared" si="4"/>
        <v>0</v>
      </c>
      <c r="C274" s="9">
        <v>0</v>
      </c>
    </row>
    <row r="275" spans="1:12" x14ac:dyDescent="0.3">
      <c r="A275" t="s">
        <v>511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512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513</v>
      </c>
      <c r="B277" s="1">
        <f t="shared" si="4"/>
        <v>0</v>
      </c>
      <c r="C277" s="9">
        <v>0</v>
      </c>
    </row>
    <row r="278" spans="1:12" x14ac:dyDescent="0.3">
      <c r="A278" t="s">
        <v>514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515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516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517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519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520</v>
      </c>
      <c r="B283" s="1">
        <f t="shared" si="4"/>
        <v>0</v>
      </c>
      <c r="C283" s="9">
        <v>0</v>
      </c>
    </row>
    <row r="284" spans="1:12" x14ac:dyDescent="0.3">
      <c r="A284" t="s">
        <v>521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522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523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524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525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526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527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530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531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532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533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534</v>
      </c>
      <c r="B295" s="1">
        <f t="shared" si="4"/>
        <v>36</v>
      </c>
      <c r="C295">
        <v>36</v>
      </c>
    </row>
    <row r="296" spans="1:12" x14ac:dyDescent="0.3">
      <c r="A296" t="s">
        <v>535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536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537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538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539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540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541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542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543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544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545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546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547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548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549</v>
      </c>
      <c r="B310" s="1">
        <f t="shared" si="4"/>
        <v>166</v>
      </c>
      <c r="C310">
        <v>166</v>
      </c>
    </row>
    <row r="311" spans="1:12" x14ac:dyDescent="0.3">
      <c r="A311" t="s">
        <v>550</v>
      </c>
      <c r="B311" s="1">
        <f t="shared" si="4"/>
        <v>247.5</v>
      </c>
      <c r="C311">
        <v>0</v>
      </c>
      <c r="D311">
        <v>495</v>
      </c>
    </row>
    <row r="312" spans="1:12" x14ac:dyDescent="0.3">
      <c r="A312" t="s">
        <v>551</v>
      </c>
      <c r="B312" s="1">
        <f t="shared" si="4"/>
        <v>120</v>
      </c>
      <c r="C312">
        <v>176</v>
      </c>
      <c r="D312">
        <v>178</v>
      </c>
      <c r="E312">
        <v>6</v>
      </c>
    </row>
    <row r="313" spans="1:12" x14ac:dyDescent="0.3">
      <c r="A313" t="s">
        <v>552</v>
      </c>
      <c r="B313" s="1">
        <f t="shared" si="4"/>
        <v>22.8</v>
      </c>
      <c r="C313">
        <v>0</v>
      </c>
      <c r="D313">
        <v>0</v>
      </c>
      <c r="E313">
        <v>53</v>
      </c>
      <c r="F313">
        <v>0</v>
      </c>
      <c r="G313">
        <v>61</v>
      </c>
    </row>
    <row r="314" spans="1:12" x14ac:dyDescent="0.3">
      <c r="A314" t="s">
        <v>553</v>
      </c>
      <c r="B314" s="1">
        <f t="shared" ref="B314:B328" si="5">AVERAGE(C314:BA314)</f>
        <v>0</v>
      </c>
      <c r="C314">
        <v>0</v>
      </c>
      <c r="D314">
        <v>0</v>
      </c>
    </row>
    <row r="315" spans="1:12" x14ac:dyDescent="0.3">
      <c r="A315" t="s">
        <v>554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555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556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557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558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559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560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561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562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564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565</v>
      </c>
      <c r="B325" s="1">
        <f t="shared" si="5"/>
        <v>0</v>
      </c>
      <c r="C325" s="8">
        <v>0</v>
      </c>
    </row>
    <row r="326" spans="1:12" x14ac:dyDescent="0.3">
      <c r="A326" t="s">
        <v>566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567</v>
      </c>
      <c r="B327" s="1">
        <f t="shared" si="5"/>
        <v>13.3</v>
      </c>
      <c r="C327">
        <v>4</v>
      </c>
      <c r="D327">
        <v>27</v>
      </c>
      <c r="E327">
        <v>80</v>
      </c>
      <c r="F327">
        <v>5</v>
      </c>
      <c r="G327">
        <v>0</v>
      </c>
      <c r="H327">
        <v>0</v>
      </c>
      <c r="I327">
        <v>0</v>
      </c>
      <c r="J327">
        <v>4</v>
      </c>
      <c r="K327">
        <v>11</v>
      </c>
      <c r="L327">
        <v>2</v>
      </c>
    </row>
    <row r="328" spans="1:12" x14ac:dyDescent="0.3">
      <c r="A328" t="s">
        <v>568</v>
      </c>
      <c r="B328" s="1">
        <f t="shared" si="5"/>
        <v>54</v>
      </c>
      <c r="C328">
        <v>54</v>
      </c>
    </row>
    <row r="329" spans="1:12" x14ac:dyDescent="0.3">
      <c r="A329" s="4" t="s">
        <v>574</v>
      </c>
    </row>
    <row r="330" spans="1:12" x14ac:dyDescent="0.3">
      <c r="A330" t="s">
        <v>575</v>
      </c>
    </row>
    <row r="331" spans="1:12" x14ac:dyDescent="0.3">
      <c r="A331" t="s">
        <v>576</v>
      </c>
    </row>
    <row r="332" spans="1:12" x14ac:dyDescent="0.3">
      <c r="A332" t="s">
        <v>577</v>
      </c>
    </row>
    <row r="333" spans="1:12" x14ac:dyDescent="0.3">
      <c r="A333" t="s">
        <v>578</v>
      </c>
    </row>
    <row r="334" spans="1:12" x14ac:dyDescent="0.3">
      <c r="A334" t="s">
        <v>579</v>
      </c>
    </row>
    <row r="335" spans="1:12" x14ac:dyDescent="0.3">
      <c r="A335" t="s">
        <v>580</v>
      </c>
    </row>
    <row r="336" spans="1:12" x14ac:dyDescent="0.3">
      <c r="A336" t="s">
        <v>581</v>
      </c>
    </row>
    <row r="337" spans="1:1" x14ac:dyDescent="0.3">
      <c r="A337" t="s">
        <v>582</v>
      </c>
    </row>
    <row r="338" spans="1:1" x14ac:dyDescent="0.3">
      <c r="A338" t="s">
        <v>584</v>
      </c>
    </row>
    <row r="339" spans="1:1" x14ac:dyDescent="0.3">
      <c r="A339" t="s">
        <v>585</v>
      </c>
    </row>
    <row r="340" spans="1:1" x14ac:dyDescent="0.3">
      <c r="A340" t="s">
        <v>586</v>
      </c>
    </row>
    <row r="341" spans="1:1" x14ac:dyDescent="0.3">
      <c r="A341" t="s">
        <v>587</v>
      </c>
    </row>
    <row r="342" spans="1:1" x14ac:dyDescent="0.3">
      <c r="A342" t="s">
        <v>588</v>
      </c>
    </row>
    <row r="343" spans="1:1" x14ac:dyDescent="0.3">
      <c r="A343" t="s">
        <v>589</v>
      </c>
    </row>
    <row r="344" spans="1:1" x14ac:dyDescent="0.3">
      <c r="A344" t="s">
        <v>590</v>
      </c>
    </row>
    <row r="345" spans="1:1" x14ac:dyDescent="0.3">
      <c r="A345" t="s">
        <v>591</v>
      </c>
    </row>
    <row r="346" spans="1:1" x14ac:dyDescent="0.3">
      <c r="A346" t="s">
        <v>592</v>
      </c>
    </row>
    <row r="347" spans="1:1" x14ac:dyDescent="0.3">
      <c r="A347" t="s">
        <v>593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347"/>
  <sheetViews>
    <sheetView topLeftCell="A324" workbookViewId="0">
      <selection activeCell="A329" sqref="A329:A347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0.12567567567567567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0.33207070707070707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5.7949479940564638E-2</v>
      </c>
    </row>
    <row r="7" spans="1:2" x14ac:dyDescent="0.3">
      <c r="A7" t="s">
        <v>6</v>
      </c>
      <c r="B7">
        <f>Controlled!B7/'Fight Time'!B7</f>
        <v>3.595317725752508E-2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5.0304878048780491E-2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7.9220779220779219E-2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6.4648910411622282E-2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8.2795500645399228E-2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0.47297297297297297</v>
      </c>
    </row>
    <row r="35" spans="1:2" x14ac:dyDescent="0.3">
      <c r="A35" t="s">
        <v>34</v>
      </c>
      <c r="B35">
        <f>Controlled!B35/'Fight Time'!B35</f>
        <v>0.16428912702204629</v>
      </c>
    </row>
    <row r="36" spans="1:2" x14ac:dyDescent="0.3">
      <c r="A36" t="s">
        <v>35</v>
      </c>
      <c r="B36" t="e">
        <f>Controlled!B36/'Fight Time'!B36</f>
        <v>#DIV/0!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7.1186440677966104E-2</v>
      </c>
    </row>
    <row r="41" spans="1:2" x14ac:dyDescent="0.3">
      <c r="A41" t="s">
        <v>39</v>
      </c>
      <c r="B41">
        <f>Controlled!B41/'Fight Time'!B41</f>
        <v>0.29531249999999998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0.15755395683453235</v>
      </c>
    </row>
    <row r="44" spans="1:2" x14ac:dyDescent="0.3">
      <c r="A44" t="s">
        <v>42</v>
      </c>
      <c r="B44">
        <f>Controlled!B44/'Fight Time'!B44</f>
        <v>0.2628099173553719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0.10472972972972973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0.26072961373390557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0.31964601769911505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0.62333941130502735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3.182957393483709E-2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0.11888888888888889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0.15092548647365925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0.1653487963451063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0.13834951456310679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0.11166666666666666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0.3526495726495727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0.19700988666505909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0.24023542001070089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9.5785440613026813E-3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0.25260778859527122</v>
      </c>
    </row>
    <row r="119" spans="1:2" x14ac:dyDescent="0.3">
      <c r="A119" t="s">
        <v>112</v>
      </c>
      <c r="B119">
        <f>Controlled!B119/'Fight Time'!B119</f>
        <v>0.25751718213058417</v>
      </c>
    </row>
    <row r="120" spans="1:2" x14ac:dyDescent="0.3">
      <c r="A120" t="s">
        <v>113</v>
      </c>
      <c r="B120">
        <f>Controlled!B120/'Fight Time'!B120</f>
        <v>7.5959595959595963E-2</v>
      </c>
    </row>
    <row r="121" spans="1:2" x14ac:dyDescent="0.3">
      <c r="A121" t="s">
        <v>114</v>
      </c>
      <c r="B121">
        <f>Controlled!B121/'Fight Time'!B121</f>
        <v>6.6075533661740557E-2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0.62700534759358284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0.25129533678756477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0.17746913580246915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4.4369747899159664E-2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0.38218820014936516</v>
      </c>
    </row>
    <row r="141" spans="1:2" x14ac:dyDescent="0.3">
      <c r="A141" t="s">
        <v>140</v>
      </c>
      <c r="B141">
        <f>Controlled!B141/'Fight Time'!B141</f>
        <v>0.13891196013289037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0.39942722371967654</v>
      </c>
    </row>
    <row r="156" spans="1:2" x14ac:dyDescent="0.3">
      <c r="A156" t="s">
        <v>170</v>
      </c>
      <c r="B156">
        <f>Controlled!B156/'Fight Time'!B156</f>
        <v>0.56851851851851853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0.17932816537467702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0.35420875420875425</v>
      </c>
    </row>
    <row r="186" spans="1:2" x14ac:dyDescent="0.3">
      <c r="A186" t="s">
        <v>185</v>
      </c>
      <c r="B186">
        <f>Controlled!B186/'Fight Time'!B186</f>
        <v>1.3215158924205379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0.15411237785016288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0.39851268591426076</v>
      </c>
    </row>
    <row r="198" spans="1:2" x14ac:dyDescent="0.3">
      <c r="A198" t="s">
        <v>197</v>
      </c>
      <c r="B198">
        <f>Controlled!B198/'Fight Time'!B198</f>
        <v>0.21099744245524296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0.1690017513134851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0.21106765174561784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0.28432158119658119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0.16208393632416787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0.18886462882096069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0.20684931506849313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488</v>
      </c>
      <c r="B256">
        <f>Controlled!B256/'Fight Time'!B256</f>
        <v>1.5555555555555555E-2</v>
      </c>
    </row>
    <row r="257" spans="1:2" x14ac:dyDescent="0.3">
      <c r="A257" t="s">
        <v>489</v>
      </c>
      <c r="B257">
        <f>Controlled!B257/'Fight Time'!B257</f>
        <v>5.8888888888888886E-2</v>
      </c>
    </row>
    <row r="258" spans="1:2" x14ac:dyDescent="0.3">
      <c r="A258" t="s">
        <v>490</v>
      </c>
      <c r="B258">
        <f>Controlled!B258/'Fight Time'!B258</f>
        <v>8.9773614363778301E-2</v>
      </c>
    </row>
    <row r="259" spans="1:2" x14ac:dyDescent="0.3">
      <c r="A259" t="s">
        <v>491</v>
      </c>
      <c r="B259">
        <f>Controlled!B259/'Fight Time'!B259</f>
        <v>0.29065533980582525</v>
      </c>
    </row>
    <row r="260" spans="1:2" x14ac:dyDescent="0.3">
      <c r="A260" t="s">
        <v>492</v>
      </c>
      <c r="B260">
        <f>Controlled!B260/'Fight Time'!B260</f>
        <v>6.0000000000000001E-3</v>
      </c>
    </row>
    <row r="261" spans="1:2" x14ac:dyDescent="0.3">
      <c r="A261" t="s">
        <v>493</v>
      </c>
      <c r="B261">
        <f>Controlled!B261/'Fight Time'!B261</f>
        <v>0.19559939301972687</v>
      </c>
    </row>
    <row r="262" spans="1:2" x14ac:dyDescent="0.3">
      <c r="A262" t="s">
        <v>494</v>
      </c>
      <c r="B262">
        <f>Controlled!B262/'Fight Time'!B262</f>
        <v>0.3270868824531516</v>
      </c>
    </row>
    <row r="263" spans="1:2" x14ac:dyDescent="0.3">
      <c r="A263" t="s">
        <v>495</v>
      </c>
      <c r="B263">
        <f>Controlled!B263/'Fight Time'!B263</f>
        <v>0.18683705002923243</v>
      </c>
    </row>
    <row r="264" spans="1:2" x14ac:dyDescent="0.3">
      <c r="A264" t="s">
        <v>496</v>
      </c>
      <c r="B264">
        <f>Controlled!B264/'Fight Time'!B264</f>
        <v>0.4606353591160221</v>
      </c>
    </row>
    <row r="265" spans="1:2" x14ac:dyDescent="0.3">
      <c r="A265" t="s">
        <v>497</v>
      </c>
      <c r="B265">
        <f>Controlled!B265/'Fight Time'!B265</f>
        <v>0.4255402750491159</v>
      </c>
    </row>
    <row r="266" spans="1:2" x14ac:dyDescent="0.3">
      <c r="A266" t="s">
        <v>498</v>
      </c>
      <c r="B266">
        <f>Controlled!B266/'Fight Time'!B266</f>
        <v>0.10932311621966795</v>
      </c>
    </row>
    <row r="267" spans="1:2" x14ac:dyDescent="0.3">
      <c r="A267" t="s">
        <v>499</v>
      </c>
      <c r="B267">
        <f>Controlled!B267/'Fight Time'!B267</f>
        <v>0.41828793774319067</v>
      </c>
    </row>
    <row r="268" spans="1:2" x14ac:dyDescent="0.3">
      <c r="A268" t="s">
        <v>500</v>
      </c>
      <c r="B268">
        <f>Controlled!B268/'Fight Time'!B268</f>
        <v>4.0625000000000001E-2</v>
      </c>
    </row>
    <row r="269" spans="1:2" x14ac:dyDescent="0.3">
      <c r="A269" t="s">
        <v>501</v>
      </c>
      <c r="B269">
        <f>Controlled!B269/'Fight Time'!B269</f>
        <v>3.4482758620689655E-2</v>
      </c>
    </row>
    <row r="270" spans="1:2" x14ac:dyDescent="0.3">
      <c r="A270" t="s">
        <v>502</v>
      </c>
      <c r="B270">
        <f>Controlled!B270/'Fight Time'!B270</f>
        <v>0.15020297699594046</v>
      </c>
    </row>
    <row r="271" spans="1:2" x14ac:dyDescent="0.3">
      <c r="A271" t="s">
        <v>503</v>
      </c>
      <c r="B271">
        <f>Controlled!B271/'Fight Time'!B271</f>
        <v>3.5846267553584624E-2</v>
      </c>
    </row>
    <row r="272" spans="1:2" x14ac:dyDescent="0.3">
      <c r="A272" t="s">
        <v>504</v>
      </c>
      <c r="B272">
        <f>Controlled!B272/'Fight Time'!B272</f>
        <v>0.35410958904109591</v>
      </c>
    </row>
    <row r="273" spans="1:2" x14ac:dyDescent="0.3">
      <c r="A273" t="s">
        <v>505</v>
      </c>
      <c r="B273">
        <f>Controlled!B273/'Fight Time'!B273</f>
        <v>1.9332939787485241E-2</v>
      </c>
    </row>
    <row r="274" spans="1:2" x14ac:dyDescent="0.3">
      <c r="A274" s="4" t="s">
        <v>510</v>
      </c>
      <c r="B274">
        <f>Controlled!B274/'Fight Time'!B274</f>
        <v>0</v>
      </c>
    </row>
    <row r="275" spans="1:2" x14ac:dyDescent="0.3">
      <c r="A275" t="s">
        <v>511</v>
      </c>
      <c r="B275">
        <f>Controlled!B275/'Fight Time'!B275</f>
        <v>4.1599999999999998E-2</v>
      </c>
    </row>
    <row r="276" spans="1:2" x14ac:dyDescent="0.3">
      <c r="A276" t="s">
        <v>512</v>
      </c>
      <c r="B276">
        <f>Controlled!B276/'Fight Time'!B276</f>
        <v>0.11316648531011969</v>
      </c>
    </row>
    <row r="277" spans="1:2" x14ac:dyDescent="0.3">
      <c r="A277" t="s">
        <v>513</v>
      </c>
      <c r="B277">
        <f>Controlled!B277/'Fight Time'!B277</f>
        <v>0</v>
      </c>
    </row>
    <row r="278" spans="1:2" x14ac:dyDescent="0.3">
      <c r="A278" t="s">
        <v>514</v>
      </c>
      <c r="B278">
        <f>Controlled!B278/'Fight Time'!B278</f>
        <v>2.228855721393035E-2</v>
      </c>
    </row>
    <row r="279" spans="1:2" x14ac:dyDescent="0.3">
      <c r="A279" t="s">
        <v>515</v>
      </c>
      <c r="B279">
        <f>Controlled!B279/'Fight Time'!B279</f>
        <v>0.29167689663638596</v>
      </c>
    </row>
    <row r="280" spans="1:2" x14ac:dyDescent="0.3">
      <c r="A280" t="s">
        <v>516</v>
      </c>
      <c r="B280">
        <f>Controlled!B280/'Fight Time'!B280</f>
        <v>9.1431064572425821E-2</v>
      </c>
    </row>
    <row r="281" spans="1:2" x14ac:dyDescent="0.3">
      <c r="A281" t="s">
        <v>517</v>
      </c>
      <c r="B281">
        <f>Controlled!B281/'Fight Time'!B281</f>
        <v>9.5517241379310336E-2</v>
      </c>
    </row>
    <row r="282" spans="1:2" x14ac:dyDescent="0.3">
      <c r="A282" t="s">
        <v>519</v>
      </c>
      <c r="B282">
        <f>Controlled!B282/'Fight Time'!B282</f>
        <v>0.19699595609474294</v>
      </c>
    </row>
    <row r="283" spans="1:2" x14ac:dyDescent="0.3">
      <c r="A283" t="s">
        <v>520</v>
      </c>
      <c r="B283">
        <f>Controlled!B283/'Fight Time'!B283</f>
        <v>0</v>
      </c>
    </row>
    <row r="284" spans="1:2" x14ac:dyDescent="0.3">
      <c r="A284" t="s">
        <v>521</v>
      </c>
      <c r="B284">
        <f>Controlled!B284/'Fight Time'!B284</f>
        <v>0.11995736306985896</v>
      </c>
    </row>
    <row r="285" spans="1:2" x14ac:dyDescent="0.3">
      <c r="A285" t="s">
        <v>522</v>
      </c>
      <c r="B285">
        <f>Controlled!B285/'Fight Time'!B285</f>
        <v>1.1476664116296864E-2</v>
      </c>
    </row>
    <row r="286" spans="1:2" x14ac:dyDescent="0.3">
      <c r="A286" t="s">
        <v>523</v>
      </c>
      <c r="B286">
        <f>Controlled!B286/'Fight Time'!B286</f>
        <v>0.37315270935960593</v>
      </c>
    </row>
    <row r="287" spans="1:2" x14ac:dyDescent="0.3">
      <c r="A287" t="s">
        <v>524</v>
      </c>
      <c r="B287">
        <f>Controlled!B287/'Fight Time'!B287</f>
        <v>0.15406626506024096</v>
      </c>
    </row>
    <row r="288" spans="1:2" x14ac:dyDescent="0.3">
      <c r="A288" t="s">
        <v>525</v>
      </c>
      <c r="B288">
        <f>Controlled!B288/'Fight Time'!B288</f>
        <v>5.4726368159203981E-2</v>
      </c>
    </row>
    <row r="289" spans="1:2" x14ac:dyDescent="0.3">
      <c r="A289" t="s">
        <v>526</v>
      </c>
      <c r="B289">
        <f>Controlled!B289/'Fight Time'!B289</f>
        <v>0.47268262737875993</v>
      </c>
    </row>
    <row r="290" spans="1:2" x14ac:dyDescent="0.3">
      <c r="A290" t="s">
        <v>527</v>
      </c>
      <c r="B290">
        <f>Controlled!B290/'Fight Time'!B290</f>
        <v>0.11887515977844056</v>
      </c>
    </row>
    <row r="291" spans="1:2" x14ac:dyDescent="0.3">
      <c r="A291" s="4" t="s">
        <v>530</v>
      </c>
      <c r="B291">
        <f>Controlled!B291/'Fight Time'!B291</f>
        <v>0.34972222222222221</v>
      </c>
    </row>
    <row r="292" spans="1:2" x14ac:dyDescent="0.3">
      <c r="A292" t="s">
        <v>531</v>
      </c>
      <c r="B292">
        <f>Controlled!B292/'Fight Time'!B292</f>
        <v>5.6172839506172842E-2</v>
      </c>
    </row>
    <row r="293" spans="1:2" x14ac:dyDescent="0.3">
      <c r="A293" t="s">
        <v>532</v>
      </c>
      <c r="B293">
        <f>Controlled!B293/'Fight Time'!B293</f>
        <v>0.3287733698130415</v>
      </c>
    </row>
    <row r="294" spans="1:2" x14ac:dyDescent="0.3">
      <c r="A294" t="s">
        <v>533</v>
      </c>
      <c r="B294">
        <f>Controlled!B294/'Fight Time'!B294</f>
        <v>0.18846694796061886</v>
      </c>
    </row>
    <row r="295" spans="1:2" x14ac:dyDescent="0.3">
      <c r="A295" t="s">
        <v>534</v>
      </c>
      <c r="B295">
        <f>Controlled!B295/'Fight Time'!B295</f>
        <v>0.04</v>
      </c>
    </row>
    <row r="296" spans="1:2" x14ac:dyDescent="0.3">
      <c r="A296" t="s">
        <v>535</v>
      </c>
      <c r="B296">
        <f>Controlled!B296/'Fight Time'!B296</f>
        <v>0.1077834179357022</v>
      </c>
    </row>
    <row r="297" spans="1:2" x14ac:dyDescent="0.3">
      <c r="A297" t="s">
        <v>536</v>
      </c>
      <c r="B297">
        <f>Controlled!B297/'Fight Time'!B297</f>
        <v>5.0000000000000001E-3</v>
      </c>
    </row>
    <row r="298" spans="1:2" x14ac:dyDescent="0.3">
      <c r="A298" t="s">
        <v>537</v>
      </c>
      <c r="B298">
        <f>Controlled!B298/'Fight Time'!B298</f>
        <v>0</v>
      </c>
    </row>
    <row r="299" spans="1:2" x14ac:dyDescent="0.3">
      <c r="A299" t="s">
        <v>538</v>
      </c>
      <c r="B299">
        <f>Controlled!B299/'Fight Time'!B299</f>
        <v>5.4920212765957446E-2</v>
      </c>
    </row>
    <row r="300" spans="1:2" x14ac:dyDescent="0.3">
      <c r="A300" t="s">
        <v>539</v>
      </c>
      <c r="B300">
        <f>Controlled!B300/'Fight Time'!B300</f>
        <v>0.19642857142857142</v>
      </c>
    </row>
    <row r="301" spans="1:2" x14ac:dyDescent="0.3">
      <c r="A301" t="s">
        <v>540</v>
      </c>
      <c r="B301">
        <f>Controlled!B301/'Fight Time'!B301</f>
        <v>0.17890624999999999</v>
      </c>
    </row>
    <row r="302" spans="1:2" x14ac:dyDescent="0.3">
      <c r="A302" t="s">
        <v>541</v>
      </c>
      <c r="B302">
        <f>Controlled!B302/'Fight Time'!B302</f>
        <v>0.26880000000000004</v>
      </c>
    </row>
    <row r="303" spans="1:2" x14ac:dyDescent="0.3">
      <c r="A303" t="s">
        <v>542</v>
      </c>
      <c r="B303">
        <f>Controlled!B303/'Fight Time'!B303</f>
        <v>8.0071174377224202E-3</v>
      </c>
    </row>
    <row r="304" spans="1:2" x14ac:dyDescent="0.3">
      <c r="A304" t="s">
        <v>543</v>
      </c>
      <c r="B304">
        <f>Controlled!B304/'Fight Time'!B304</f>
        <v>9.0834428383705645E-2</v>
      </c>
    </row>
    <row r="305" spans="1:2" x14ac:dyDescent="0.3">
      <c r="A305" t="s">
        <v>544</v>
      </c>
      <c r="B305">
        <f>Controlled!B305/'Fight Time'!B305</f>
        <v>0.12485681557846508</v>
      </c>
    </row>
    <row r="306" spans="1:2" x14ac:dyDescent="0.3">
      <c r="A306" t="s">
        <v>545</v>
      </c>
      <c r="B306">
        <f>Controlled!B306/'Fight Time'!B306</f>
        <v>0.23083756345177667</v>
      </c>
    </row>
    <row r="307" spans="1:2" x14ac:dyDescent="0.3">
      <c r="A307" t="s">
        <v>546</v>
      </c>
      <c r="B307">
        <f>Controlled!B307/'Fight Time'!B307</f>
        <v>0.13044633368756642</v>
      </c>
    </row>
    <row r="308" spans="1:2" x14ac:dyDescent="0.3">
      <c r="A308" t="s">
        <v>547</v>
      </c>
      <c r="B308">
        <f>Controlled!B308/'Fight Time'!B308</f>
        <v>0.13302034428794993</v>
      </c>
    </row>
    <row r="309" spans="1:2" x14ac:dyDescent="0.3">
      <c r="A309" t="s">
        <v>548</v>
      </c>
      <c r="B309">
        <f>Controlled!B309/'Fight Time'!B309</f>
        <v>9.8922090326101789E-2</v>
      </c>
    </row>
    <row r="310" spans="1:2" x14ac:dyDescent="0.3">
      <c r="A310" s="4" t="s">
        <v>549</v>
      </c>
      <c r="B310">
        <f>Controlled!B310/'Fight Time'!B310</f>
        <v>0.43684210526315792</v>
      </c>
    </row>
    <row r="311" spans="1:2" x14ac:dyDescent="0.3">
      <c r="A311" t="s">
        <v>550</v>
      </c>
      <c r="B311">
        <f>Controlled!B311/'Fight Time'!B311</f>
        <v>0.47965116279069769</v>
      </c>
    </row>
    <row r="312" spans="1:2" x14ac:dyDescent="0.3">
      <c r="A312" t="s">
        <v>551</v>
      </c>
      <c r="B312">
        <f>Controlled!B312/'Fight Time'!B312</f>
        <v>0.1437125748502994</v>
      </c>
    </row>
    <row r="313" spans="1:2" x14ac:dyDescent="0.3">
      <c r="A313" t="s">
        <v>552</v>
      </c>
      <c r="B313">
        <f>Controlled!B313/'Fight Time'!B313</f>
        <v>2.8970775095298603E-2</v>
      </c>
    </row>
    <row r="314" spans="1:2" x14ac:dyDescent="0.3">
      <c r="A314" t="s">
        <v>553</v>
      </c>
      <c r="B314">
        <f>Controlled!B314/'Fight Time'!B314</f>
        <v>0</v>
      </c>
    </row>
    <row r="315" spans="1:2" x14ac:dyDescent="0.3">
      <c r="A315" t="s">
        <v>554</v>
      </c>
      <c r="B315">
        <f>Controlled!B315/'Fight Time'!B315</f>
        <v>8.1494057724957561E-2</v>
      </c>
    </row>
    <row r="316" spans="1:2" x14ac:dyDescent="0.3">
      <c r="A316" t="s">
        <v>555</v>
      </c>
      <c r="B316">
        <f>Controlled!B316/'Fight Time'!B316</f>
        <v>0.37632508833922262</v>
      </c>
    </row>
    <row r="317" spans="1:2" x14ac:dyDescent="0.3">
      <c r="A317" t="s">
        <v>556</v>
      </c>
      <c r="B317">
        <f>Controlled!B317/'Fight Time'!B317</f>
        <v>0.13997175141242937</v>
      </c>
    </row>
    <row r="318" spans="1:2" x14ac:dyDescent="0.3">
      <c r="A318" t="s">
        <v>557</v>
      </c>
      <c r="B318">
        <f>Controlled!B318/'Fight Time'!B318</f>
        <v>0.33599999999999997</v>
      </c>
    </row>
    <row r="319" spans="1:2" x14ac:dyDescent="0.3">
      <c r="A319" t="s">
        <v>558</v>
      </c>
      <c r="B319">
        <f>Controlled!B319/'Fight Time'!B319</f>
        <v>4.2777777777777776E-2</v>
      </c>
    </row>
    <row r="320" spans="1:2" x14ac:dyDescent="0.3">
      <c r="A320" t="s">
        <v>559</v>
      </c>
      <c r="B320">
        <f>Controlled!B320/'Fight Time'!B320</f>
        <v>9.9162011173184364E-2</v>
      </c>
    </row>
    <row r="321" spans="1:2" x14ac:dyDescent="0.3">
      <c r="A321" t="s">
        <v>560</v>
      </c>
      <c r="B321">
        <f>Controlled!B321/'Fight Time'!B321</f>
        <v>0.14045307443365695</v>
      </c>
    </row>
    <row r="322" spans="1:2" x14ac:dyDescent="0.3">
      <c r="A322" t="s">
        <v>561</v>
      </c>
      <c r="B322">
        <f>Controlled!B322/'Fight Time'!B322</f>
        <v>0.22846153846153847</v>
      </c>
    </row>
    <row r="323" spans="1:2" x14ac:dyDescent="0.3">
      <c r="A323" t="s">
        <v>562</v>
      </c>
      <c r="B323">
        <f>Controlled!B323/'Fight Time'!B323</f>
        <v>0.10266940451745379</v>
      </c>
    </row>
    <row r="324" spans="1:2" x14ac:dyDescent="0.3">
      <c r="A324" t="s">
        <v>564</v>
      </c>
      <c r="B324">
        <f>Controlled!B324/'Fight Time'!B324</f>
        <v>0.13647959183673469</v>
      </c>
    </row>
    <row r="325" spans="1:2" x14ac:dyDescent="0.3">
      <c r="A325" t="s">
        <v>565</v>
      </c>
      <c r="B325">
        <f>Controlled!B325/'Fight Time'!B325</f>
        <v>0</v>
      </c>
    </row>
    <row r="326" spans="1:2" x14ac:dyDescent="0.3">
      <c r="A326" t="s">
        <v>566</v>
      </c>
      <c r="B326">
        <f>Controlled!B326/'Fight Time'!B326</f>
        <v>0.13837638376383765</v>
      </c>
    </row>
    <row r="327" spans="1:2" x14ac:dyDescent="0.3">
      <c r="A327" t="s">
        <v>567</v>
      </c>
      <c r="B327">
        <f>Controlled!B327/'Fight Time'!B327</f>
        <v>2.5875486381322959E-2</v>
      </c>
    </row>
    <row r="328" spans="1:2" x14ac:dyDescent="0.3">
      <c r="A328" t="s">
        <v>568</v>
      </c>
      <c r="B328">
        <f>Controlled!B328/'Fight Time'!B328</f>
        <v>0.06</v>
      </c>
    </row>
    <row r="329" spans="1:2" x14ac:dyDescent="0.3">
      <c r="A329" s="4" t="s">
        <v>574</v>
      </c>
    </row>
    <row r="330" spans="1:2" x14ac:dyDescent="0.3">
      <c r="A330" t="s">
        <v>575</v>
      </c>
    </row>
    <row r="331" spans="1:2" x14ac:dyDescent="0.3">
      <c r="A331" t="s">
        <v>576</v>
      </c>
    </row>
    <row r="332" spans="1:2" x14ac:dyDescent="0.3">
      <c r="A332" t="s">
        <v>577</v>
      </c>
    </row>
    <row r="333" spans="1:2" x14ac:dyDescent="0.3">
      <c r="A333" t="s">
        <v>578</v>
      </c>
    </row>
    <row r="334" spans="1:2" x14ac:dyDescent="0.3">
      <c r="A334" t="s">
        <v>579</v>
      </c>
    </row>
    <row r="335" spans="1:2" x14ac:dyDescent="0.3">
      <c r="A335" t="s">
        <v>580</v>
      </c>
    </row>
    <row r="336" spans="1:2" x14ac:dyDescent="0.3">
      <c r="A336" t="s">
        <v>581</v>
      </c>
    </row>
    <row r="337" spans="1:1" x14ac:dyDescent="0.3">
      <c r="A337" t="s">
        <v>582</v>
      </c>
    </row>
    <row r="338" spans="1:1" x14ac:dyDescent="0.3">
      <c r="A338" t="s">
        <v>584</v>
      </c>
    </row>
    <row r="339" spans="1:1" x14ac:dyDescent="0.3">
      <c r="A339" t="s">
        <v>585</v>
      </c>
    </row>
    <row r="340" spans="1:1" x14ac:dyDescent="0.3">
      <c r="A340" t="s">
        <v>586</v>
      </c>
    </row>
    <row r="341" spans="1:1" x14ac:dyDescent="0.3">
      <c r="A341" t="s">
        <v>587</v>
      </c>
    </row>
    <row r="342" spans="1:1" x14ac:dyDescent="0.3">
      <c r="A342" t="s">
        <v>588</v>
      </c>
    </row>
    <row r="343" spans="1:1" x14ac:dyDescent="0.3">
      <c r="A343" t="s">
        <v>589</v>
      </c>
    </row>
    <row r="344" spans="1:1" x14ac:dyDescent="0.3">
      <c r="A344" t="s">
        <v>590</v>
      </c>
    </row>
    <row r="345" spans="1:1" x14ac:dyDescent="0.3">
      <c r="A345" t="s">
        <v>591</v>
      </c>
    </row>
    <row r="346" spans="1:1" x14ac:dyDescent="0.3">
      <c r="A346" t="s">
        <v>592</v>
      </c>
    </row>
    <row r="347" spans="1:1" x14ac:dyDescent="0.3">
      <c r="A347" t="s">
        <v>593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O347"/>
  <sheetViews>
    <sheetView topLeftCell="A323" workbookViewId="0">
      <selection activeCell="B342" sqref="B342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6*60+10</f>
        <v>370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6*60+36</f>
        <v>396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660+13</f>
        <v>673</v>
      </c>
    </row>
    <row r="7" spans="1:3" x14ac:dyDescent="0.3">
      <c r="A7" t="s">
        <v>6</v>
      </c>
      <c r="B7">
        <f>9*60+58</f>
        <v>598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8*60+12</f>
        <v>492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f>6*60+25</f>
        <v>385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885</f>
        <v>885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8*60+13</f>
        <v>493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51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37</v>
      </c>
    </row>
    <row r="35" spans="1:2" x14ac:dyDescent="0.3">
      <c r="A35" t="s">
        <v>34</v>
      </c>
      <c r="B35">
        <v>637</v>
      </c>
    </row>
    <row r="36" spans="1:2" x14ac:dyDescent="0.3">
      <c r="A36" t="s">
        <v>35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295</v>
      </c>
    </row>
    <row r="41" spans="1:2" x14ac:dyDescent="0.3">
      <c r="A41" t="s">
        <v>39</v>
      </c>
      <c r="B41">
        <f>13*60+20</f>
        <v>800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9*60+16</f>
        <v>556</v>
      </c>
    </row>
    <row r="44" spans="1:2" x14ac:dyDescent="0.3">
      <c r="A44" t="s">
        <v>42</v>
      </c>
      <c r="B44">
        <v>605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296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7*60+46</f>
        <v>466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f>9*60+25</f>
        <v>565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349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13*60+18</f>
        <v>798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v>900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301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13*60+33</f>
        <v>813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13*60+44</f>
        <v>824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900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9*60+45</f>
        <v>585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319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8*60+54</f>
        <v>534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8*60+42</f>
        <v>522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660+59</f>
        <v>719</v>
      </c>
    </row>
    <row r="119" spans="1:2" x14ac:dyDescent="0.3">
      <c r="A119" t="s">
        <v>112</v>
      </c>
      <c r="B119">
        <f>9*60+42</f>
        <v>582</v>
      </c>
    </row>
    <row r="120" spans="1:2" x14ac:dyDescent="0.3">
      <c r="A120" t="s">
        <v>113</v>
      </c>
      <c r="B120">
        <f>11*60+15</f>
        <v>675</v>
      </c>
    </row>
    <row r="121" spans="1:2" x14ac:dyDescent="0.3">
      <c r="A121" t="s">
        <v>114</v>
      </c>
      <c r="B121">
        <f>16*60+55</f>
        <v>1015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374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f>9*60+39</f>
        <v>579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v>486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v>425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618</v>
      </c>
    </row>
    <row r="141" spans="1:2" x14ac:dyDescent="0.3">
      <c r="A141" t="s">
        <v>140</v>
      </c>
      <c r="B141">
        <v>602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12*60+22</f>
        <v>742</v>
      </c>
    </row>
    <row r="156" spans="1:2" x14ac:dyDescent="0.3">
      <c r="A156" t="s">
        <v>170</v>
      </c>
      <c r="B156">
        <v>540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f>12*60+54</f>
        <v>774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405</v>
      </c>
    </row>
    <row r="186" spans="1:2" x14ac:dyDescent="0.3">
      <c r="A186" t="s">
        <v>185</v>
      </c>
      <c r="B186">
        <v>409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614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12*60+42</f>
        <v>762</v>
      </c>
    </row>
    <row r="198" spans="1:2" x14ac:dyDescent="0.3">
      <c r="A198" t="s">
        <v>197</v>
      </c>
      <c r="B198">
        <v>391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v>571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12*60+47</f>
        <v>767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v>416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v>691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7*60+38</f>
        <v>458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488</v>
      </c>
      <c r="B256">
        <v>900</v>
      </c>
    </row>
    <row r="257" spans="1:2" x14ac:dyDescent="0.3">
      <c r="A257" t="s">
        <v>489</v>
      </c>
      <c r="B257">
        <v>900</v>
      </c>
    </row>
    <row r="258" spans="1:2" x14ac:dyDescent="0.3">
      <c r="A258" t="s">
        <v>490</v>
      </c>
      <c r="B258">
        <v>427</v>
      </c>
    </row>
    <row r="259" spans="1:2" x14ac:dyDescent="0.3">
      <c r="A259" t="s">
        <v>491</v>
      </c>
      <c r="B259">
        <f>360+52</f>
        <v>412</v>
      </c>
    </row>
    <row r="260" spans="1:2" x14ac:dyDescent="0.3">
      <c r="A260" t="s">
        <v>492</v>
      </c>
      <c r="B260">
        <v>500</v>
      </c>
    </row>
    <row r="261" spans="1:2" x14ac:dyDescent="0.3">
      <c r="A261" t="s">
        <v>493</v>
      </c>
      <c r="B261">
        <v>659</v>
      </c>
    </row>
    <row r="262" spans="1:2" x14ac:dyDescent="0.3">
      <c r="A262" t="s">
        <v>494</v>
      </c>
      <c r="B262">
        <f>9*60+47</f>
        <v>587</v>
      </c>
    </row>
    <row r="263" spans="1:2" x14ac:dyDescent="0.3">
      <c r="A263" t="s">
        <v>495</v>
      </c>
      <c r="B263">
        <v>921</v>
      </c>
    </row>
    <row r="264" spans="1:2" x14ac:dyDescent="0.3">
      <c r="A264" t="s">
        <v>496</v>
      </c>
      <c r="B264">
        <f>12*60+4</f>
        <v>724</v>
      </c>
    </row>
    <row r="265" spans="1:2" x14ac:dyDescent="0.3">
      <c r="A265" t="s">
        <v>497</v>
      </c>
      <c r="B265">
        <v>509</v>
      </c>
    </row>
    <row r="266" spans="1:2" x14ac:dyDescent="0.3">
      <c r="A266" t="s">
        <v>498</v>
      </c>
      <c r="B266">
        <v>435</v>
      </c>
    </row>
    <row r="267" spans="1:2" x14ac:dyDescent="0.3">
      <c r="A267" t="s">
        <v>499</v>
      </c>
      <c r="B267">
        <v>257</v>
      </c>
    </row>
    <row r="268" spans="1:2" x14ac:dyDescent="0.3">
      <c r="A268" t="s">
        <v>500</v>
      </c>
      <c r="B268">
        <f>9*60+20</f>
        <v>560</v>
      </c>
    </row>
    <row r="269" spans="1:2" x14ac:dyDescent="0.3">
      <c r="A269" t="s">
        <v>501</v>
      </c>
      <c r="B269">
        <v>638</v>
      </c>
    </row>
    <row r="270" spans="1:2" x14ac:dyDescent="0.3">
      <c r="A270" t="s">
        <v>502</v>
      </c>
      <c r="B270">
        <f>12*60+19</f>
        <v>739</v>
      </c>
    </row>
    <row r="271" spans="1:2" x14ac:dyDescent="0.3">
      <c r="A271" t="s">
        <v>503</v>
      </c>
      <c r="B271">
        <v>738</v>
      </c>
    </row>
    <row r="272" spans="1:2" x14ac:dyDescent="0.3">
      <c r="A272" t="s">
        <v>504</v>
      </c>
      <c r="B272">
        <f>12*60+10</f>
        <v>730</v>
      </c>
    </row>
    <row r="273" spans="1:15" x14ac:dyDescent="0.3">
      <c r="A273" t="s">
        <v>505</v>
      </c>
      <c r="B273">
        <f>14*60+7</f>
        <v>847</v>
      </c>
    </row>
    <row r="274" spans="1:15" x14ac:dyDescent="0.3">
      <c r="A274" s="4" t="s">
        <v>510</v>
      </c>
      <c r="B274">
        <f>AVERAGE(C274:Q274)</f>
        <v>900</v>
      </c>
      <c r="C274" s="9">
        <v>900</v>
      </c>
    </row>
    <row r="275" spans="1:15" x14ac:dyDescent="0.3">
      <c r="A275" t="s">
        <v>511</v>
      </c>
      <c r="B275">
        <f t="shared" ref="B275:B290" si="0">AVERAGE(C275:Q275)</f>
        <v>625</v>
      </c>
      <c r="C275">
        <v>75</v>
      </c>
      <c r="D275">
        <v>900</v>
      </c>
      <c r="E275">
        <v>900</v>
      </c>
    </row>
    <row r="276" spans="1:15" x14ac:dyDescent="0.3">
      <c r="A276" t="s">
        <v>512</v>
      </c>
      <c r="B276">
        <f t="shared" si="0"/>
        <v>459.5</v>
      </c>
      <c r="C276">
        <v>900</v>
      </c>
      <c r="D276">
        <v>19</v>
      </c>
    </row>
    <row r="277" spans="1:15" x14ac:dyDescent="0.3">
      <c r="A277" t="s">
        <v>513</v>
      </c>
      <c r="B277">
        <f t="shared" si="0"/>
        <v>900</v>
      </c>
      <c r="C277" s="9">
        <v>900</v>
      </c>
    </row>
    <row r="278" spans="1:15" x14ac:dyDescent="0.3">
      <c r="A278" t="s">
        <v>514</v>
      </c>
      <c r="B278">
        <f t="shared" si="0"/>
        <v>418.75</v>
      </c>
      <c r="C278">
        <v>184</v>
      </c>
      <c r="D278">
        <v>62</v>
      </c>
      <c r="E278">
        <f>300+180+49</f>
        <v>529</v>
      </c>
      <c r="F278">
        <v>900</v>
      </c>
    </row>
    <row r="279" spans="1:15" x14ac:dyDescent="0.3">
      <c r="A279" t="s">
        <v>515</v>
      </c>
      <c r="B279">
        <f t="shared" si="0"/>
        <v>678.83333333333337</v>
      </c>
      <c r="C279">
        <v>900</v>
      </c>
      <c r="D279">
        <v>900</v>
      </c>
      <c r="E279">
        <v>900</v>
      </c>
      <c r="F279">
        <v>88</v>
      </c>
      <c r="G279">
        <v>567</v>
      </c>
      <c r="H279">
        <v>900</v>
      </c>
      <c r="I279">
        <f>65+300</f>
        <v>365</v>
      </c>
      <c r="J279">
        <v>900</v>
      </c>
      <c r="K279">
        <v>900</v>
      </c>
      <c r="L279">
        <v>78</v>
      </c>
      <c r="M279">
        <v>900</v>
      </c>
      <c r="N279">
        <f>600+120+28</f>
        <v>748</v>
      </c>
    </row>
    <row r="280" spans="1:15" x14ac:dyDescent="0.3">
      <c r="A280" t="s">
        <v>516</v>
      </c>
      <c r="B280">
        <f t="shared" si="0"/>
        <v>440.76923076923077</v>
      </c>
      <c r="C280">
        <v>50</v>
      </c>
      <c r="D280">
        <f>300+180+14</f>
        <v>494</v>
      </c>
      <c r="E280">
        <v>900</v>
      </c>
      <c r="F280">
        <v>900</v>
      </c>
      <c r="G280">
        <f>300+4*60+32</f>
        <v>572</v>
      </c>
      <c r="H280">
        <v>900</v>
      </c>
      <c r="I280">
        <v>150</v>
      </c>
      <c r="J280">
        <v>136</v>
      </c>
      <c r="K280">
        <f>300+180+42</f>
        <v>522</v>
      </c>
      <c r="L280">
        <v>185</v>
      </c>
      <c r="M280">
        <v>524</v>
      </c>
      <c r="N280">
        <v>104</v>
      </c>
      <c r="O280">
        <v>293</v>
      </c>
    </row>
    <row r="281" spans="1:15" x14ac:dyDescent="0.3">
      <c r="A281" t="s">
        <v>517</v>
      </c>
      <c r="B281">
        <f t="shared" si="0"/>
        <v>580</v>
      </c>
      <c r="C281">
        <v>180</v>
      </c>
      <c r="D281">
        <v>644</v>
      </c>
      <c r="E281">
        <v>678</v>
      </c>
      <c r="F281">
        <v>900</v>
      </c>
      <c r="G281">
        <f>300+180+18</f>
        <v>498</v>
      </c>
    </row>
    <row r="282" spans="1:15" x14ac:dyDescent="0.3">
      <c r="A282" t="s">
        <v>519</v>
      </c>
      <c r="B282">
        <f t="shared" si="0"/>
        <v>577</v>
      </c>
      <c r="C282">
        <f>9*60+37</f>
        <v>577</v>
      </c>
    </row>
    <row r="283" spans="1:15" x14ac:dyDescent="0.3">
      <c r="A283" t="s">
        <v>520</v>
      </c>
      <c r="B283">
        <f t="shared" si="0"/>
        <v>900</v>
      </c>
      <c r="C283" s="9">
        <v>900</v>
      </c>
    </row>
    <row r="284" spans="1:15" x14ac:dyDescent="0.3">
      <c r="A284" t="s">
        <v>521</v>
      </c>
      <c r="B284">
        <f t="shared" si="0"/>
        <v>554.36363636363637</v>
      </c>
      <c r="C284">
        <v>900</v>
      </c>
      <c r="D284">
        <v>900</v>
      </c>
      <c r="E284">
        <v>900</v>
      </c>
      <c r="F284">
        <v>198</v>
      </c>
      <c r="G284">
        <v>294</v>
      </c>
      <c r="H284">
        <v>147</v>
      </c>
      <c r="I284">
        <v>900</v>
      </c>
      <c r="J284">
        <v>347</v>
      </c>
      <c r="K284">
        <v>401</v>
      </c>
      <c r="L284">
        <v>900</v>
      </c>
      <c r="M284">
        <v>211</v>
      </c>
    </row>
    <row r="285" spans="1:15" x14ac:dyDescent="0.3">
      <c r="A285" t="s">
        <v>522</v>
      </c>
      <c r="B285">
        <f t="shared" si="0"/>
        <v>653.5</v>
      </c>
      <c r="C285">
        <v>900</v>
      </c>
      <c r="D285">
        <v>407</v>
      </c>
    </row>
    <row r="286" spans="1:15" x14ac:dyDescent="0.3">
      <c r="A286" t="s">
        <v>523</v>
      </c>
      <c r="B286">
        <f>13*60+32</f>
        <v>812</v>
      </c>
    </row>
    <row r="287" spans="1:15" x14ac:dyDescent="0.3">
      <c r="A287" t="s">
        <v>524</v>
      </c>
      <c r="B287">
        <f>11*60+4</f>
        <v>664</v>
      </c>
    </row>
    <row r="288" spans="1:15" x14ac:dyDescent="0.3">
      <c r="A288" t="s">
        <v>525</v>
      </c>
      <c r="B288">
        <f>16*60+45</f>
        <v>1005</v>
      </c>
    </row>
    <row r="289" spans="1:10" x14ac:dyDescent="0.3">
      <c r="A289" t="s">
        <v>526</v>
      </c>
      <c r="B289">
        <f t="shared" si="0"/>
        <v>325.8</v>
      </c>
      <c r="C289">
        <f>600+144</f>
        <v>744</v>
      </c>
      <c r="D289">
        <v>161</v>
      </c>
      <c r="E289">
        <f>300+180+44</f>
        <v>524</v>
      </c>
      <c r="F289">
        <v>91</v>
      </c>
      <c r="G289">
        <v>109</v>
      </c>
    </row>
    <row r="290" spans="1:10" x14ac:dyDescent="0.3">
      <c r="A290" t="s">
        <v>527</v>
      </c>
      <c r="B290">
        <f t="shared" si="0"/>
        <v>586.75</v>
      </c>
      <c r="C290">
        <v>780</v>
      </c>
      <c r="D290">
        <v>900</v>
      </c>
      <c r="E290">
        <v>900</v>
      </c>
      <c r="F290">
        <f>300+120+56</f>
        <v>476</v>
      </c>
      <c r="G290">
        <v>60</v>
      </c>
      <c r="H290">
        <v>383</v>
      </c>
      <c r="I290">
        <f>300+120+58</f>
        <v>478</v>
      </c>
      <c r="J290">
        <f>600+60+57</f>
        <v>717</v>
      </c>
    </row>
    <row r="291" spans="1:10" x14ac:dyDescent="0.3">
      <c r="A291" s="4" t="s">
        <v>530</v>
      </c>
      <c r="B291">
        <v>900</v>
      </c>
    </row>
    <row r="292" spans="1:10" x14ac:dyDescent="0.3">
      <c r="A292" t="s">
        <v>531</v>
      </c>
      <c r="B292">
        <f>13*60+30</f>
        <v>810</v>
      </c>
    </row>
    <row r="293" spans="1:10" x14ac:dyDescent="0.3">
      <c r="A293" t="s">
        <v>532</v>
      </c>
      <c r="B293">
        <f>12*60+11</f>
        <v>731</v>
      </c>
    </row>
    <row r="294" spans="1:10" x14ac:dyDescent="0.3">
      <c r="A294" t="s">
        <v>533</v>
      </c>
      <c r="B294">
        <f>11*60+51</f>
        <v>711</v>
      </c>
    </row>
    <row r="295" spans="1:10" x14ac:dyDescent="0.3">
      <c r="A295" t="s">
        <v>534</v>
      </c>
      <c r="B295">
        <v>900</v>
      </c>
    </row>
    <row r="296" spans="1:10" x14ac:dyDescent="0.3">
      <c r="A296" t="s">
        <v>535</v>
      </c>
      <c r="B296">
        <f>9*60+51</f>
        <v>591</v>
      </c>
    </row>
    <row r="297" spans="1:10" x14ac:dyDescent="0.3">
      <c r="A297" t="s">
        <v>536</v>
      </c>
      <c r="B297">
        <f>8*60+20</f>
        <v>500</v>
      </c>
    </row>
    <row r="298" spans="1:10" x14ac:dyDescent="0.3">
      <c r="A298" t="s">
        <v>537</v>
      </c>
      <c r="B298">
        <v>134</v>
      </c>
    </row>
    <row r="299" spans="1:10" x14ac:dyDescent="0.3">
      <c r="A299" t="s">
        <v>538</v>
      </c>
      <c r="B299">
        <f>12*60+32</f>
        <v>752</v>
      </c>
    </row>
    <row r="300" spans="1:10" x14ac:dyDescent="0.3">
      <c r="A300" t="s">
        <v>539</v>
      </c>
      <c r="B300">
        <f>9*60+20</f>
        <v>560</v>
      </c>
    </row>
    <row r="301" spans="1:10" x14ac:dyDescent="0.3">
      <c r="A301" t="s">
        <v>540</v>
      </c>
      <c r="B301">
        <v>640</v>
      </c>
    </row>
    <row r="302" spans="1:10" x14ac:dyDescent="0.3">
      <c r="A302" t="s">
        <v>541</v>
      </c>
      <c r="B302">
        <v>500</v>
      </c>
    </row>
    <row r="303" spans="1:10" x14ac:dyDescent="0.3">
      <c r="A303" t="s">
        <v>542</v>
      </c>
      <c r="B303">
        <f>9*60+22</f>
        <v>562</v>
      </c>
    </row>
    <row r="304" spans="1:10" x14ac:dyDescent="0.3">
      <c r="A304" t="s">
        <v>543</v>
      </c>
      <c r="B304">
        <f>12*60+41</f>
        <v>761</v>
      </c>
    </row>
    <row r="305" spans="1:2" x14ac:dyDescent="0.3">
      <c r="A305" t="s">
        <v>544</v>
      </c>
      <c r="B305">
        <f>9*60+42</f>
        <v>582</v>
      </c>
    </row>
    <row r="306" spans="1:2" x14ac:dyDescent="0.3">
      <c r="A306" t="s">
        <v>545</v>
      </c>
      <c r="B306">
        <f>13*60+8</f>
        <v>788</v>
      </c>
    </row>
    <row r="307" spans="1:2" x14ac:dyDescent="0.3">
      <c r="A307" t="s">
        <v>546</v>
      </c>
      <c r="B307">
        <v>941</v>
      </c>
    </row>
    <row r="308" spans="1:2" x14ac:dyDescent="0.3">
      <c r="A308" t="s">
        <v>547</v>
      </c>
      <c r="B308">
        <v>639</v>
      </c>
    </row>
    <row r="309" spans="1:2" x14ac:dyDescent="0.3">
      <c r="A309" t="s">
        <v>548</v>
      </c>
      <c r="B309">
        <f>17*60+27</f>
        <v>1047</v>
      </c>
    </row>
    <row r="310" spans="1:2" x14ac:dyDescent="0.3">
      <c r="A310" s="4" t="s">
        <v>549</v>
      </c>
      <c r="B310">
        <v>380</v>
      </c>
    </row>
    <row r="311" spans="1:2" x14ac:dyDescent="0.3">
      <c r="A311" t="s">
        <v>550</v>
      </c>
      <c r="B311">
        <v>516</v>
      </c>
    </row>
    <row r="312" spans="1:2" x14ac:dyDescent="0.3">
      <c r="A312" t="s">
        <v>551</v>
      </c>
      <c r="B312">
        <f>13*60+55</f>
        <v>835</v>
      </c>
    </row>
    <row r="313" spans="1:2" x14ac:dyDescent="0.3">
      <c r="A313" t="s">
        <v>552</v>
      </c>
      <c r="B313">
        <f>13*60+7</f>
        <v>787</v>
      </c>
    </row>
    <row r="314" spans="1:2" x14ac:dyDescent="0.3">
      <c r="A314" t="s">
        <v>553</v>
      </c>
      <c r="B314">
        <v>900</v>
      </c>
    </row>
    <row r="315" spans="1:2" x14ac:dyDescent="0.3">
      <c r="A315" t="s">
        <v>554</v>
      </c>
      <c r="B315">
        <f>9*60+49</f>
        <v>589</v>
      </c>
    </row>
    <row r="316" spans="1:2" x14ac:dyDescent="0.3">
      <c r="A316" t="s">
        <v>555</v>
      </c>
      <c r="B316">
        <f>9*60+26</f>
        <v>566</v>
      </c>
    </row>
    <row r="317" spans="1:2" x14ac:dyDescent="0.3">
      <c r="A317" t="s">
        <v>556</v>
      </c>
      <c r="B317">
        <f>11*60+48</f>
        <v>708</v>
      </c>
    </row>
    <row r="318" spans="1:2" x14ac:dyDescent="0.3">
      <c r="A318" t="s">
        <v>557</v>
      </c>
      <c r="B318">
        <v>900</v>
      </c>
    </row>
    <row r="319" spans="1:2" x14ac:dyDescent="0.3">
      <c r="A319" t="s">
        <v>558</v>
      </c>
      <c r="B319">
        <v>900</v>
      </c>
    </row>
    <row r="320" spans="1:2" x14ac:dyDescent="0.3">
      <c r="A320" t="s">
        <v>559</v>
      </c>
      <c r="B320">
        <f>11*60+56</f>
        <v>716</v>
      </c>
    </row>
    <row r="321" spans="1:2" x14ac:dyDescent="0.3">
      <c r="A321" t="s">
        <v>560</v>
      </c>
      <c r="B321">
        <v>515</v>
      </c>
    </row>
    <row r="322" spans="1:2" x14ac:dyDescent="0.3">
      <c r="A322" t="s">
        <v>561</v>
      </c>
      <c r="B322">
        <v>650</v>
      </c>
    </row>
    <row r="323" spans="1:2" x14ac:dyDescent="0.3">
      <c r="A323" t="s">
        <v>562</v>
      </c>
      <c r="B323">
        <v>487</v>
      </c>
    </row>
    <row r="324" spans="1:2" x14ac:dyDescent="0.3">
      <c r="A324" t="s">
        <v>564</v>
      </c>
      <c r="B324">
        <f>13*60+4</f>
        <v>784</v>
      </c>
    </row>
    <row r="325" spans="1:2" x14ac:dyDescent="0.3">
      <c r="A325" t="s">
        <v>565</v>
      </c>
      <c r="B325">
        <v>600</v>
      </c>
    </row>
    <row r="326" spans="1:2" x14ac:dyDescent="0.3">
      <c r="A326" t="s">
        <v>566</v>
      </c>
      <c r="B326">
        <f>9*60+2</f>
        <v>542</v>
      </c>
    </row>
    <row r="327" spans="1:2" x14ac:dyDescent="0.3">
      <c r="A327" t="s">
        <v>567</v>
      </c>
      <c r="B327">
        <v>514</v>
      </c>
    </row>
    <row r="328" spans="1:2" x14ac:dyDescent="0.3">
      <c r="A328" t="s">
        <v>568</v>
      </c>
      <c r="B328">
        <v>900</v>
      </c>
    </row>
    <row r="329" spans="1:2" x14ac:dyDescent="0.3">
      <c r="A329" s="4" t="s">
        <v>574</v>
      </c>
    </row>
    <row r="330" spans="1:2" x14ac:dyDescent="0.3">
      <c r="A330" t="s">
        <v>575</v>
      </c>
    </row>
    <row r="331" spans="1:2" x14ac:dyDescent="0.3">
      <c r="A331" t="s">
        <v>576</v>
      </c>
    </row>
    <row r="332" spans="1:2" x14ac:dyDescent="0.3">
      <c r="A332" t="s">
        <v>577</v>
      </c>
    </row>
    <row r="333" spans="1:2" x14ac:dyDescent="0.3">
      <c r="A333" t="s">
        <v>578</v>
      </c>
    </row>
    <row r="334" spans="1:2" x14ac:dyDescent="0.3">
      <c r="A334" t="s">
        <v>579</v>
      </c>
    </row>
    <row r="335" spans="1:2" x14ac:dyDescent="0.3">
      <c r="A335" t="s">
        <v>580</v>
      </c>
    </row>
    <row r="336" spans="1:2" x14ac:dyDescent="0.3">
      <c r="A336" t="s">
        <v>581</v>
      </c>
    </row>
    <row r="337" spans="1:1" x14ac:dyDescent="0.3">
      <c r="A337" t="s">
        <v>582</v>
      </c>
    </row>
    <row r="338" spans="1:1" x14ac:dyDescent="0.3">
      <c r="A338" t="s">
        <v>584</v>
      </c>
    </row>
    <row r="339" spans="1:1" x14ac:dyDescent="0.3">
      <c r="A339" t="s">
        <v>585</v>
      </c>
    </row>
    <row r="340" spans="1:1" x14ac:dyDescent="0.3">
      <c r="A340" t="s">
        <v>586</v>
      </c>
    </row>
    <row r="341" spans="1:1" x14ac:dyDescent="0.3">
      <c r="A341" t="s">
        <v>587</v>
      </c>
    </row>
    <row r="342" spans="1:1" x14ac:dyDescent="0.3">
      <c r="A342" t="s">
        <v>588</v>
      </c>
    </row>
    <row r="343" spans="1:1" x14ac:dyDescent="0.3">
      <c r="A343" t="s">
        <v>589</v>
      </c>
    </row>
    <row r="344" spans="1:1" x14ac:dyDescent="0.3">
      <c r="A344" t="s">
        <v>590</v>
      </c>
    </row>
    <row r="345" spans="1:1" x14ac:dyDescent="0.3">
      <c r="A345" t="s">
        <v>591</v>
      </c>
    </row>
    <row r="346" spans="1:1" x14ac:dyDescent="0.3">
      <c r="A346" t="s">
        <v>592</v>
      </c>
    </row>
    <row r="347" spans="1:1" x14ac:dyDescent="0.3">
      <c r="A347" t="s">
        <v>593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abSelected="1" topLeftCell="A2" zoomScale="80" zoomScaleNormal="80" workbookViewId="0">
      <pane ySplit="1" topLeftCell="A306" activePane="bottomLeft" state="frozen"/>
      <selection activeCell="A2" sqref="A2"/>
      <selection pane="bottomLeft" activeCell="A325" sqref="A325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3" t="s">
        <v>254</v>
      </c>
      <c r="B1" s="13"/>
      <c r="C1" s="13"/>
      <c r="D1" s="13"/>
      <c r="E1" s="7"/>
      <c r="F1" s="7"/>
      <c r="G1" s="7"/>
      <c r="H1" s="7"/>
      <c r="I1" s="13" t="s">
        <v>255</v>
      </c>
      <c r="J1" s="13"/>
      <c r="K1" s="13" t="s">
        <v>256</v>
      </c>
      <c r="L1" s="13"/>
      <c r="M1" s="13" t="s">
        <v>257</v>
      </c>
      <c r="N1" s="13"/>
      <c r="O1" s="13" t="s">
        <v>258</v>
      </c>
      <c r="P1" s="13"/>
      <c r="Q1" s="13"/>
      <c r="R1" s="13"/>
      <c r="S1" s="13"/>
      <c r="T1" s="7"/>
      <c r="U1" s="13" t="s">
        <v>507</v>
      </c>
      <c r="V1" s="13" t="s">
        <v>508</v>
      </c>
      <c r="W1" s="13" t="s">
        <v>259</v>
      </c>
      <c r="X1" s="13"/>
      <c r="Y1" s="13" t="s">
        <v>260</v>
      </c>
      <c r="Z1" s="13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572</v>
      </c>
      <c r="F2" t="s">
        <v>573</v>
      </c>
      <c r="G2" t="s">
        <v>569</v>
      </c>
      <c r="H2" t="s">
        <v>570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509</v>
      </c>
      <c r="U2" s="13"/>
      <c r="V2" s="13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506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E4">
        <v>7</v>
      </c>
      <c r="F4">
        <v>1</v>
      </c>
      <c r="G4">
        <v>4</v>
      </c>
      <c r="H4">
        <v>1</v>
      </c>
      <c r="W4">
        <f>Control!B2</f>
        <v>69.5</v>
      </c>
      <c r="X4">
        <f>'Ctrl pct'!B2</f>
        <v>0.18783783783783783</v>
      </c>
      <c r="Y4">
        <f>Controlled!B2</f>
        <v>46.5</v>
      </c>
      <c r="Z4">
        <f>'Controlled pct'!B2</f>
        <v>0.12567567567567567</v>
      </c>
      <c r="AA4">
        <f>'Fight Time'!B2</f>
        <v>370</v>
      </c>
    </row>
    <row r="5" spans="1:28" x14ac:dyDescent="0.3">
      <c r="A5" t="str">
        <f>Control!A3</f>
        <v>Angela Hill</v>
      </c>
      <c r="E5">
        <v>18</v>
      </c>
      <c r="F5">
        <v>14</v>
      </c>
      <c r="G5">
        <v>13</v>
      </c>
      <c r="H5">
        <v>14</v>
      </c>
      <c r="W5">
        <f>Control!B3</f>
        <v>129.7037037037037</v>
      </c>
      <c r="X5">
        <f>'Ctrl pct'!B3</f>
        <v>0.15081826012058569</v>
      </c>
      <c r="Y5">
        <f>Controlled!B3</f>
        <v>153.40740740740742</v>
      </c>
      <c r="Z5">
        <f>'Controlled pct'!B3</f>
        <v>0.17838070628768304</v>
      </c>
      <c r="AA5">
        <f>'Fight Time'!B3</f>
        <v>860</v>
      </c>
    </row>
    <row r="6" spans="1:28" x14ac:dyDescent="0.3">
      <c r="A6" t="str">
        <f>Control!A4</f>
        <v>Ketlen Sousa</v>
      </c>
      <c r="E6">
        <v>15</v>
      </c>
      <c r="F6">
        <v>5</v>
      </c>
      <c r="G6">
        <v>2</v>
      </c>
      <c r="H6">
        <v>2</v>
      </c>
      <c r="W6">
        <f>Control!B4</f>
        <v>52.25</v>
      </c>
      <c r="X6">
        <f>'Ctrl pct'!B4</f>
        <v>0.13194444444444445</v>
      </c>
      <c r="Y6">
        <f>Controlled!B4</f>
        <v>131.5</v>
      </c>
      <c r="Z6">
        <f>'Controlled pct'!B4</f>
        <v>0.33207070707070707</v>
      </c>
      <c r="AA6">
        <f>'Fight Time'!B4</f>
        <v>396</v>
      </c>
    </row>
    <row r="7" spans="1:28" x14ac:dyDescent="0.3">
      <c r="A7" t="str">
        <f>Control!A5</f>
        <v>Jesus Aguilar</v>
      </c>
      <c r="E7">
        <v>11</v>
      </c>
      <c r="F7">
        <v>3</v>
      </c>
      <c r="G7">
        <v>3</v>
      </c>
      <c r="H7">
        <v>2</v>
      </c>
      <c r="W7">
        <f>Control!B5</f>
        <v>133</v>
      </c>
      <c r="X7">
        <f>'Ctrl pct'!B5</f>
        <v>0.32439024390243903</v>
      </c>
      <c r="Y7">
        <f>Controlled!B5</f>
        <v>270.66666666666669</v>
      </c>
      <c r="Z7">
        <f>'Controlled pct'!B5</f>
        <v>0.66016260162601625</v>
      </c>
      <c r="AA7">
        <f>'Fight Time'!B5</f>
        <v>410</v>
      </c>
    </row>
    <row r="8" spans="1:28" x14ac:dyDescent="0.3">
      <c r="A8" t="str">
        <f>Control!A6</f>
        <v>Raphael Estevam</v>
      </c>
      <c r="E8">
        <v>13</v>
      </c>
      <c r="F8">
        <v>0</v>
      </c>
      <c r="G8">
        <v>2</v>
      </c>
      <c r="H8">
        <v>0</v>
      </c>
      <c r="W8">
        <f>Control!B6</f>
        <v>508.33333333333331</v>
      </c>
      <c r="X8">
        <f>'Ctrl pct'!B6</f>
        <v>0.75532441802872707</v>
      </c>
      <c r="Y8">
        <f>Controlled!B6</f>
        <v>39</v>
      </c>
      <c r="Z8">
        <f>'Controlled pct'!B6</f>
        <v>5.7949479940564638E-2</v>
      </c>
      <c r="AA8">
        <f>'Fight Time'!B6</f>
        <v>673</v>
      </c>
    </row>
    <row r="9" spans="1:28" x14ac:dyDescent="0.3">
      <c r="A9" t="str">
        <f>Control!A7</f>
        <v>Valter Walker</v>
      </c>
      <c r="E9">
        <v>13</v>
      </c>
      <c r="F9">
        <v>1</v>
      </c>
      <c r="G9">
        <v>2</v>
      </c>
      <c r="H9">
        <v>1</v>
      </c>
      <c r="W9">
        <f>Control!B7</f>
        <v>336.5</v>
      </c>
      <c r="X9">
        <f>'Ctrl pct'!B7</f>
        <v>0.56270903010033446</v>
      </c>
      <c r="Y9">
        <f>Controlled!B7</f>
        <v>21.5</v>
      </c>
      <c r="Z9">
        <f>'Controlled pct'!B7</f>
        <v>3.595317725752508E-2</v>
      </c>
      <c r="AA9">
        <f>'Fight Time'!B7</f>
        <v>598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E11">
        <v>8</v>
      </c>
      <c r="F11">
        <v>1</v>
      </c>
      <c r="G11">
        <v>1</v>
      </c>
      <c r="H11">
        <v>0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3</v>
      </c>
      <c r="G14">
        <v>8</v>
      </c>
      <c r="H14">
        <v>3</v>
      </c>
      <c r="I14">
        <v>0.31</v>
      </c>
      <c r="J14">
        <v>1</v>
      </c>
      <c r="K14">
        <v>0.31</v>
      </c>
      <c r="L14">
        <v>0</v>
      </c>
      <c r="M14">
        <v>0.38</v>
      </c>
      <c r="N14">
        <v>0</v>
      </c>
      <c r="O14" s="8">
        <v>2.89</v>
      </c>
      <c r="P14" s="8">
        <v>2.65</v>
      </c>
      <c r="Q14">
        <v>0.69</v>
      </c>
      <c r="R14">
        <v>0.19</v>
      </c>
      <c r="S14">
        <v>0.12</v>
      </c>
      <c r="T14">
        <v>3.38</v>
      </c>
      <c r="U14">
        <v>0.54</v>
      </c>
      <c r="V14">
        <v>0.85</v>
      </c>
      <c r="W14">
        <f>Control!B12</f>
        <v>301.3</v>
      </c>
      <c r="X14">
        <f>'Ctrl pct'!B12</f>
        <v>0.45651515151515154</v>
      </c>
      <c r="Y14">
        <f>Controlled!B12</f>
        <v>38.9</v>
      </c>
      <c r="Z14">
        <f>'Controlled pct'!B12</f>
        <v>5.8939393939393937E-2</v>
      </c>
      <c r="AA14">
        <f>'Fight Time'!B12</f>
        <v>660</v>
      </c>
      <c r="AB14">
        <v>3</v>
      </c>
    </row>
    <row r="15" spans="1:28" x14ac:dyDescent="0.3">
      <c r="A15" t="str">
        <f>Control!A13</f>
        <v>Rodolfo Vieira</v>
      </c>
      <c r="E15">
        <v>10</v>
      </c>
      <c r="F15">
        <v>3</v>
      </c>
      <c r="G15">
        <v>5</v>
      </c>
      <c r="H15">
        <v>3</v>
      </c>
      <c r="W15">
        <f>Control!B13</f>
        <v>171.75</v>
      </c>
      <c r="X15">
        <f>'Ctrl pct'!B13</f>
        <v>0.34908536585365851</v>
      </c>
      <c r="Y15">
        <f>Controlled!B13</f>
        <v>24.75</v>
      </c>
      <c r="Z15">
        <f>'Controlled pct'!B13</f>
        <v>5.0304878048780491E-2</v>
      </c>
      <c r="AA15">
        <f>'Fight Time'!B13</f>
        <v>492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14</v>
      </c>
      <c r="F17">
        <v>5</v>
      </c>
      <c r="G17">
        <v>8</v>
      </c>
      <c r="H17">
        <v>5</v>
      </c>
      <c r="I17">
        <v>0.86</v>
      </c>
      <c r="J17">
        <v>0.6</v>
      </c>
      <c r="K17">
        <v>7.0000000000000007E-2</v>
      </c>
      <c r="L17">
        <v>0.2</v>
      </c>
      <c r="M17">
        <v>7.0000000000000007E-2</v>
      </c>
      <c r="N17">
        <v>0.2</v>
      </c>
      <c r="O17" s="8">
        <v>3.78</v>
      </c>
      <c r="P17" s="8">
        <v>3.85</v>
      </c>
      <c r="Q17">
        <v>0.67</v>
      </c>
      <c r="R17">
        <v>0.26</v>
      </c>
      <c r="S17">
        <v>7.0000000000000007E-2</v>
      </c>
      <c r="T17">
        <v>1.97</v>
      </c>
      <c r="U17">
        <v>0.38</v>
      </c>
      <c r="V17">
        <v>0.65</v>
      </c>
      <c r="W17">
        <f>Control!B15</f>
        <v>92.769230769230774</v>
      </c>
      <c r="X17">
        <f>'Ctrl pct'!B15</f>
        <v>0.22035446738534625</v>
      </c>
      <c r="Y17">
        <f>Controlled!B15</f>
        <v>110.69230769230769</v>
      </c>
      <c r="Z17">
        <f>'Controlled pct'!B15</f>
        <v>0.26292709665631281</v>
      </c>
      <c r="AA17">
        <f>'Fight Time'!B15</f>
        <v>421</v>
      </c>
      <c r="AB17">
        <v>1</v>
      </c>
    </row>
    <row r="18" spans="1:28" x14ac:dyDescent="0.3">
      <c r="A18" t="str">
        <f>Control!A16</f>
        <v>Jose Delgado</v>
      </c>
      <c r="E18">
        <v>9</v>
      </c>
      <c r="F18">
        <v>1</v>
      </c>
      <c r="G18">
        <v>1</v>
      </c>
      <c r="H18">
        <v>0</v>
      </c>
      <c r="W18">
        <f>Control!B16</f>
        <v>72.5</v>
      </c>
      <c r="X18">
        <f>'Ctrl pct'!B16</f>
        <v>0.18831168831168832</v>
      </c>
      <c r="Y18">
        <f>Controlled!B16</f>
        <v>30.5</v>
      </c>
      <c r="Z18">
        <f>'Controlled pct'!B16</f>
        <v>7.9220779220779219E-2</v>
      </c>
      <c r="AA18">
        <f>'Fight Time'!B16</f>
        <v>385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E22">
        <v>23</v>
      </c>
      <c r="F22">
        <v>9</v>
      </c>
      <c r="G22">
        <v>7</v>
      </c>
      <c r="H22">
        <v>7</v>
      </c>
      <c r="W22">
        <f>Control!B20</f>
        <v>25.785714285714285</v>
      </c>
      <c r="X22">
        <f>'Ctrl pct'!B20</f>
        <v>2.9136400322841E-2</v>
      </c>
      <c r="Y22">
        <f>Controlled!B20</f>
        <v>57.214285714285715</v>
      </c>
      <c r="Z22">
        <f>'Controlled pct'!B20</f>
        <v>6.4648910411622282E-2</v>
      </c>
      <c r="AA22">
        <f>'Fight Time'!B20</f>
        <v>885</v>
      </c>
    </row>
    <row r="23" spans="1:28" x14ac:dyDescent="0.3">
      <c r="A23" t="str">
        <f>Control!A21</f>
        <v>Youssef Zalal</v>
      </c>
      <c r="E23">
        <v>17</v>
      </c>
      <c r="F23">
        <v>5</v>
      </c>
      <c r="G23">
        <v>7</v>
      </c>
      <c r="H23">
        <v>3</v>
      </c>
      <c r="W23">
        <f>Control!B21</f>
        <v>232.54545454545453</v>
      </c>
      <c r="X23">
        <f>'Ctrl pct'!B21</f>
        <v>0.31855541718555413</v>
      </c>
      <c r="Y23">
        <f>Controlled!B21</f>
        <v>148</v>
      </c>
      <c r="Z23">
        <f>'Controlled pct'!B21</f>
        <v>0.20273972602739726</v>
      </c>
      <c r="AA23">
        <f>'Fight Time'!B21</f>
        <v>730</v>
      </c>
    </row>
    <row r="24" spans="1:28" x14ac:dyDescent="0.3">
      <c r="A24" t="str">
        <f>Control!A22</f>
        <v>Gregory Rodriguez</v>
      </c>
      <c r="E24">
        <v>16</v>
      </c>
      <c r="F24">
        <v>6</v>
      </c>
      <c r="G24">
        <v>7</v>
      </c>
      <c r="H24">
        <v>3</v>
      </c>
      <c r="W24">
        <f>Control!B22</f>
        <v>116.09090909090909</v>
      </c>
      <c r="X24">
        <f>'Ctrl pct'!B22</f>
        <v>0.2354785174257791</v>
      </c>
      <c r="Y24">
        <f>Controlled!B22</f>
        <v>40.81818181818182</v>
      </c>
      <c r="Z24">
        <f>'Controlled pct'!B22</f>
        <v>8.2795500645399228E-2</v>
      </c>
      <c r="AA24">
        <f>'Fight Time'!B22</f>
        <v>493</v>
      </c>
    </row>
    <row r="25" spans="1:28" x14ac:dyDescent="0.3">
      <c r="A25" t="str">
        <f>Control!A23</f>
        <v>Jarred Cannonier</v>
      </c>
      <c r="E25">
        <v>18</v>
      </c>
      <c r="F25">
        <v>8</v>
      </c>
      <c r="G25">
        <v>11</v>
      </c>
      <c r="H25">
        <v>8</v>
      </c>
      <c r="W25">
        <f>Control!B23</f>
        <v>73.222222222222229</v>
      </c>
      <c r="X25">
        <f>'Ctrl pct'!B23</f>
        <v>8.8646758138283571E-2</v>
      </c>
      <c r="Y25">
        <f>Controlled!B23</f>
        <v>66.315789473684205</v>
      </c>
      <c r="Z25">
        <f>'Controlled pct'!B23</f>
        <v>8.0285459411239962E-2</v>
      </c>
      <c r="AA25">
        <f>'Fight Time'!B23</f>
        <v>826</v>
      </c>
    </row>
    <row r="26" spans="1:28" x14ac:dyDescent="0.3">
      <c r="A26" t="str">
        <f>Control!A24</f>
        <v>Jared Gordon</v>
      </c>
      <c r="G26">
        <v>9</v>
      </c>
      <c r="H26">
        <v>6</v>
      </c>
      <c r="W26">
        <f>Control!B24</f>
        <v>266.42857142857144</v>
      </c>
      <c r="X26">
        <f>'Ctrl pct'!B24</f>
        <v>0.39412510566356723</v>
      </c>
      <c r="Y26">
        <f>Controlled!B24</f>
        <v>79.714285714285708</v>
      </c>
      <c r="Z26">
        <f>'Controlled pct'!B24</f>
        <v>0.11792054099746406</v>
      </c>
      <c r="AA26">
        <f>'Fight Time'!B24</f>
        <v>676</v>
      </c>
    </row>
    <row r="27" spans="1:28" x14ac:dyDescent="0.3">
      <c r="A27" t="str">
        <f>Control!A25</f>
        <v>Rafael Cerqueira</v>
      </c>
      <c r="E27">
        <v>11</v>
      </c>
      <c r="F27">
        <v>2</v>
      </c>
      <c r="G27">
        <v>0</v>
      </c>
      <c r="H27">
        <v>2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51</v>
      </c>
    </row>
    <row r="28" spans="1:28" x14ac:dyDescent="0.3">
      <c r="A28" t="str">
        <f>Control!A26</f>
        <v>Modestas Bukauskas</v>
      </c>
      <c r="E28">
        <v>17</v>
      </c>
      <c r="F28">
        <v>6</v>
      </c>
      <c r="G28">
        <v>6</v>
      </c>
      <c r="H28">
        <v>4</v>
      </c>
      <c r="W28">
        <f>Control!B26</f>
        <v>52.444444444444443</v>
      </c>
      <c r="X28">
        <f>'Ctrl pct'!B26</f>
        <v>8.8738484677570964E-2</v>
      </c>
      <c r="Y28">
        <f>Controlled!B26</f>
        <v>63.111111111111114</v>
      </c>
      <c r="Z28">
        <f>'Controlled pct'!B26</f>
        <v>0.10678699003572101</v>
      </c>
      <c r="AA28">
        <f>'Fight Time'!B26</f>
        <v>591</v>
      </c>
    </row>
    <row r="29" spans="1:28" x14ac:dyDescent="0.3">
      <c r="A29" t="str">
        <f>Control!A27</f>
        <v>Eric McConico</v>
      </c>
      <c r="E29">
        <v>9</v>
      </c>
      <c r="F29">
        <v>3</v>
      </c>
      <c r="G29">
        <v>0</v>
      </c>
      <c r="H29">
        <v>1</v>
      </c>
      <c r="W29">
        <f>Control!B27</f>
        <v>0</v>
      </c>
      <c r="X29" t="e">
        <f>'Ctrl pct'!B27</f>
        <v>#DIV/0!</v>
      </c>
      <c r="Y29">
        <f>Controlled!B27</f>
        <v>36</v>
      </c>
      <c r="Z29" t="e">
        <f>'Controlled pct'!B27</f>
        <v>#DIV/0!</v>
      </c>
      <c r="AA29">
        <f>'Fight Time'!B27</f>
        <v>0</v>
      </c>
    </row>
    <row r="30" spans="1:28" x14ac:dyDescent="0.3">
      <c r="A30" t="str">
        <f>Control!A28</f>
        <v>Nusurlton Ruziboev</v>
      </c>
      <c r="E30">
        <v>35</v>
      </c>
      <c r="F30">
        <v>9</v>
      </c>
      <c r="G30">
        <v>4</v>
      </c>
      <c r="H30">
        <v>1</v>
      </c>
      <c r="W30">
        <f>Control!B28</f>
        <v>18.75</v>
      </c>
      <c r="X30">
        <f>'Ctrl pct'!B28</f>
        <v>4.7831632653061222E-2</v>
      </c>
      <c r="Y30">
        <f>Controlled!B28</f>
        <v>82.5</v>
      </c>
      <c r="Z30">
        <f>'Controlled pct'!B28</f>
        <v>0.21045918367346939</v>
      </c>
      <c r="AA30">
        <f>'Fight Time'!B28</f>
        <v>392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G33">
        <v>2</v>
      </c>
      <c r="H33">
        <v>2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E36">
        <v>6</v>
      </c>
      <c r="F36">
        <v>2</v>
      </c>
      <c r="G36">
        <v>0</v>
      </c>
      <c r="H36">
        <v>1</v>
      </c>
      <c r="W36">
        <f>Control!B34</f>
        <v>104</v>
      </c>
      <c r="X36">
        <f>'Ctrl pct'!B34</f>
        <v>2.810810810810811</v>
      </c>
      <c r="Y36">
        <f>Controlled!B34</f>
        <v>17.5</v>
      </c>
      <c r="Z36">
        <f>'Controlled pct'!B34</f>
        <v>0.47297297297297297</v>
      </c>
      <c r="AA36">
        <f>'Fight Time'!B34</f>
        <v>37</v>
      </c>
    </row>
    <row r="37" spans="1:28" x14ac:dyDescent="0.3">
      <c r="A37" t="str">
        <f>Control!A35</f>
        <v>Andre Fili</v>
      </c>
      <c r="E37">
        <v>24</v>
      </c>
      <c r="F37">
        <v>12</v>
      </c>
      <c r="G37">
        <v>12</v>
      </c>
      <c r="H37">
        <v>11</v>
      </c>
      <c r="W37">
        <f>Control!B35</f>
        <v>100.91666666666667</v>
      </c>
      <c r="X37">
        <f>'Ctrl pct'!B35</f>
        <v>0.15842490842490844</v>
      </c>
      <c r="Y37">
        <f>Controlled!B35</f>
        <v>104.65217391304348</v>
      </c>
      <c r="Z37">
        <f>'Controlled pct'!B35</f>
        <v>0.16428912702204629</v>
      </c>
      <c r="AA37">
        <f>'Fight Time'!B35</f>
        <v>637</v>
      </c>
    </row>
    <row r="38" spans="1:28" x14ac:dyDescent="0.3">
      <c r="A38" t="str">
        <f>Control!A36</f>
        <v>Julius Walker</v>
      </c>
      <c r="E38">
        <v>6</v>
      </c>
      <c r="F38">
        <v>1</v>
      </c>
      <c r="G38">
        <v>0</v>
      </c>
      <c r="H38">
        <v>1</v>
      </c>
      <c r="W38">
        <f>Control!B36</f>
        <v>331</v>
      </c>
      <c r="X38" t="e">
        <f>'Ctrl pct'!B36</f>
        <v>#DIV/0!</v>
      </c>
      <c r="Y38">
        <f>Controlled!B36</f>
        <v>43</v>
      </c>
      <c r="Z38" t="e">
        <f>'Controlled pct'!B36</f>
        <v>#DIV/0!</v>
      </c>
      <c r="AA38">
        <f>'Fight Time'!B36</f>
        <v>0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Alsan</v>
      </c>
      <c r="E42">
        <v>14</v>
      </c>
      <c r="F42">
        <v>2</v>
      </c>
      <c r="G42">
        <v>2</v>
      </c>
      <c r="H42">
        <v>1</v>
      </c>
      <c r="W42">
        <f>Control!B40</f>
        <v>0.5</v>
      </c>
      <c r="X42">
        <f>'Ctrl pct'!B40</f>
        <v>1.6949152542372881E-3</v>
      </c>
      <c r="Y42">
        <f>Controlled!B40</f>
        <v>21</v>
      </c>
      <c r="Z42">
        <f>'Controlled pct'!B40</f>
        <v>7.1186440677966104E-2</v>
      </c>
      <c r="AA42">
        <f>'Fight Time'!B40</f>
        <v>295</v>
      </c>
    </row>
    <row r="43" spans="1:28" x14ac:dyDescent="0.3">
      <c r="A43" t="str">
        <f>Control!A41</f>
        <v>Jean Matsumoto</v>
      </c>
      <c r="E43">
        <v>16</v>
      </c>
      <c r="F43">
        <v>1</v>
      </c>
      <c r="G43">
        <v>2</v>
      </c>
      <c r="H43">
        <v>1</v>
      </c>
      <c r="W43">
        <f>Control!B41</f>
        <v>155.75</v>
      </c>
      <c r="X43">
        <f>'Ctrl pct'!B41</f>
        <v>0.19468750000000001</v>
      </c>
      <c r="Y43">
        <f>Controlled!B41</f>
        <v>236.25</v>
      </c>
      <c r="Z43">
        <f>'Controlled pct'!B41</f>
        <v>0.29531249999999998</v>
      </c>
      <c r="AA43">
        <f>'Fight Time'!B41</f>
        <v>800</v>
      </c>
    </row>
    <row r="44" spans="1:28" x14ac:dyDescent="0.3">
      <c r="A44" t="str">
        <f>Control!A42</f>
        <v>Rob Font</v>
      </c>
      <c r="E44">
        <v>22</v>
      </c>
      <c r="F44">
        <v>8</v>
      </c>
      <c r="G44">
        <v>12</v>
      </c>
      <c r="H44">
        <v>7</v>
      </c>
      <c r="W44">
        <f>Control!B42</f>
        <v>63.526315789473685</v>
      </c>
      <c r="X44">
        <f>'Ctrl pct'!B42</f>
        <v>8.1758450179502812E-2</v>
      </c>
      <c r="Y44">
        <f>Controlled!B42</f>
        <v>199.10526315789474</v>
      </c>
      <c r="Z44">
        <f>'Controlled pct'!B42</f>
        <v>0.25624872993294046</v>
      </c>
      <c r="AA44">
        <f>'Fight Time'!B42</f>
        <v>777</v>
      </c>
    </row>
    <row r="45" spans="1:28" x14ac:dyDescent="0.3">
      <c r="A45" t="str">
        <f>Control!A43</f>
        <v>Anthony Hernandez</v>
      </c>
      <c r="E45">
        <v>14</v>
      </c>
      <c r="F45">
        <v>2</v>
      </c>
      <c r="G45">
        <v>8</v>
      </c>
      <c r="H45">
        <v>2</v>
      </c>
      <c r="W45">
        <f>Control!B43</f>
        <v>380.6</v>
      </c>
      <c r="X45">
        <f>'Ctrl pct'!B43</f>
        <v>0.68453237410071943</v>
      </c>
      <c r="Y45">
        <f>Controlled!B43</f>
        <v>87.6</v>
      </c>
      <c r="Z45">
        <f>'Controlled pct'!B43</f>
        <v>0.15755395683453235</v>
      </c>
      <c r="AA45">
        <f>'Fight Time'!B43</f>
        <v>556</v>
      </c>
    </row>
    <row r="46" spans="1:28" x14ac:dyDescent="0.3">
      <c r="A46" t="str">
        <f>Control!A44</f>
        <v>Brendan Allen</v>
      </c>
      <c r="E46">
        <v>24</v>
      </c>
      <c r="F46">
        <v>7</v>
      </c>
      <c r="G46">
        <v>12</v>
      </c>
      <c r="H46">
        <v>4</v>
      </c>
      <c r="W46">
        <f>Control!B44</f>
        <v>197.375</v>
      </c>
      <c r="X46">
        <f>'Ctrl pct'!B44</f>
        <v>0.32623966942148758</v>
      </c>
      <c r="Y46">
        <f>Controlled!B44</f>
        <v>159</v>
      </c>
      <c r="Z46">
        <f>'Controlled pct'!B44</f>
        <v>0.2628099173553719</v>
      </c>
      <c r="AA46">
        <f>'Fight Time'!B44</f>
        <v>605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7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7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7" x14ac:dyDescent="0.3">
      <c r="A51" t="str">
        <f>Control!A49</f>
        <v>Luana Carolina</v>
      </c>
      <c r="G51">
        <v>6</v>
      </c>
      <c r="H51">
        <v>3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</row>
    <row r="52" spans="1:27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7" x14ac:dyDescent="0.3">
      <c r="A53" t="str">
        <f>Control!A51</f>
        <v>Charles Johnson</v>
      </c>
      <c r="E53">
        <v>17</v>
      </c>
      <c r="F53">
        <v>7</v>
      </c>
      <c r="G53">
        <v>6</v>
      </c>
      <c r="H53">
        <v>5</v>
      </c>
      <c r="W53">
        <f>Control!B51</f>
        <v>61.636363636363633</v>
      </c>
      <c r="X53">
        <f>'Ctrl pct'!B51</f>
        <v>7.6188335768063817E-2</v>
      </c>
      <c r="Y53">
        <f>Controlled!B51</f>
        <v>197.18181818181819</v>
      </c>
      <c r="Z53">
        <f>'Controlled pct'!B51</f>
        <v>0.24373525115181482</v>
      </c>
      <c r="AA53">
        <f>'Fight Time'!B51</f>
        <v>809</v>
      </c>
    </row>
    <row r="54" spans="1:27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7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7" x14ac:dyDescent="0.3">
      <c r="A56" t="str">
        <f>Control!A54</f>
        <v>Danny Silva</v>
      </c>
      <c r="E56">
        <v>10</v>
      </c>
      <c r="F56">
        <v>1</v>
      </c>
      <c r="G56">
        <v>2</v>
      </c>
      <c r="H56">
        <v>0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</row>
    <row r="57" spans="1:27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7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7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7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7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7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7" x14ac:dyDescent="0.3">
      <c r="A63" t="str">
        <f>Control!A61</f>
        <v>Austen Lane</v>
      </c>
      <c r="E63">
        <v>13</v>
      </c>
      <c r="F63">
        <v>6</v>
      </c>
      <c r="G63">
        <v>1</v>
      </c>
      <c r="H63">
        <v>3</v>
      </c>
      <c r="W63">
        <f>Control!B61</f>
        <v>160.83333333333334</v>
      </c>
      <c r="X63">
        <f>'Ctrl pct'!B61</f>
        <v>0.54335585585585588</v>
      </c>
      <c r="Y63">
        <f>Controlled!B61</f>
        <v>31</v>
      </c>
      <c r="Z63">
        <f>'Controlled pct'!B61</f>
        <v>0.10472972972972973</v>
      </c>
      <c r="AA63">
        <f>'Fight Time'!B61</f>
        <v>296</v>
      </c>
    </row>
    <row r="64" spans="1:27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E65">
        <v>13</v>
      </c>
      <c r="F65">
        <v>2</v>
      </c>
      <c r="G65">
        <v>3</v>
      </c>
      <c r="H65">
        <v>1</v>
      </c>
      <c r="W65">
        <f>Control!B63</f>
        <v>60.6</v>
      </c>
      <c r="X65">
        <f>'Ctrl pct'!B63</f>
        <v>0.26120689655172413</v>
      </c>
      <c r="Y65">
        <f>Controlled!B63</f>
        <v>26.4</v>
      </c>
      <c r="Z65">
        <f>'Controlled pct'!B63</f>
        <v>0.11379310344827585</v>
      </c>
      <c r="AA65">
        <f>'Fight Time'!B63</f>
        <v>232</v>
      </c>
    </row>
    <row r="66" spans="1:28" x14ac:dyDescent="0.3">
      <c r="A66" t="str">
        <f>Control!A64</f>
        <v>Hyder Amil</v>
      </c>
      <c r="E66">
        <v>11</v>
      </c>
      <c r="F66">
        <v>0</v>
      </c>
      <c r="G66">
        <v>3</v>
      </c>
      <c r="H66">
        <v>0</v>
      </c>
      <c r="W66">
        <f>Control!B64</f>
        <v>147.75</v>
      </c>
      <c r="X66">
        <f>'Ctrl pct'!B64</f>
        <v>0.31706008583690987</v>
      </c>
      <c r="Y66">
        <f>Controlled!B64</f>
        <v>121.5</v>
      </c>
      <c r="Z66">
        <f>'Controlled pct'!B64</f>
        <v>0.26072961373390557</v>
      </c>
      <c r="AA66">
        <f>'Fight Time'!B64</f>
        <v>466</v>
      </c>
    </row>
    <row r="67" spans="1:28" x14ac:dyDescent="0.3">
      <c r="A67" t="str">
        <f>Control!A65</f>
        <v>Williams Gomis</v>
      </c>
      <c r="E67">
        <v>14</v>
      </c>
      <c r="F67">
        <v>3</v>
      </c>
      <c r="G67">
        <v>4</v>
      </c>
      <c r="H67">
        <v>1</v>
      </c>
      <c r="W67">
        <f>Control!B65</f>
        <v>174</v>
      </c>
      <c r="X67">
        <f>'Ctrl pct'!B65</f>
        <v>0.20232558139534884</v>
      </c>
      <c r="Y67">
        <f>Controlled!B65</f>
        <v>200.2</v>
      </c>
      <c r="Z67">
        <f>'Controlled pct'!B65</f>
        <v>0.2327906976744186</v>
      </c>
      <c r="AA67">
        <f>'Fight Time'!B65</f>
        <v>860</v>
      </c>
    </row>
    <row r="68" spans="1:28" x14ac:dyDescent="0.3">
      <c r="A68" t="str">
        <f>Control!A66</f>
        <v>Esteban Ribovics</v>
      </c>
      <c r="E68">
        <v>14</v>
      </c>
      <c r="F68">
        <v>2</v>
      </c>
      <c r="G68">
        <v>3</v>
      </c>
      <c r="H68">
        <v>2</v>
      </c>
      <c r="W68">
        <f>Control!B66</f>
        <v>21.2</v>
      </c>
      <c r="X68">
        <f>'Ctrl pct'!B66</f>
        <v>3.7522123893805305E-2</v>
      </c>
      <c r="Y68">
        <f>Controlled!B66</f>
        <v>180.6</v>
      </c>
      <c r="Z68">
        <f>'Controlled pct'!B66</f>
        <v>0.31964601769911505</v>
      </c>
      <c r="AA68">
        <f>'Fight Time'!B66</f>
        <v>565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2.14</v>
      </c>
      <c r="P71" s="8">
        <v>2.98</v>
      </c>
      <c r="Q71">
        <v>0.81</v>
      </c>
      <c r="R71">
        <v>0.11</v>
      </c>
      <c r="S71">
        <v>0.08</v>
      </c>
      <c r="T71">
        <v>2.15</v>
      </c>
      <c r="U71">
        <v>0.47</v>
      </c>
      <c r="V71">
        <v>0.68</v>
      </c>
      <c r="W71">
        <f>Control!B69</f>
        <v>62</v>
      </c>
      <c r="X71">
        <f>'Ctrl pct'!B69</f>
        <v>0.17765042979942694</v>
      </c>
      <c r="Y71">
        <f>Controlled!B69</f>
        <v>217.54545454545453</v>
      </c>
      <c r="Z71">
        <f>'Controlled pct'!B69</f>
        <v>0.62333941130502735</v>
      </c>
      <c r="AA71">
        <f>'Fight Time'!B69</f>
        <v>349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E73">
        <v>21</v>
      </c>
      <c r="F73">
        <v>3</v>
      </c>
      <c r="G73">
        <v>4</v>
      </c>
      <c r="H73">
        <v>1</v>
      </c>
      <c r="W73">
        <f>Control!B71</f>
        <v>379.4</v>
      </c>
      <c r="X73">
        <f>'Ctrl pct'!B71</f>
        <v>0.47543859649122805</v>
      </c>
      <c r="Y73">
        <f>Controlled!B71</f>
        <v>25.4</v>
      </c>
      <c r="Z73">
        <f>'Controlled pct'!B71</f>
        <v>3.182957393483709E-2</v>
      </c>
      <c r="AA73">
        <f>'Fight Time'!B71</f>
        <v>798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G76">
        <v>10</v>
      </c>
      <c r="H76">
        <v>3</v>
      </c>
      <c r="W76">
        <f>Control!B74</f>
        <v>35.230769230769234</v>
      </c>
      <c r="X76">
        <f>'Ctrl pct'!B74</f>
        <v>4.403846153846154E-2</v>
      </c>
      <c r="Y76">
        <f>Controlled!B74</f>
        <v>185.38461538461539</v>
      </c>
      <c r="Z76">
        <f>'Controlled pct'!B74</f>
        <v>0.23173076923076924</v>
      </c>
      <c r="AA76">
        <f>'Fight Time'!B74</f>
        <v>800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E78">
        <v>22</v>
      </c>
      <c r="F78">
        <v>6</v>
      </c>
      <c r="G78">
        <v>1</v>
      </c>
      <c r="H78">
        <v>1</v>
      </c>
      <c r="W78">
        <f>Control!B76</f>
        <v>8</v>
      </c>
      <c r="X78">
        <f>'Ctrl pct'!B76</f>
        <v>8.8888888888888889E-3</v>
      </c>
      <c r="Y78">
        <f>Controlled!B76</f>
        <v>107</v>
      </c>
      <c r="Z78">
        <f>'Controlled pct'!B76</f>
        <v>0.11888888888888889</v>
      </c>
      <c r="AA78">
        <f>'Fight Time'!B76</f>
        <v>900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E80">
        <v>13</v>
      </c>
      <c r="F80">
        <v>2</v>
      </c>
      <c r="G80">
        <v>4</v>
      </c>
      <c r="H80">
        <v>2</v>
      </c>
      <c r="W80">
        <f>Control!B78</f>
        <v>28.714285714285715</v>
      </c>
      <c r="X80">
        <f>'Ctrl pct'!B78</f>
        <v>9.5396298054105363E-2</v>
      </c>
      <c r="Y80">
        <f>Controlled!B78</f>
        <v>45.428571428571431</v>
      </c>
      <c r="Z80">
        <f>'Controlled pct'!B78</f>
        <v>0.15092548647365925</v>
      </c>
      <c r="AA80">
        <f>'Fight Time'!B78</f>
        <v>301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13</v>
      </c>
      <c r="F83">
        <v>2</v>
      </c>
      <c r="G83">
        <v>7</v>
      </c>
      <c r="H83">
        <v>1</v>
      </c>
      <c r="I83">
        <v>0.46</v>
      </c>
      <c r="J83">
        <v>0.5</v>
      </c>
      <c r="K83">
        <v>0.15</v>
      </c>
      <c r="L83">
        <v>0.5</v>
      </c>
      <c r="M83">
        <v>0.38</v>
      </c>
      <c r="N83">
        <v>0</v>
      </c>
      <c r="O83" s="8">
        <v>8.1</v>
      </c>
      <c r="P83" s="8">
        <v>5.24</v>
      </c>
      <c r="T83">
        <v>1.1100000000000001</v>
      </c>
      <c r="U83">
        <v>0.63</v>
      </c>
      <c r="V83">
        <v>0.8</v>
      </c>
      <c r="W83">
        <f>Control!B81</f>
        <v>35.714285714285715</v>
      </c>
      <c r="X83">
        <f>'Ctrl pct'!B81</f>
        <v>4.3929010718678614E-2</v>
      </c>
      <c r="Y83">
        <f>Controlled!B81</f>
        <v>134.42857142857142</v>
      </c>
      <c r="Z83">
        <f>'Controlled pct'!B81</f>
        <v>0.1653487963451063</v>
      </c>
      <c r="AA83">
        <f>'Fight Time'!B81</f>
        <v>813</v>
      </c>
      <c r="AB83">
        <v>3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E86">
        <v>12</v>
      </c>
      <c r="F86">
        <v>1</v>
      </c>
      <c r="G86">
        <v>3</v>
      </c>
      <c r="H86">
        <v>0</v>
      </c>
      <c r="W86">
        <f>Control!B84</f>
        <v>23</v>
      </c>
      <c r="X86">
        <f>'Ctrl pct'!B84</f>
        <v>3.4431137724550899E-2</v>
      </c>
      <c r="Y86">
        <f>Controlled!B84</f>
        <v>26</v>
      </c>
      <c r="Z86">
        <f>'Controlled pct'!B84</f>
        <v>3.8922155688622756E-2</v>
      </c>
      <c r="AA86">
        <f>'Fight Time'!B84</f>
        <v>668</v>
      </c>
    </row>
    <row r="87" spans="1:28" x14ac:dyDescent="0.3">
      <c r="A87" t="str">
        <f>Control!A85</f>
        <v>Bobby Green</v>
      </c>
      <c r="E87">
        <v>32</v>
      </c>
      <c r="F87">
        <v>17</v>
      </c>
      <c r="G87">
        <v>13</v>
      </c>
      <c r="H87">
        <v>12</v>
      </c>
      <c r="W87">
        <f>Control!B85</f>
        <v>96.15384615384616</v>
      </c>
      <c r="X87">
        <f>'Ctrl pct'!B85</f>
        <v>0.13955565479513229</v>
      </c>
      <c r="Y87">
        <f>Controlled!B85</f>
        <v>56.96</v>
      </c>
      <c r="Z87">
        <f>'Controlled pct'!B85</f>
        <v>8.2670537010159653E-2</v>
      </c>
      <c r="AA87">
        <f>'Fight Time'!B85</f>
        <v>689</v>
      </c>
    </row>
    <row r="88" spans="1:28" x14ac:dyDescent="0.3">
      <c r="A88" t="str">
        <f>Control!A86</f>
        <v>Iasmin Lucindo</v>
      </c>
      <c r="E88">
        <v>17</v>
      </c>
      <c r="F88">
        <v>6</v>
      </c>
      <c r="G88">
        <v>4</v>
      </c>
      <c r="H88">
        <v>2</v>
      </c>
      <c r="W88">
        <f>Control!B86</f>
        <v>192.66666666666666</v>
      </c>
      <c r="X88">
        <f>'Ctrl pct'!B86</f>
        <v>0.23381877022653721</v>
      </c>
      <c r="Y88">
        <f>Controlled!B86</f>
        <v>114</v>
      </c>
      <c r="Z88">
        <f>'Controlled pct'!B86</f>
        <v>0.13834951456310679</v>
      </c>
      <c r="AA88">
        <f>'Fight Time'!B86</f>
        <v>824</v>
      </c>
    </row>
    <row r="89" spans="1:28" x14ac:dyDescent="0.3">
      <c r="A89" t="str">
        <f>Control!A87</f>
        <v>Amanda Lemos</v>
      </c>
      <c r="E89">
        <v>15</v>
      </c>
      <c r="F89">
        <v>4</v>
      </c>
      <c r="G89">
        <v>9</v>
      </c>
      <c r="H89">
        <v>4</v>
      </c>
      <c r="W89">
        <f>Control!B87</f>
        <v>116.92307692307692</v>
      </c>
      <c r="X89">
        <f>'Ctrl pct'!B87</f>
        <v>0.20055416281831376</v>
      </c>
      <c r="Y89">
        <f>Controlled!B87</f>
        <v>190.46153846153845</v>
      </c>
      <c r="Z89">
        <f>'Controlled pct'!B87</f>
        <v>0.32669217574877951</v>
      </c>
      <c r="AA89">
        <f>'Fight Time'!B87</f>
        <v>583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E94">
        <v>21</v>
      </c>
      <c r="F94">
        <v>1</v>
      </c>
      <c r="G94">
        <v>12</v>
      </c>
      <c r="H94">
        <v>1</v>
      </c>
      <c r="W94">
        <f>Control!B92</f>
        <v>206.66666666666666</v>
      </c>
      <c r="X94">
        <f>'Ctrl pct'!B92</f>
        <v>0.29650884744141559</v>
      </c>
      <c r="Y94">
        <f>Controlled!B92</f>
        <v>25.8</v>
      </c>
      <c r="Z94">
        <f>'Controlled pct'!B92</f>
        <v>3.7015781922525109E-2</v>
      </c>
      <c r="AA94">
        <f>'Fight Time'!B92</f>
        <v>697</v>
      </c>
    </row>
    <row r="95" spans="1:28" x14ac:dyDescent="0.3">
      <c r="A95" t="str">
        <f>Control!A93</f>
        <v>Alex Pereira</v>
      </c>
      <c r="E95">
        <v>12</v>
      </c>
      <c r="F95">
        <v>3</v>
      </c>
      <c r="G95">
        <v>9</v>
      </c>
      <c r="H95">
        <v>2</v>
      </c>
      <c r="W95">
        <f>Control!B93</f>
        <v>12.636363636363637</v>
      </c>
      <c r="X95">
        <f>'Ctrl pct'!B93</f>
        <v>1.980621259618125E-2</v>
      </c>
      <c r="Y95">
        <f>Controlled!B93</f>
        <v>169.18181818181819</v>
      </c>
      <c r="Z95">
        <f>'Controlled pct'!B93</f>
        <v>0.26517526360786547</v>
      </c>
      <c r="AA95">
        <f>'Fight Time'!B93</f>
        <v>638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E97">
        <v>4</v>
      </c>
      <c r="F97">
        <v>2</v>
      </c>
      <c r="G97">
        <v>1</v>
      </c>
      <c r="H97">
        <v>1</v>
      </c>
      <c r="W97">
        <f>Control!B95</f>
        <v>129.5</v>
      </c>
      <c r="X97">
        <f>'Ctrl pct'!B95</f>
        <v>0.1438888888888889</v>
      </c>
      <c r="Y97">
        <f>Controlled!B95</f>
        <v>100.5</v>
      </c>
      <c r="Z97">
        <f>'Controlled pct'!B95</f>
        <v>0.11166666666666666</v>
      </c>
      <c r="AA97">
        <f>'Fight Time'!B95</f>
        <v>900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3.75</v>
      </c>
      <c r="P98" s="8">
        <v>2.61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8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E100">
        <v>13</v>
      </c>
      <c r="F100">
        <v>6</v>
      </c>
      <c r="G100">
        <v>5</v>
      </c>
      <c r="H100">
        <v>6</v>
      </c>
      <c r="W100">
        <f>Control!B98</f>
        <v>13.4</v>
      </c>
      <c r="X100">
        <f>'Ctrl pct'!B98</f>
        <v>2.2905982905982905E-2</v>
      </c>
      <c r="Y100">
        <f>Controlled!B98</f>
        <v>206.3</v>
      </c>
      <c r="Z100">
        <f>'Controlled pct'!B98</f>
        <v>0.3526495726495727</v>
      </c>
      <c r="AA100">
        <f>'Fight Time'!B98</f>
        <v>585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E104">
        <v>8</v>
      </c>
      <c r="F104">
        <v>1</v>
      </c>
      <c r="G104">
        <v>0</v>
      </c>
      <c r="H104">
        <v>1</v>
      </c>
      <c r="W104">
        <f>Control!B102</f>
        <v>246</v>
      </c>
      <c r="X104">
        <f>'Ctrl pct'!B102</f>
        <v>0.27333333333333332</v>
      </c>
      <c r="Y104">
        <f>Controlled!B102</f>
        <v>231</v>
      </c>
      <c r="Z104">
        <f>'Controlled pct'!B102</f>
        <v>0.25666666666666665</v>
      </c>
      <c r="AA104">
        <f>'Fight Time'!B102</f>
        <v>900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17</v>
      </c>
      <c r="F106">
        <v>7</v>
      </c>
      <c r="G106">
        <v>2</v>
      </c>
      <c r="H106">
        <v>3</v>
      </c>
      <c r="I106">
        <v>0.53</v>
      </c>
      <c r="J106">
        <v>0.43</v>
      </c>
      <c r="K106">
        <v>0.41</v>
      </c>
      <c r="L106">
        <v>0.28000000000000003</v>
      </c>
      <c r="M106">
        <v>0.06</v>
      </c>
      <c r="N106">
        <v>0.28000000000000003</v>
      </c>
      <c r="O106" s="8">
        <v>3.34</v>
      </c>
      <c r="P106" s="8">
        <v>3.72</v>
      </c>
      <c r="T106">
        <v>1.07</v>
      </c>
      <c r="U106">
        <v>0.42</v>
      </c>
      <c r="V106">
        <v>0</v>
      </c>
      <c r="W106">
        <f>Control!B104</f>
        <v>27.4</v>
      </c>
      <c r="X106">
        <f>'Ctrl pct'!B104</f>
        <v>5.4473161033797214E-2</v>
      </c>
      <c r="Y106">
        <f>Controlled!B104</f>
        <v>133.4</v>
      </c>
      <c r="Z106">
        <f>'Controlled pct'!B104</f>
        <v>0.26520874751491053</v>
      </c>
      <c r="AA106">
        <f>'Fight Time'!B104</f>
        <v>503</v>
      </c>
      <c r="AB106">
        <v>2</v>
      </c>
    </row>
    <row r="107" spans="1:28" x14ac:dyDescent="0.3">
      <c r="A107" t="str">
        <f>Control!A105</f>
        <v>Diyar Nurgozhay</v>
      </c>
      <c r="E107">
        <v>10</v>
      </c>
      <c r="F107">
        <v>1</v>
      </c>
      <c r="G107">
        <v>0</v>
      </c>
      <c r="H107">
        <v>1</v>
      </c>
      <c r="W107">
        <f>Control!B105</f>
        <v>1</v>
      </c>
      <c r="X107">
        <f>'Ctrl pct'!B105</f>
        <v>1.953125E-3</v>
      </c>
      <c r="Y107">
        <f>Controlled!B105</f>
        <v>15</v>
      </c>
      <c r="Z107">
        <f>'Controlled pct'!B105</f>
        <v>2.9296875E-2</v>
      </c>
      <c r="AA107">
        <f>'Fight Time'!B105</f>
        <v>512</v>
      </c>
    </row>
    <row r="108" spans="1:28" x14ac:dyDescent="0.3">
      <c r="A108" t="str">
        <f>Control!A106</f>
        <v>Sam Hughes</v>
      </c>
      <c r="E108">
        <v>10</v>
      </c>
      <c r="F108">
        <v>6</v>
      </c>
      <c r="G108">
        <v>5</v>
      </c>
      <c r="H108">
        <v>5</v>
      </c>
      <c r="W108">
        <f>Control!B106</f>
        <v>221.33333333333334</v>
      </c>
      <c r="X108">
        <f>'Ctrl pct'!B106</f>
        <v>0.2679580306698951</v>
      </c>
      <c r="Y108">
        <f>Controlled!B106</f>
        <v>94.222222222222229</v>
      </c>
      <c r="Z108">
        <f>'Controlled pct'!B106</f>
        <v>0.11407048695184289</v>
      </c>
      <c r="AA108">
        <f>'Fight Time'!B106</f>
        <v>826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E110">
        <v>22</v>
      </c>
      <c r="F110">
        <v>11</v>
      </c>
      <c r="G110">
        <v>8</v>
      </c>
      <c r="H110">
        <v>6</v>
      </c>
      <c r="W110">
        <f>Control!B108</f>
        <v>83.07692307692308</v>
      </c>
      <c r="X110">
        <f>'Ctrl pct'!B108</f>
        <v>0.26042922594646734</v>
      </c>
      <c r="Y110">
        <f>Controlled!B108</f>
        <v>62.846153846153847</v>
      </c>
      <c r="Z110">
        <f>'Controlled pct'!B108</f>
        <v>0.19700988666505909</v>
      </c>
      <c r="AA110">
        <f>'Fight Time'!B108</f>
        <v>319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13</v>
      </c>
      <c r="F111">
        <v>1</v>
      </c>
      <c r="G111">
        <v>7</v>
      </c>
      <c r="H111">
        <v>1</v>
      </c>
      <c r="I111">
        <v>0.46</v>
      </c>
      <c r="J111">
        <v>0</v>
      </c>
      <c r="K111">
        <v>0.08</v>
      </c>
      <c r="L111">
        <v>0</v>
      </c>
      <c r="M111">
        <v>0.46</v>
      </c>
      <c r="N111">
        <v>1</v>
      </c>
      <c r="O111" s="8">
        <v>5.76</v>
      </c>
      <c r="P111" s="8">
        <v>3.47</v>
      </c>
      <c r="T111">
        <v>0.49</v>
      </c>
      <c r="U111">
        <v>0.5</v>
      </c>
      <c r="V111">
        <v>0.66</v>
      </c>
      <c r="W111">
        <f>Control!B109</f>
        <v>99.875</v>
      </c>
      <c r="X111">
        <f>'Ctrl pct'!B109</f>
        <v>0.14559037900874636</v>
      </c>
      <c r="Y111">
        <f>Controlled!B109</f>
        <v>54</v>
      </c>
      <c r="Z111">
        <f>'Controlled pct'!B109</f>
        <v>7.8717201166180764E-2</v>
      </c>
      <c r="AA111">
        <f>'Fight Time'!B109</f>
        <v>686</v>
      </c>
      <c r="AB111">
        <v>4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E113">
        <v>15</v>
      </c>
      <c r="F113">
        <v>3</v>
      </c>
      <c r="G113">
        <v>2</v>
      </c>
      <c r="H113">
        <v>0</v>
      </c>
      <c r="W113">
        <f>Control!B111</f>
        <v>359</v>
      </c>
      <c r="X113">
        <f>'Ctrl pct'!B111</f>
        <v>0.3988888888888889</v>
      </c>
      <c r="Y113">
        <f>Controlled!B111</f>
        <v>61.333333333333336</v>
      </c>
      <c r="Z113">
        <f>'Controlled pct'!B111</f>
        <v>6.8148148148148152E-2</v>
      </c>
      <c r="AA113">
        <f>'Fight Time'!B111</f>
        <v>900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E115">
        <v>16</v>
      </c>
      <c r="F115">
        <v>7</v>
      </c>
      <c r="G115">
        <v>5</v>
      </c>
      <c r="H115">
        <v>3</v>
      </c>
      <c r="W115">
        <f>Control!B113</f>
        <v>111.71428571428571</v>
      </c>
      <c r="X115">
        <f>'Ctrl pct'!B113</f>
        <v>0.20920278223649008</v>
      </c>
      <c r="Y115">
        <f>Controlled!B113</f>
        <v>128.28571428571428</v>
      </c>
      <c r="Z115">
        <f>'Controlled pct'!B113</f>
        <v>0.24023542001070089</v>
      </c>
      <c r="AA115">
        <f>'Fight Time'!B113</f>
        <v>534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 Hernandez</v>
      </c>
      <c r="E117">
        <v>16</v>
      </c>
      <c r="F117">
        <v>8</v>
      </c>
      <c r="G117">
        <v>8</v>
      </c>
      <c r="H117">
        <v>7</v>
      </c>
      <c r="W117">
        <f>Control!B115</f>
        <v>73.857142857142861</v>
      </c>
      <c r="X117">
        <f>'Ctrl pct'!B115</f>
        <v>0.12068160597572362</v>
      </c>
      <c r="Y117">
        <f>Controlled!B115</f>
        <v>63.428571428571431</v>
      </c>
      <c r="Z117">
        <f>'Controlled pct'!B115</f>
        <v>0.10364145658263306</v>
      </c>
      <c r="AA117">
        <f>'Fight Time'!B115</f>
        <v>612</v>
      </c>
    </row>
    <row r="118" spans="1:28" x14ac:dyDescent="0.3">
      <c r="A118" t="str">
        <f>Control!A116</f>
        <v>Kevin Vallejos</v>
      </c>
      <c r="E118">
        <v>15</v>
      </c>
      <c r="F118">
        <v>1</v>
      </c>
      <c r="G118">
        <v>1</v>
      </c>
      <c r="H118">
        <v>0</v>
      </c>
      <c r="W118">
        <f>Control!B116</f>
        <v>5.5</v>
      </c>
      <c r="X118">
        <f>'Ctrl pct'!B116</f>
        <v>1.0536398467432951E-2</v>
      </c>
      <c r="Y118">
        <f>Controlled!B116</f>
        <v>5</v>
      </c>
      <c r="Z118">
        <f>'Controlled pct'!B116</f>
        <v>9.5785440613026813E-3</v>
      </c>
      <c r="AA118">
        <f>'Fight Time'!B116</f>
        <v>522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E120">
        <v>25</v>
      </c>
      <c r="F120">
        <v>9</v>
      </c>
      <c r="G120">
        <v>11</v>
      </c>
      <c r="H120">
        <v>5</v>
      </c>
      <c r="W120">
        <f>Control!B118</f>
        <v>90.5</v>
      </c>
      <c r="X120">
        <f>'Ctrl pct'!B118</f>
        <v>0.1258692628650904</v>
      </c>
      <c r="Y120">
        <f>Controlled!B118</f>
        <v>181.625</v>
      </c>
      <c r="Z120">
        <f>'Controlled pct'!B118</f>
        <v>0.25260778859527122</v>
      </c>
      <c r="AA120">
        <f>'Fight Time'!B118</f>
        <v>719</v>
      </c>
    </row>
    <row r="121" spans="1:28" x14ac:dyDescent="0.3">
      <c r="A121" t="str">
        <f>Control!A119</f>
        <v>Chidi Njokuani</v>
      </c>
      <c r="E121">
        <v>25</v>
      </c>
      <c r="F121">
        <v>10</v>
      </c>
      <c r="G121">
        <v>5</v>
      </c>
      <c r="H121">
        <v>3</v>
      </c>
      <c r="W121">
        <f>Control!B119</f>
        <v>142</v>
      </c>
      <c r="X121">
        <f>'Ctrl pct'!B119</f>
        <v>0.24398625429553264</v>
      </c>
      <c r="Y121">
        <f>Controlled!B119</f>
        <v>149.875</v>
      </c>
      <c r="Z121">
        <f>'Controlled pct'!B119</f>
        <v>0.25751718213058417</v>
      </c>
      <c r="AA121">
        <f>'Fight Time'!B119</f>
        <v>582</v>
      </c>
    </row>
    <row r="122" spans="1:28" x14ac:dyDescent="0.3">
      <c r="A122" t="str">
        <f>Control!A120</f>
        <v>Roman Dolidze</v>
      </c>
      <c r="E122">
        <v>15</v>
      </c>
      <c r="F122">
        <v>3</v>
      </c>
      <c r="G122">
        <v>9</v>
      </c>
      <c r="H122">
        <v>3</v>
      </c>
      <c r="W122">
        <f>Control!B120</f>
        <v>213.36363636363637</v>
      </c>
      <c r="X122">
        <f>'Ctrl pct'!B120</f>
        <v>0.31609427609427609</v>
      </c>
      <c r="Y122">
        <f>Controlled!B120</f>
        <v>51.272727272727273</v>
      </c>
      <c r="Z122">
        <f>'Controlled pct'!B120</f>
        <v>7.5959595959595963E-2</v>
      </c>
      <c r="AA122">
        <f>'Fight Time'!B120</f>
        <v>675</v>
      </c>
    </row>
    <row r="123" spans="1:28" x14ac:dyDescent="0.3">
      <c r="A123" t="str">
        <f>Control!A121</f>
        <v>Marvin Vettori</v>
      </c>
      <c r="E123">
        <v>19</v>
      </c>
      <c r="F123">
        <v>7</v>
      </c>
      <c r="G123">
        <v>9</v>
      </c>
      <c r="H123">
        <v>6</v>
      </c>
      <c r="W123">
        <f>Control!B121</f>
        <v>218.46666666666667</v>
      </c>
      <c r="X123">
        <f>'Ctrl pct'!B121</f>
        <v>0.21523809523809523</v>
      </c>
      <c r="Y123">
        <f>Controlled!B121</f>
        <v>67.066666666666663</v>
      </c>
      <c r="Z123">
        <f>'Controlled pct'!B121</f>
        <v>6.6075533661740557E-2</v>
      </c>
      <c r="AA123">
        <f>'Fight Time'!B121</f>
        <v>1015</v>
      </c>
    </row>
    <row r="124" spans="1:28" x14ac:dyDescent="0.3">
      <c r="A124" t="str">
        <f>Control!A122</f>
        <v>Kaue Fernandez</v>
      </c>
      <c r="E124">
        <v>10</v>
      </c>
      <c r="F124">
        <v>2</v>
      </c>
      <c r="G124">
        <v>2</v>
      </c>
      <c r="H124">
        <v>1</v>
      </c>
      <c r="W124">
        <f>Control!B122</f>
        <v>66.333333333333329</v>
      </c>
      <c r="X124">
        <f>'Ctrl pct'!B122</f>
        <v>0.13537414965986394</v>
      </c>
      <c r="Y124">
        <f>Controlled!B122</f>
        <v>172.33333333333334</v>
      </c>
      <c r="Z124">
        <f>'Controlled pct'!B122</f>
        <v>0.35170068027210888</v>
      </c>
      <c r="AA124">
        <f>'Fight Time'!B122</f>
        <v>490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E127">
        <v>9</v>
      </c>
      <c r="F127">
        <v>2</v>
      </c>
      <c r="G127">
        <v>1</v>
      </c>
      <c r="H127">
        <v>1</v>
      </c>
      <c r="W127">
        <f>Control!B125</f>
        <v>222</v>
      </c>
      <c r="X127">
        <f>'Ctrl pct'!B125</f>
        <v>0.5935828877005348</v>
      </c>
      <c r="Y127">
        <f>Controlled!B125</f>
        <v>234.5</v>
      </c>
      <c r="Z127">
        <f>'Controlled pct'!B125</f>
        <v>0.62700534759358284</v>
      </c>
      <c r="AA127">
        <f>'Fight Time'!B125</f>
        <v>374</v>
      </c>
    </row>
    <row r="128" spans="1:28" x14ac:dyDescent="0.3">
      <c r="A128" t="str">
        <f>Control!A126</f>
        <v>Andrey Pulyaev</v>
      </c>
      <c r="E128">
        <v>9</v>
      </c>
      <c r="F128">
        <v>3</v>
      </c>
      <c r="G128">
        <v>0</v>
      </c>
      <c r="H128">
        <v>1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</row>
    <row r="129" spans="1:27" x14ac:dyDescent="0.3">
      <c r="A129" t="str">
        <f>Control!A127</f>
        <v>Christian Leroy Duncan</v>
      </c>
      <c r="E129">
        <v>11</v>
      </c>
      <c r="F129">
        <v>2</v>
      </c>
      <c r="G129">
        <v>4</v>
      </c>
      <c r="H129">
        <v>2</v>
      </c>
      <c r="W129">
        <f>Control!B127</f>
        <v>162.33333333333334</v>
      </c>
      <c r="X129">
        <f>'Ctrl pct'!B127</f>
        <v>0.28036845135290733</v>
      </c>
      <c r="Y129">
        <f>Controlled!B127</f>
        <v>145.5</v>
      </c>
      <c r="Z129">
        <f>'Controlled pct'!B127</f>
        <v>0.25129533678756477</v>
      </c>
      <c r="AA129">
        <f>'Fight Time'!B127</f>
        <v>579</v>
      </c>
    </row>
    <row r="130" spans="1:27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7" x14ac:dyDescent="0.3">
      <c r="A131" t="str">
        <f>Control!A129</f>
        <v>Marcin Tybura</v>
      </c>
      <c r="E131">
        <v>27</v>
      </c>
      <c r="F131">
        <v>6</v>
      </c>
      <c r="G131">
        <v>14</v>
      </c>
      <c r="H131">
        <v>8</v>
      </c>
      <c r="W131">
        <f>Control!B129</f>
        <v>206</v>
      </c>
      <c r="X131">
        <f>'Ctrl pct'!B129</f>
        <v>0.31024096385542171</v>
      </c>
      <c r="Y131">
        <f>Controlled!B129</f>
        <v>97.454545454545453</v>
      </c>
      <c r="Z131">
        <f>'Controlled pct'!B129</f>
        <v>0.14676889375684557</v>
      </c>
      <c r="AA131">
        <f>'Fight Time'!B129</f>
        <v>664</v>
      </c>
    </row>
    <row r="132" spans="1:27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7" x14ac:dyDescent="0.3">
      <c r="A133" t="str">
        <f>Control!A131</f>
        <v>Lone'er Kavanagh</v>
      </c>
      <c r="E133">
        <v>9</v>
      </c>
      <c r="F133">
        <v>0</v>
      </c>
      <c r="G133">
        <v>2</v>
      </c>
      <c r="H133">
        <v>0</v>
      </c>
      <c r="W133">
        <f>Control!B131</f>
        <v>131</v>
      </c>
      <c r="X133">
        <f>'Ctrl pct'!B131</f>
        <v>0.25047801147227533</v>
      </c>
      <c r="Y133">
        <f>Controlled!B131</f>
        <v>30.666666666666668</v>
      </c>
      <c r="Z133">
        <f>'Controlled pct'!B131</f>
        <v>5.8636073932441045E-2</v>
      </c>
      <c r="AA133">
        <f>'Fight Time'!B131</f>
        <v>523</v>
      </c>
    </row>
    <row r="134" spans="1:27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7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7" x14ac:dyDescent="0.3">
      <c r="A136" t="str">
        <f>Control!A134</f>
        <v>Morgan Charriere</v>
      </c>
      <c r="E136">
        <v>20</v>
      </c>
      <c r="F136">
        <v>11</v>
      </c>
      <c r="G136">
        <v>2</v>
      </c>
      <c r="H136">
        <v>2</v>
      </c>
      <c r="W136">
        <f>Control!B134</f>
        <v>139.75</v>
      </c>
      <c r="X136">
        <f>'Ctrl pct'!B134</f>
        <v>0.28755144032921809</v>
      </c>
      <c r="Y136">
        <f>Controlled!B134</f>
        <v>86.25</v>
      </c>
      <c r="Z136">
        <f>'Controlled pct'!B134</f>
        <v>0.17746913580246915</v>
      </c>
      <c r="AA136">
        <f>'Fight Time'!B134</f>
        <v>486</v>
      </c>
    </row>
    <row r="137" spans="1:27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7" x14ac:dyDescent="0.3">
      <c r="A138" t="str">
        <f>Control!A136</f>
        <v>Chris Duncan</v>
      </c>
      <c r="E138">
        <v>13</v>
      </c>
      <c r="F138">
        <v>2</v>
      </c>
      <c r="G138">
        <v>4</v>
      </c>
      <c r="H138">
        <v>1</v>
      </c>
      <c r="W138">
        <f>Control!B136</f>
        <v>128.14285714285714</v>
      </c>
      <c r="X138">
        <f>'Ctrl pct'!B136</f>
        <v>0.30151260504201682</v>
      </c>
      <c r="Y138">
        <f>Controlled!B136</f>
        <v>18.857142857142858</v>
      </c>
      <c r="Z138">
        <f>'Controlled pct'!B136</f>
        <v>4.4369747899159664E-2</v>
      </c>
      <c r="AA138">
        <f>'Fight Time'!B136</f>
        <v>425</v>
      </c>
    </row>
    <row r="139" spans="1:27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7" x14ac:dyDescent="0.3">
      <c r="A140" t="str">
        <f>Control!A138</f>
        <v>Alexia Thainara</v>
      </c>
      <c r="E140">
        <v>12</v>
      </c>
      <c r="F140">
        <v>1</v>
      </c>
      <c r="G140">
        <v>1</v>
      </c>
      <c r="H140">
        <v>0</v>
      </c>
      <c r="W140">
        <f>Control!B138</f>
        <v>173.5</v>
      </c>
      <c r="X140">
        <f>'Ctrl pct'!B138</f>
        <v>0.19277777777777777</v>
      </c>
      <c r="Y140">
        <f>Controlled!B138</f>
        <v>8.5</v>
      </c>
      <c r="Z140">
        <f>'Controlled pct'!B138</f>
        <v>9.4444444444444445E-3</v>
      </c>
      <c r="AA140">
        <f>'Fight Time'!B138</f>
        <v>900</v>
      </c>
    </row>
    <row r="141" spans="1:27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7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27</v>
      </c>
      <c r="F142">
        <v>13</v>
      </c>
      <c r="G142">
        <v>15</v>
      </c>
      <c r="H142">
        <v>10</v>
      </c>
      <c r="I142">
        <v>0.48</v>
      </c>
      <c r="J142">
        <v>0.15</v>
      </c>
      <c r="K142">
        <v>0.33</v>
      </c>
      <c r="L142">
        <v>0.31</v>
      </c>
      <c r="M142">
        <v>0.19</v>
      </c>
      <c r="N142">
        <v>0.54</v>
      </c>
      <c r="O142" s="8">
        <v>4.1900000000000004</v>
      </c>
      <c r="P142" s="8">
        <v>3.1</v>
      </c>
      <c r="T142">
        <v>0.77</v>
      </c>
      <c r="U142">
        <v>0.37</v>
      </c>
      <c r="V142">
        <v>0.54</v>
      </c>
      <c r="W142">
        <f>Control!B140</f>
        <v>82.76</v>
      </c>
      <c r="X142">
        <f>'Ctrl pct'!B140</f>
        <v>0.13391585760517799</v>
      </c>
      <c r="Y142">
        <f>Controlled!B140</f>
        <v>236.19230769230768</v>
      </c>
      <c r="Z142">
        <f>'Controlled pct'!B140</f>
        <v>0.38218820014936516</v>
      </c>
      <c r="AA142">
        <f>'Fight Time'!B140</f>
        <v>618</v>
      </c>
    </row>
    <row r="143" spans="1:27" x14ac:dyDescent="0.3">
      <c r="A143" t="str">
        <f>Control!A141</f>
        <v>Gunnar Nelson</v>
      </c>
      <c r="E143">
        <v>19</v>
      </c>
      <c r="F143">
        <v>6</v>
      </c>
      <c r="G143">
        <v>10</v>
      </c>
      <c r="H143">
        <v>6</v>
      </c>
      <c r="W143">
        <f>Control!B141</f>
        <v>216.1875</v>
      </c>
      <c r="X143">
        <f>'Ctrl pct'!B141</f>
        <v>0.35911544850498339</v>
      </c>
      <c r="Y143">
        <f>Controlled!B141</f>
        <v>83.625</v>
      </c>
      <c r="Z143">
        <f>'Controlled pct'!B141</f>
        <v>0.13891196013289037</v>
      </c>
      <c r="AA143">
        <f>'Fight Time'!B141</f>
        <v>602</v>
      </c>
    </row>
    <row r="144" spans="1:27" x14ac:dyDescent="0.3">
      <c r="A144" t="str">
        <f>Control!A142</f>
        <v>Carlos Ulberg</v>
      </c>
      <c r="E144">
        <v>12</v>
      </c>
      <c r="F144">
        <v>1</v>
      </c>
      <c r="G144">
        <v>8</v>
      </c>
      <c r="H144">
        <v>1</v>
      </c>
      <c r="W144">
        <f>Control!B142</f>
        <v>20.8</v>
      </c>
      <c r="X144">
        <f>'Ctrl pct'!B142</f>
        <v>4.988009592326139E-2</v>
      </c>
      <c r="Y144">
        <f>Controlled!B142</f>
        <v>4.5</v>
      </c>
      <c r="Z144">
        <f>'Controlled pct'!B142</f>
        <v>1.0791366906474821E-2</v>
      </c>
      <c r="AA144">
        <f>'Fight Time'!B142</f>
        <v>417</v>
      </c>
    </row>
    <row r="145" spans="1:27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7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7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7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7" x14ac:dyDescent="0.3">
      <c r="A149" t="str">
        <f>Control!A147</f>
        <v>Shauna Bannon</v>
      </c>
      <c r="E149">
        <v>7</v>
      </c>
      <c r="F149">
        <v>1</v>
      </c>
      <c r="G149">
        <v>2</v>
      </c>
      <c r="H149">
        <v>1</v>
      </c>
      <c r="W149">
        <f>Control!B147</f>
        <v>44.666666666666664</v>
      </c>
      <c r="X149">
        <f>'Ctrl pct'!B147</f>
        <v>4.9629629629629628E-2</v>
      </c>
      <c r="Y149">
        <f>Controlled!B147</f>
        <v>207.33333333333334</v>
      </c>
      <c r="Z149">
        <f>'Controlled pct'!B147</f>
        <v>0.23037037037037039</v>
      </c>
      <c r="AA149">
        <f>'Fight Time'!B147</f>
        <v>900</v>
      </c>
    </row>
    <row r="150" spans="1:27" x14ac:dyDescent="0.3">
      <c r="A150" t="str">
        <f>Control!A148</f>
        <v>Austin Hubbard</v>
      </c>
      <c r="E150">
        <v>16</v>
      </c>
      <c r="F150">
        <v>9</v>
      </c>
      <c r="G150">
        <v>4</v>
      </c>
      <c r="H150">
        <v>7</v>
      </c>
      <c r="W150">
        <f>Control!B148</f>
        <v>118.4</v>
      </c>
      <c r="X150" t="e">
        <f>'Ctrl pct'!B148</f>
        <v>#DIV/0!</v>
      </c>
      <c r="Y150">
        <f>Controlled!B148</f>
        <v>144.4</v>
      </c>
      <c r="Z150" t="e">
        <f>'Controlled pct'!B148</f>
        <v>#DIV/0!</v>
      </c>
      <c r="AA150">
        <f>'Fight Time'!B148</f>
        <v>0</v>
      </c>
    </row>
    <row r="151" spans="1:27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7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7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7" x14ac:dyDescent="0.3">
      <c r="A154" t="str">
        <f>Control!A152</f>
        <v>Rafa Garcia</v>
      </c>
      <c r="E154">
        <v>17</v>
      </c>
      <c r="F154">
        <v>4</v>
      </c>
      <c r="G154">
        <v>5</v>
      </c>
      <c r="H154">
        <v>4</v>
      </c>
      <c r="W154">
        <f>Control!B152</f>
        <v>198.125</v>
      </c>
      <c r="X154">
        <f>'Ctrl pct'!B152</f>
        <v>0.24796620775969963</v>
      </c>
      <c r="Y154">
        <f>Controlled!B152</f>
        <v>61.625</v>
      </c>
      <c r="Z154">
        <f>'Controlled pct'!B152</f>
        <v>7.7127659574468085E-2</v>
      </c>
      <c r="AA154">
        <f>'Fight Time'!B152</f>
        <v>799</v>
      </c>
    </row>
    <row r="155" spans="1:27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7" x14ac:dyDescent="0.3">
      <c r="A156" t="str">
        <f>Control!A154</f>
        <v>Loopy Godinez</v>
      </c>
      <c r="E156">
        <v>13</v>
      </c>
      <c r="F156">
        <v>5</v>
      </c>
      <c r="G156">
        <v>8</v>
      </c>
      <c r="H156">
        <v>5</v>
      </c>
      <c r="W156">
        <f>Control!B154</f>
        <v>213.72727272727272</v>
      </c>
      <c r="X156">
        <f>'Ctrl pct'!B154</f>
        <v>0.26256421710967165</v>
      </c>
      <c r="Y156">
        <f>Controlled!B154</f>
        <v>106.75</v>
      </c>
      <c r="Z156">
        <f>'Controlled pct'!B154</f>
        <v>0.13114250614250614</v>
      </c>
      <c r="AA156">
        <f>'Fight Time'!B154</f>
        <v>814</v>
      </c>
    </row>
    <row r="157" spans="1:27" x14ac:dyDescent="0.3">
      <c r="A157" t="str">
        <f>Control!A155</f>
        <v>Cristian Rodriguez</v>
      </c>
      <c r="E157">
        <v>12</v>
      </c>
      <c r="F157">
        <v>3</v>
      </c>
      <c r="G157">
        <v>5</v>
      </c>
      <c r="H157">
        <v>3</v>
      </c>
      <c r="W157">
        <f>Control!B155</f>
        <v>151.125</v>
      </c>
      <c r="X157">
        <f>'Ctrl pct'!B155</f>
        <v>0.20367250673854448</v>
      </c>
      <c r="Y157">
        <f>Controlled!B155</f>
        <v>296.375</v>
      </c>
      <c r="Z157">
        <f>'Controlled pct'!B155</f>
        <v>0.39942722371967654</v>
      </c>
      <c r="AA157">
        <f>'Fight Time'!B155</f>
        <v>742</v>
      </c>
    </row>
    <row r="158" spans="1:27" x14ac:dyDescent="0.3">
      <c r="A158" t="str">
        <f>Control!A156</f>
        <v>Aleba Gautier</v>
      </c>
      <c r="E158">
        <v>7</v>
      </c>
      <c r="F158">
        <v>1</v>
      </c>
      <c r="G158">
        <v>1</v>
      </c>
      <c r="H158">
        <v>0</v>
      </c>
      <c r="W158">
        <f>Control!B156</f>
        <v>145</v>
      </c>
      <c r="X158">
        <f>'Ctrl pct'!B156</f>
        <v>0.26851851851851855</v>
      </c>
      <c r="Y158">
        <f>Controlled!B156</f>
        <v>307</v>
      </c>
      <c r="Z158">
        <f>'Controlled pct'!B156</f>
        <v>0.56851851851851853</v>
      </c>
      <c r="AA158">
        <f>'Fight Time'!B156</f>
        <v>540</v>
      </c>
    </row>
    <row r="159" spans="1:27" x14ac:dyDescent="0.3">
      <c r="A159" t="str">
        <f>Control!A157</f>
        <v>Jose Medina</v>
      </c>
      <c r="E159">
        <v>11</v>
      </c>
      <c r="F159">
        <v>5</v>
      </c>
      <c r="G159">
        <v>0</v>
      </c>
      <c r="H159">
        <v>2</v>
      </c>
      <c r="W159">
        <f>Control!B157</f>
        <v>64</v>
      </c>
      <c r="X159">
        <f>'Ctrl pct'!B157</f>
        <v>7.1111111111111111E-2</v>
      </c>
      <c r="Y159">
        <f>Controlled!B157</f>
        <v>359.5</v>
      </c>
      <c r="Z159">
        <f>'Controlled pct'!B157</f>
        <v>0.39944444444444444</v>
      </c>
      <c r="AA159">
        <f>'Fight Time'!B157</f>
        <v>900</v>
      </c>
    </row>
    <row r="160" spans="1:27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15.2</v>
      </c>
      <c r="X161">
        <f>'Ctrl pct'!B159</f>
        <v>2.4796084828711255E-2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E162">
        <v>10</v>
      </c>
      <c r="F162">
        <v>3</v>
      </c>
      <c r="G162">
        <v>1</v>
      </c>
      <c r="H162">
        <v>2</v>
      </c>
      <c r="W162">
        <f>Control!B160</f>
        <v>29.333333333333332</v>
      </c>
      <c r="X162">
        <f>'Ctrl pct'!B160</f>
        <v>4.0072859744990891E-2</v>
      </c>
      <c r="Y162">
        <f>Controlled!B160</f>
        <v>194.33333333333334</v>
      </c>
      <c r="Z162">
        <f>'Controlled pct'!B160</f>
        <v>0.26548269581056466</v>
      </c>
      <c r="AA162">
        <f>'Fight Time'!B160</f>
        <v>732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E165">
        <v>12</v>
      </c>
      <c r="F165">
        <v>1</v>
      </c>
      <c r="G165">
        <v>1</v>
      </c>
      <c r="H165">
        <v>0</v>
      </c>
      <c r="W165">
        <f>Control!B163</f>
        <v>0</v>
      </c>
      <c r="X165">
        <f>'Ctrl pct'!B163</f>
        <v>0</v>
      </c>
      <c r="Y165">
        <f>Controlled!B163</f>
        <v>25</v>
      </c>
      <c r="Z165">
        <f>'Controlled pct'!B163</f>
        <v>2.7777777777777776E-2</v>
      </c>
      <c r="AA165">
        <f>'Fight Time'!B163</f>
        <v>900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0.69</v>
      </c>
      <c r="J168">
        <v>0.33</v>
      </c>
      <c r="K168">
        <v>0.23</v>
      </c>
      <c r="L168">
        <v>0.33</v>
      </c>
      <c r="M168">
        <v>0.08</v>
      </c>
      <c r="N168">
        <v>0.33</v>
      </c>
      <c r="O168" s="8">
        <v>3.72</v>
      </c>
      <c r="P168" s="8">
        <v>3.48</v>
      </c>
      <c r="T168">
        <v>1.45</v>
      </c>
      <c r="U168">
        <v>0.41</v>
      </c>
      <c r="V168">
        <v>0.5</v>
      </c>
      <c r="W168">
        <f>Control!B166</f>
        <v>56.428571428571431</v>
      </c>
      <c r="X168">
        <f>'Ctrl pct'!B166</f>
        <v>0.12737826507578201</v>
      </c>
      <c r="Y168">
        <f>Controlled!B166</f>
        <v>33.714285714285715</v>
      </c>
      <c r="Z168">
        <f>'Controlled pct'!B166</f>
        <v>7.6104482425024184E-2</v>
      </c>
      <c r="AA168">
        <f>'Fight Time'!B166</f>
        <v>443</v>
      </c>
      <c r="AB168">
        <v>1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0.33</v>
      </c>
      <c r="M169">
        <v>0.44</v>
      </c>
      <c r="N169">
        <v>0.67</v>
      </c>
      <c r="O169" s="8">
        <v>3.74</v>
      </c>
      <c r="P169" s="8">
        <v>3.48</v>
      </c>
      <c r="T169">
        <v>1.1000000000000001</v>
      </c>
      <c r="U169">
        <v>0.34</v>
      </c>
      <c r="V169">
        <v>0.59</v>
      </c>
      <c r="W169">
        <f>Control!B167</f>
        <v>115.30434782608695</v>
      </c>
      <c r="X169">
        <f>'Ctrl pct'!B167</f>
        <v>0.14113139268798894</v>
      </c>
      <c r="Y169">
        <f>Controlled!B167</f>
        <v>131.31818181818181</v>
      </c>
      <c r="Z169">
        <f>'Controlled pct'!B167</f>
        <v>0.16073216868810503</v>
      </c>
      <c r="AA169">
        <f>'Fight Time'!B167</f>
        <v>817</v>
      </c>
      <c r="AB169">
        <v>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E172">
        <v>12</v>
      </c>
      <c r="F172">
        <v>4</v>
      </c>
      <c r="G172">
        <v>3</v>
      </c>
      <c r="H172">
        <v>3</v>
      </c>
      <c r="W172">
        <f>Control!B170</f>
        <v>103</v>
      </c>
      <c r="X172">
        <f>'Ctrl pct'!B170</f>
        <v>0.13307493540051679</v>
      </c>
      <c r="Y172">
        <f>Controlled!B170</f>
        <v>138.80000000000001</v>
      </c>
      <c r="Z172">
        <f>'Controlled pct'!B170</f>
        <v>0.17932816537467702</v>
      </c>
      <c r="AA172">
        <f>'Fight Time'!B170</f>
        <v>774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7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7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7" x14ac:dyDescent="0.3">
      <c r="A179" t="str">
        <f>Control!A177</f>
        <v>Loma Lookboonmee</v>
      </c>
      <c r="E179">
        <v>10</v>
      </c>
      <c r="F179">
        <v>3</v>
      </c>
      <c r="G179">
        <v>7</v>
      </c>
      <c r="H179">
        <v>2</v>
      </c>
      <c r="W179">
        <f>Control!B177</f>
        <v>138.88888888888889</v>
      </c>
      <c r="X179">
        <f>'Ctrl pct'!B177</f>
        <v>0.16713464366893968</v>
      </c>
      <c r="Y179">
        <f>Controlled!B177</f>
        <v>234.22222222222223</v>
      </c>
      <c r="Z179">
        <f>'Controlled pct'!B177</f>
        <v>0.28185586308329991</v>
      </c>
      <c r="AA179">
        <f>'Fight Time'!B177</f>
        <v>831</v>
      </c>
    </row>
    <row r="180" spans="1:27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7" x14ac:dyDescent="0.3">
      <c r="A181" t="str">
        <f>Control!A179</f>
        <v>Rhys McKee</v>
      </c>
      <c r="E181">
        <v>14</v>
      </c>
      <c r="F181">
        <v>6</v>
      </c>
      <c r="G181">
        <v>1</v>
      </c>
      <c r="H181">
        <v>4</v>
      </c>
      <c r="W181">
        <f>Control!B179</f>
        <v>97.6</v>
      </c>
      <c r="X181">
        <f>'Ctrl pct'!B179</f>
        <v>0.13518005540166203</v>
      </c>
      <c r="Y181">
        <f>Controlled!B179</f>
        <v>150.6</v>
      </c>
      <c r="Z181">
        <f>'Controlled pct'!B179</f>
        <v>0.20858725761772853</v>
      </c>
      <c r="AA181">
        <f>'Fight Time'!B179</f>
        <v>722</v>
      </c>
    </row>
    <row r="182" spans="1:27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7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7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7" x14ac:dyDescent="0.3">
      <c r="A185" t="str">
        <f>Control!A183</f>
        <v>Davey Grant</v>
      </c>
      <c r="G185">
        <v>7</v>
      </c>
      <c r="H185">
        <v>6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</row>
    <row r="186" spans="1:27" x14ac:dyDescent="0.3">
      <c r="A186" t="str">
        <f>Control!A184</f>
        <v>Luis Gurule</v>
      </c>
      <c r="E186">
        <v>10</v>
      </c>
      <c r="F186">
        <v>1</v>
      </c>
      <c r="G186">
        <v>0</v>
      </c>
      <c r="H186">
        <v>1</v>
      </c>
      <c r="W186">
        <f>Control!B184</f>
        <v>73</v>
      </c>
      <c r="X186">
        <f>'Ctrl pct'!B184</f>
        <v>8.1111111111111106E-2</v>
      </c>
      <c r="Y186">
        <f>Controlled!B184</f>
        <v>170</v>
      </c>
      <c r="Z186">
        <f>'Controlled pct'!B184</f>
        <v>0.18888888888888888</v>
      </c>
      <c r="AA186">
        <f>'Fight Time'!B184</f>
        <v>900</v>
      </c>
    </row>
    <row r="187" spans="1:27" x14ac:dyDescent="0.3">
      <c r="A187" t="str">
        <f>Control!A185</f>
        <v>Ode Osbourne</v>
      </c>
      <c r="E187">
        <v>13</v>
      </c>
      <c r="F187">
        <v>8</v>
      </c>
      <c r="G187">
        <v>5</v>
      </c>
      <c r="H187">
        <v>6</v>
      </c>
      <c r="W187">
        <f>Control!B185</f>
        <v>27.90909090909091</v>
      </c>
      <c r="X187">
        <f>'Ctrl pct'!B185</f>
        <v>6.8911335578002247E-2</v>
      </c>
      <c r="Y187">
        <f>Controlled!B185</f>
        <v>143.45454545454547</v>
      </c>
      <c r="Z187">
        <f>'Controlled pct'!B185</f>
        <v>0.35420875420875425</v>
      </c>
      <c r="AA187">
        <f>'Fight Time'!B185</f>
        <v>405</v>
      </c>
    </row>
    <row r="188" spans="1:27" x14ac:dyDescent="0.3">
      <c r="A188" t="str">
        <f>Control!A186</f>
        <v>Robert Valentin</v>
      </c>
      <c r="E188">
        <v>10</v>
      </c>
      <c r="F188">
        <v>5</v>
      </c>
      <c r="G188">
        <v>0</v>
      </c>
      <c r="H188">
        <v>2</v>
      </c>
      <c r="W188">
        <f>Control!B186</f>
        <v>57</v>
      </c>
      <c r="X188">
        <f>'Ctrl pct'!B186</f>
        <v>0.13936430317848411</v>
      </c>
      <c r="Y188">
        <f>Controlled!B186</f>
        <v>540.5</v>
      </c>
      <c r="Z188">
        <f>'Controlled pct'!B186</f>
        <v>1.3215158924205379</v>
      </c>
      <c r="AA188">
        <f>'Fight Time'!B186</f>
        <v>409</v>
      </c>
    </row>
    <row r="189" spans="1:27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7" x14ac:dyDescent="0.3">
      <c r="A190" t="str">
        <f>Control!A188</f>
        <v>Martin Buday</v>
      </c>
      <c r="E190">
        <v>15</v>
      </c>
      <c r="F190">
        <v>2</v>
      </c>
      <c r="G190">
        <v>6</v>
      </c>
      <c r="H190">
        <v>1</v>
      </c>
      <c r="W190">
        <f>Control!B188</f>
        <v>199.625</v>
      </c>
      <c r="X190">
        <f>'Ctrl pct'!B188</f>
        <v>0.32512214983713356</v>
      </c>
      <c r="Y190">
        <f>Controlled!B188</f>
        <v>94.625</v>
      </c>
      <c r="Z190">
        <f>'Controlled pct'!B188</f>
        <v>0.15411237785016288</v>
      </c>
      <c r="AA190">
        <f>'Fight Time'!B188</f>
        <v>614</v>
      </c>
    </row>
    <row r="191" spans="1:27" x14ac:dyDescent="0.3">
      <c r="A191" t="str">
        <f>Control!A189</f>
        <v>Kennedy Nzechukwu</v>
      </c>
      <c r="E191">
        <v>14</v>
      </c>
      <c r="F191">
        <v>5</v>
      </c>
      <c r="G191">
        <v>8</v>
      </c>
      <c r="H191">
        <v>5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</row>
    <row r="192" spans="1:27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7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7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7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7" x14ac:dyDescent="0.3">
      <c r="A196" t="str">
        <f>Control!A194</f>
        <v>Lerone Murphy</v>
      </c>
      <c r="E196">
        <v>16</v>
      </c>
      <c r="F196">
        <v>0</v>
      </c>
      <c r="G196">
        <v>8</v>
      </c>
      <c r="H196">
        <v>0</v>
      </c>
      <c r="W196">
        <f>Control!B194</f>
        <v>202.88888888888889</v>
      </c>
      <c r="X196">
        <f>'Ctrl pct'!B194</f>
        <v>0.246823465801568</v>
      </c>
      <c r="Y196">
        <f>Controlled!B194</f>
        <v>139</v>
      </c>
      <c r="Z196">
        <f>'Controlled pct'!B194</f>
        <v>0.16909975669099755</v>
      </c>
      <c r="AA196">
        <f>'Fight Time'!B194</f>
        <v>822</v>
      </c>
    </row>
    <row r="197" spans="1:27" x14ac:dyDescent="0.3">
      <c r="A197" t="str">
        <f>Control!A195</f>
        <v>Josh Emmett</v>
      </c>
      <c r="E197">
        <v>19</v>
      </c>
      <c r="F197">
        <v>5</v>
      </c>
      <c r="G197">
        <v>10</v>
      </c>
      <c r="H197">
        <v>5</v>
      </c>
      <c r="W197">
        <f>Control!B195</f>
        <v>66.13333333333334</v>
      </c>
      <c r="X197">
        <f>'Ctrl pct'!B195</f>
        <v>8.5223367697594504E-2</v>
      </c>
      <c r="Y197">
        <f>Controlled!B195</f>
        <v>268.07142857142856</v>
      </c>
      <c r="Z197">
        <f>'Controlled pct'!B195</f>
        <v>0.34545287187039764</v>
      </c>
      <c r="AA197">
        <f>'Fight Time'!B195</f>
        <v>776</v>
      </c>
    </row>
    <row r="198" spans="1:27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7" x14ac:dyDescent="0.3">
      <c r="A199" t="str">
        <f>Control!A197</f>
        <v>Nora Cornolle</v>
      </c>
      <c r="E199">
        <v>9</v>
      </c>
      <c r="F199">
        <v>2</v>
      </c>
      <c r="G199">
        <v>3</v>
      </c>
      <c r="H199">
        <v>1</v>
      </c>
      <c r="W199">
        <f>Control!B197</f>
        <v>132.33333333333334</v>
      </c>
      <c r="X199">
        <f>'Ctrl pct'!B197</f>
        <v>0.17366579177602801</v>
      </c>
      <c r="Y199">
        <f>Controlled!B197</f>
        <v>303.66666666666669</v>
      </c>
      <c r="Z199">
        <f>'Controlled pct'!B197</f>
        <v>0.39851268591426076</v>
      </c>
      <c r="AA199">
        <f>'Fight Time'!B197</f>
        <v>762</v>
      </c>
    </row>
    <row r="200" spans="1:27" x14ac:dyDescent="0.3">
      <c r="A200" t="str">
        <f>Control!A198</f>
        <v>Tresean Gore</v>
      </c>
      <c r="E200">
        <v>5</v>
      </c>
      <c r="F200">
        <v>3</v>
      </c>
      <c r="G200">
        <v>2</v>
      </c>
      <c r="H200">
        <v>3</v>
      </c>
      <c r="W200">
        <f>Control!B198</f>
        <v>71.75</v>
      </c>
      <c r="X200">
        <f>'Ctrl pct'!B198</f>
        <v>0.18350383631713554</v>
      </c>
      <c r="Y200">
        <f>Controlled!B198</f>
        <v>82.5</v>
      </c>
      <c r="Z200">
        <f>'Controlled pct'!B198</f>
        <v>0.21099744245524296</v>
      </c>
      <c r="AA200">
        <f>'Fight Time'!B198</f>
        <v>391</v>
      </c>
    </row>
    <row r="201" spans="1:27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7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7" x14ac:dyDescent="0.3">
      <c r="A203" t="str">
        <f>Control!A201</f>
        <v>Su Mudaerji</v>
      </c>
      <c r="E203">
        <v>17</v>
      </c>
      <c r="F203">
        <v>7</v>
      </c>
      <c r="G203">
        <v>4</v>
      </c>
      <c r="H203">
        <v>4</v>
      </c>
      <c r="W203">
        <f>Control!B201</f>
        <v>47</v>
      </c>
      <c r="X203">
        <f>'Ctrl pct'!B201</f>
        <v>8.2746478873239437E-2</v>
      </c>
      <c r="Y203">
        <f>Controlled!B201</f>
        <v>248.85714285714286</v>
      </c>
      <c r="Z203">
        <f>'Controlled pct'!B201</f>
        <v>0.4381287726358149</v>
      </c>
      <c r="AA203">
        <f>'Fight Time'!B201</f>
        <v>568</v>
      </c>
    </row>
    <row r="204" spans="1:27" x14ac:dyDescent="0.3">
      <c r="A204" t="str">
        <f>Control!A202</f>
        <v>Michal Oleksiejczuk</v>
      </c>
      <c r="E204">
        <v>20</v>
      </c>
      <c r="F204">
        <v>9</v>
      </c>
      <c r="G204">
        <v>8</v>
      </c>
      <c r="H204">
        <v>7</v>
      </c>
      <c r="W204">
        <f>Control!B202</f>
        <v>29.733333333333334</v>
      </c>
      <c r="X204">
        <f>'Ctrl pct'!B202</f>
        <v>7.6632302405498287E-2</v>
      </c>
      <c r="Y204">
        <f>Controlled!B202</f>
        <v>61.06666666666667</v>
      </c>
      <c r="Z204">
        <f>'Controlled pct'!B202</f>
        <v>0.15738831615120275</v>
      </c>
      <c r="AA204">
        <f>'Fight Time'!B202</f>
        <v>388</v>
      </c>
    </row>
    <row r="205" spans="1:27" x14ac:dyDescent="0.3">
      <c r="A205" t="str">
        <f>Control!A203</f>
        <v>Sedrique Dumas</v>
      </c>
      <c r="E205">
        <v>10</v>
      </c>
      <c r="F205">
        <v>3</v>
      </c>
      <c r="G205">
        <v>3</v>
      </c>
      <c r="H205">
        <v>3</v>
      </c>
      <c r="W205">
        <f>Control!B203</f>
        <v>156.5</v>
      </c>
      <c r="X205">
        <f>'Ctrl pct'!B203</f>
        <v>0.27408056042031526</v>
      </c>
      <c r="Y205">
        <f>Controlled!B203</f>
        <v>96.5</v>
      </c>
      <c r="Z205">
        <f>'Controlled pct'!B203</f>
        <v>0.1690017513134851</v>
      </c>
      <c r="AA205">
        <f>'Fight Time'!B203</f>
        <v>571</v>
      </c>
    </row>
    <row r="206" spans="1:27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7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7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7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7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7" x14ac:dyDescent="0.3">
      <c r="A211" t="str">
        <f>Control!A209</f>
        <v>Dan Ige</v>
      </c>
      <c r="E211">
        <v>19</v>
      </c>
      <c r="F211">
        <v>9</v>
      </c>
      <c r="G211">
        <v>11</v>
      </c>
      <c r="H211">
        <v>8</v>
      </c>
      <c r="W211">
        <f>Control!B209</f>
        <v>94.666666666666671</v>
      </c>
      <c r="X211">
        <f>'Ctrl pct'!B209</f>
        <v>0.12342459800086919</v>
      </c>
      <c r="Y211">
        <f>Controlled!B209</f>
        <v>161.88888888888889</v>
      </c>
      <c r="Z211">
        <f>'Controlled pct'!B209</f>
        <v>0.21106765174561784</v>
      </c>
      <c r="AA211">
        <f>'Fight Time'!B209</f>
        <v>767</v>
      </c>
    </row>
    <row r="212" spans="1:27" x14ac:dyDescent="0.3">
      <c r="A212" t="str">
        <f>Control!A210</f>
        <v>Dominick Reyes</v>
      </c>
      <c r="E212">
        <v>15</v>
      </c>
      <c r="F212">
        <v>4</v>
      </c>
      <c r="G212">
        <v>9</v>
      </c>
      <c r="H212">
        <v>4</v>
      </c>
      <c r="W212">
        <f>Control!B210</f>
        <v>40.916666666666664</v>
      </c>
      <c r="X212">
        <f>'Ctrl pct'!B210</f>
        <v>8.5243055555555544E-2</v>
      </c>
      <c r="Y212">
        <f>Controlled!B210</f>
        <v>33.363636363636367</v>
      </c>
      <c r="Z212">
        <f>'Controlled pct'!B210</f>
        <v>6.9507575757575768E-2</v>
      </c>
      <c r="AA212">
        <f>'Fight Time'!B210</f>
        <v>480</v>
      </c>
    </row>
    <row r="213" spans="1:27" x14ac:dyDescent="0.3">
      <c r="A213" t="str">
        <f>Control!A211</f>
        <v>Nikita Krylov</v>
      </c>
      <c r="E213">
        <v>30</v>
      </c>
      <c r="F213">
        <v>10</v>
      </c>
      <c r="G213">
        <v>11</v>
      </c>
      <c r="H213">
        <v>8</v>
      </c>
      <c r="W213">
        <f>Control!B211</f>
        <v>169.55555555555554</v>
      </c>
      <c r="X213">
        <f>'Ctrl pct'!B211</f>
        <v>0.40758547008547008</v>
      </c>
      <c r="Y213">
        <f>Controlled!B211</f>
        <v>118.27777777777777</v>
      </c>
      <c r="Z213">
        <f>'Controlled pct'!B211</f>
        <v>0.28432158119658119</v>
      </c>
      <c r="AA213">
        <f>'Fight Time'!B211</f>
        <v>416</v>
      </c>
    </row>
    <row r="214" spans="1:27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7" x14ac:dyDescent="0.3">
      <c r="A215" t="str">
        <f>Control!A213</f>
        <v>Jean Silva</v>
      </c>
      <c r="E215">
        <v>16</v>
      </c>
      <c r="F215">
        <v>2</v>
      </c>
      <c r="G215">
        <v>5</v>
      </c>
      <c r="H215">
        <v>0</v>
      </c>
      <c r="W215">
        <f>Control!B213</f>
        <v>6.4</v>
      </c>
      <c r="X215">
        <f>'Ctrl pct'!B213</f>
        <v>1.2929292929292929E-2</v>
      </c>
      <c r="Y215">
        <f>Controlled!B213</f>
        <v>24.4</v>
      </c>
      <c r="Z215">
        <f>'Controlled pct'!B213</f>
        <v>4.9292929292929291E-2</v>
      </c>
      <c r="AA215">
        <f>'Fight Time'!B213</f>
        <v>495</v>
      </c>
    </row>
    <row r="216" spans="1:27" x14ac:dyDescent="0.3">
      <c r="A216" t="str">
        <f>Control!A214</f>
        <v>Bryce Mitchell</v>
      </c>
      <c r="E216">
        <v>17</v>
      </c>
      <c r="F216">
        <v>3</v>
      </c>
      <c r="G216">
        <v>8</v>
      </c>
      <c r="H216">
        <v>3</v>
      </c>
      <c r="W216">
        <f>Control!B214</f>
        <v>369.2</v>
      </c>
      <c r="X216">
        <f>'Ctrl pct'!B214</f>
        <v>0.53429811866859622</v>
      </c>
      <c r="Y216">
        <f>Controlled!B214</f>
        <v>112</v>
      </c>
      <c r="Z216">
        <f>'Controlled pct'!B214</f>
        <v>0.16208393632416787</v>
      </c>
      <c r="AA216">
        <f>'Fight Time'!B214</f>
        <v>691</v>
      </c>
    </row>
    <row r="217" spans="1:27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7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7" x14ac:dyDescent="0.3">
      <c r="A219" t="str">
        <f>Control!A217</f>
        <v>Diego Lopes</v>
      </c>
      <c r="E219">
        <v>26</v>
      </c>
      <c r="F219">
        <v>7</v>
      </c>
      <c r="G219">
        <v>5</v>
      </c>
      <c r="H219">
        <v>2</v>
      </c>
      <c r="W219">
        <f>Control!B217</f>
        <v>69.714285714285708</v>
      </c>
      <c r="X219">
        <f>'Ctrl pct'!B217</f>
        <v>0.13589529379003062</v>
      </c>
      <c r="Y219">
        <f>Controlled!B217</f>
        <v>160.14285714285714</v>
      </c>
      <c r="Z219">
        <f>'Controlled pct'!B217</f>
        <v>0.31216931216931215</v>
      </c>
      <c r="AA219">
        <f>'Fight Time'!B217</f>
        <v>513</v>
      </c>
    </row>
    <row r="220" spans="1:27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7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7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7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7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E225">
        <v>9</v>
      </c>
      <c r="F225">
        <v>2</v>
      </c>
      <c r="G225">
        <v>1</v>
      </c>
      <c r="H225">
        <v>2</v>
      </c>
      <c r="W225">
        <f>Control!B223</f>
        <v>126</v>
      </c>
      <c r="X225">
        <f>'Ctrl pct'!B223</f>
        <v>0.15869017632241814</v>
      </c>
      <c r="Y225">
        <f>Controlled!B223</f>
        <v>19</v>
      </c>
      <c r="Z225">
        <f>'Controlled pct'!B223</f>
        <v>2.3929471032745592E-2</v>
      </c>
      <c r="AA225">
        <f>'Fight Time'!B223</f>
        <v>794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E236">
        <v>20</v>
      </c>
      <c r="F236">
        <v>2</v>
      </c>
      <c r="G236">
        <v>3</v>
      </c>
      <c r="H236">
        <v>0</v>
      </c>
      <c r="W236">
        <f>Control!B234</f>
        <v>207</v>
      </c>
      <c r="X236">
        <f>'Ctrl pct'!B234</f>
        <v>0.45196506550218341</v>
      </c>
      <c r="Y236">
        <f>Controlled!B234</f>
        <v>86.5</v>
      </c>
      <c r="Z236">
        <f>'Controlled pct'!B234</f>
        <v>0.18886462882096069</v>
      </c>
      <c r="AA236">
        <f>'Fight Time'!B234</f>
        <v>458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E240">
        <v>12</v>
      </c>
      <c r="F240">
        <v>2</v>
      </c>
      <c r="G240">
        <v>3</v>
      </c>
      <c r="H240">
        <v>1</v>
      </c>
      <c r="W240">
        <f>Control!B238</f>
        <v>248.33333333333334</v>
      </c>
      <c r="X240">
        <f>'Ctrl pct'!B238</f>
        <v>0.30395756833945331</v>
      </c>
      <c r="Y240">
        <f>Controlled!B238</f>
        <v>73.666666666666671</v>
      </c>
      <c r="Z240">
        <f>'Controlled pct'!B238</f>
        <v>9.0167278661770711E-2</v>
      </c>
      <c r="AA240">
        <f>'Fight Time'!B238</f>
        <v>817</v>
      </c>
    </row>
    <row r="241" spans="1:27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7" x14ac:dyDescent="0.3">
      <c r="A242" t="str">
        <f>Control!A240</f>
        <v>Marc-Andre Barriault</v>
      </c>
      <c r="E242">
        <v>17</v>
      </c>
      <c r="F242">
        <v>9</v>
      </c>
      <c r="G242">
        <v>6</v>
      </c>
      <c r="H242">
        <v>8</v>
      </c>
      <c r="W242">
        <f>Control!B240</f>
        <v>54.9</v>
      </c>
      <c r="X242">
        <f>'Ctrl pct'!B240</f>
        <v>9.4006849315068489E-2</v>
      </c>
      <c r="Y242">
        <f>Controlled!B240</f>
        <v>120.8</v>
      </c>
      <c r="Z242">
        <f>'Controlled pct'!B240</f>
        <v>0.20684931506849313</v>
      </c>
      <c r="AA242">
        <f>'Fight Time'!B240</f>
        <v>584</v>
      </c>
    </row>
    <row r="243" spans="1:27" x14ac:dyDescent="0.3">
      <c r="A243" t="str">
        <f>Control!A241</f>
        <v>Ivan Erslan</v>
      </c>
      <c r="E243">
        <v>14</v>
      </c>
      <c r="F243">
        <v>5</v>
      </c>
      <c r="G243">
        <v>0</v>
      </c>
      <c r="H243">
        <v>2</v>
      </c>
      <c r="W243">
        <f>Control!B241</f>
        <v>319</v>
      </c>
      <c r="X243">
        <f>'Ctrl pct'!B241</f>
        <v>0.35444444444444445</v>
      </c>
      <c r="Y243">
        <f>Controlled!B241</f>
        <v>119</v>
      </c>
      <c r="Z243">
        <f>'Controlled pct'!B241</f>
        <v>0.13222222222222221</v>
      </c>
      <c r="AA243">
        <f>'Fight Time'!B241</f>
        <v>900</v>
      </c>
    </row>
    <row r="244" spans="1:27" x14ac:dyDescent="0.3">
      <c r="A244" t="str">
        <f>Control!A242</f>
        <v>Navajo Stirling</v>
      </c>
      <c r="E244">
        <v>7</v>
      </c>
      <c r="F244">
        <v>0</v>
      </c>
      <c r="G244">
        <v>2</v>
      </c>
      <c r="H244">
        <v>0</v>
      </c>
      <c r="W244">
        <f>Control!B242</f>
        <v>55</v>
      </c>
      <c r="X244">
        <f>'Ctrl pct'!B242</f>
        <v>7.3627844712182061E-2</v>
      </c>
      <c r="Y244">
        <f>Controlled!B242</f>
        <v>108</v>
      </c>
      <c r="Z244">
        <f>'Controlled pct'!B242</f>
        <v>0.14457831325301204</v>
      </c>
      <c r="AA244">
        <f>'Fight Time'!B242</f>
        <v>747</v>
      </c>
    </row>
    <row r="245" spans="1:27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7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7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7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7" x14ac:dyDescent="0.3">
      <c r="A249" t="str">
        <f>Control!A247</f>
        <v>Benoit Saint-Denis</v>
      </c>
      <c r="E249">
        <v>14</v>
      </c>
      <c r="F249">
        <v>3</v>
      </c>
      <c r="G249">
        <v>6</v>
      </c>
      <c r="H249">
        <v>3</v>
      </c>
      <c r="W249">
        <f>Control!B247</f>
        <v>183.75</v>
      </c>
      <c r="X249">
        <f>'Ctrl pct'!B247</f>
        <v>0.4056291390728477</v>
      </c>
      <c r="Y249">
        <f>Controlled!B247</f>
        <v>49.375</v>
      </c>
      <c r="Z249">
        <f>'Controlled pct'!B247</f>
        <v>0.10899558498896247</v>
      </c>
      <c r="AA249">
        <f>'Fight Time'!B247</f>
        <v>453</v>
      </c>
    </row>
    <row r="250" spans="1:27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7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7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7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7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7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7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0.56000000000000005</v>
      </c>
      <c r="J260">
        <v>0</v>
      </c>
      <c r="K260">
        <v>0.11</v>
      </c>
      <c r="L260">
        <v>0.5</v>
      </c>
      <c r="M260">
        <v>0.33</v>
      </c>
      <c r="N260">
        <v>0.5</v>
      </c>
      <c r="O260" s="8">
        <v>5.63</v>
      </c>
      <c r="P260" s="8">
        <v>2.58</v>
      </c>
      <c r="Q260">
        <v>0.81</v>
      </c>
      <c r="R260">
        <v>0.13</v>
      </c>
      <c r="S260">
        <v>7.0000000000000007E-2</v>
      </c>
      <c r="T260">
        <v>2.11</v>
      </c>
      <c r="U260">
        <v>0.75</v>
      </c>
      <c r="V260">
        <v>0.85</v>
      </c>
      <c r="W260">
        <f>Control!B258</f>
        <v>62.666666666666664</v>
      </c>
      <c r="X260">
        <f>'Ctrl pct'!B258</f>
        <v>0.14676034348165495</v>
      </c>
      <c r="Y260">
        <f>Controlled!B258</f>
        <v>38.333333333333336</v>
      </c>
      <c r="Z260">
        <f>'Controlled pct'!B258</f>
        <v>8.9773614363778301E-2</v>
      </c>
      <c r="AA260">
        <f>'Fight Time'!B258</f>
        <v>427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12</v>
      </c>
      <c r="F262">
        <v>2</v>
      </c>
      <c r="G262">
        <v>1</v>
      </c>
      <c r="H262">
        <v>0</v>
      </c>
      <c r="I262">
        <v>0.73</v>
      </c>
      <c r="J262">
        <v>0</v>
      </c>
      <c r="K262">
        <v>0.18</v>
      </c>
      <c r="L262">
        <v>0</v>
      </c>
      <c r="M262">
        <v>0.09</v>
      </c>
      <c r="N262">
        <v>1</v>
      </c>
      <c r="O262" s="8">
        <v>4.5599999999999996</v>
      </c>
      <c r="P262" s="8">
        <v>3.12</v>
      </c>
      <c r="Q262">
        <v>0.61</v>
      </c>
      <c r="R262">
        <v>0.28999999999999998</v>
      </c>
      <c r="S262">
        <v>0.11</v>
      </c>
      <c r="T262">
        <v>3.6</v>
      </c>
      <c r="U262">
        <v>0.66</v>
      </c>
      <c r="V262">
        <v>1</v>
      </c>
      <c r="W262">
        <f>Control!B260</f>
        <v>386</v>
      </c>
      <c r="X262">
        <f>'Ctrl pct'!B260</f>
        <v>0.77200000000000002</v>
      </c>
      <c r="Y262">
        <f>Controlled!B260</f>
        <v>3</v>
      </c>
      <c r="Z262">
        <f>'Controlled pct'!B260</f>
        <v>6.0000000000000001E-3</v>
      </c>
      <c r="AA262">
        <f>'Fight Time'!B260</f>
        <v>500</v>
      </c>
      <c r="AB262">
        <v>3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0.33</v>
      </c>
      <c r="K264">
        <v>0.3</v>
      </c>
      <c r="L264">
        <v>0.33</v>
      </c>
      <c r="M264">
        <v>0.4</v>
      </c>
      <c r="N264">
        <v>0.33</v>
      </c>
      <c r="O264" s="8">
        <v>3.77</v>
      </c>
      <c r="P264" s="8">
        <v>2.79</v>
      </c>
      <c r="Q264">
        <v>0.56999999999999995</v>
      </c>
      <c r="R264">
        <v>0.34</v>
      </c>
      <c r="S264">
        <v>0.09</v>
      </c>
      <c r="T264">
        <v>2.37</v>
      </c>
      <c r="U264">
        <v>0.38</v>
      </c>
      <c r="V264">
        <v>0.7</v>
      </c>
      <c r="W264">
        <f>Control!B262</f>
        <v>181.75</v>
      </c>
      <c r="X264">
        <f>'Ctrl pct'!B262</f>
        <v>0.30962521294718909</v>
      </c>
      <c r="Y264">
        <f>Controlled!B262</f>
        <v>192</v>
      </c>
      <c r="Z264">
        <f>'Controlled pct'!B262</f>
        <v>0.3270868824531516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0.8</v>
      </c>
      <c r="K268">
        <v>0.25</v>
      </c>
      <c r="L268">
        <v>0</v>
      </c>
      <c r="M268">
        <v>0.08</v>
      </c>
      <c r="N268">
        <v>0.2</v>
      </c>
      <c r="O268" s="8">
        <v>5.35</v>
      </c>
      <c r="P268" s="8">
        <v>4.8</v>
      </c>
      <c r="Q268">
        <v>0.67</v>
      </c>
      <c r="R268">
        <v>0.27</v>
      </c>
      <c r="S268">
        <v>0.06</v>
      </c>
      <c r="T268">
        <v>0.92</v>
      </c>
      <c r="U268">
        <v>0.12</v>
      </c>
      <c r="V268">
        <v>0.45</v>
      </c>
      <c r="W268">
        <f>Control!B266</f>
        <v>119.77777777777777</v>
      </c>
      <c r="X268">
        <f>'Ctrl pct'!B266</f>
        <v>0.27535121328224776</v>
      </c>
      <c r="Y268">
        <f>Controlled!B266</f>
        <v>47.555555555555557</v>
      </c>
      <c r="Z268">
        <f>'Controlled pct'!B266</f>
        <v>0.10932311621966795</v>
      </c>
      <c r="AA268">
        <f>'Fight Time'!B266</f>
        <v>435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0.63</v>
      </c>
      <c r="J269">
        <v>1</v>
      </c>
      <c r="K269">
        <v>0.25</v>
      </c>
      <c r="L269">
        <v>0</v>
      </c>
      <c r="M269">
        <v>0.13</v>
      </c>
      <c r="N269">
        <v>0</v>
      </c>
      <c r="O269" s="8">
        <v>4.9400000000000004</v>
      </c>
      <c r="P269" s="8">
        <v>3.45</v>
      </c>
      <c r="Q269">
        <v>0.6</v>
      </c>
      <c r="R269">
        <v>0.25</v>
      </c>
      <c r="S269">
        <v>0.15</v>
      </c>
      <c r="T269">
        <v>3.5</v>
      </c>
      <c r="U269">
        <v>0.55000000000000004</v>
      </c>
      <c r="V269">
        <v>0.33</v>
      </c>
      <c r="W269">
        <f>Control!B267</f>
        <v>72.666666666666671</v>
      </c>
      <c r="X269">
        <f>'Ctrl pct'!B267</f>
        <v>0.28274967574578469</v>
      </c>
      <c r="Y269">
        <f>Controlled!B267</f>
        <v>107.5</v>
      </c>
      <c r="Z269">
        <f>'Controlled pct'!B267</f>
        <v>0.41828793774319067</v>
      </c>
      <c r="AA269">
        <f>'Fight Time'!B267</f>
        <v>257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5</v>
      </c>
      <c r="P276" s="8">
        <v>5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1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10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0.50163220892274207</v>
      </c>
      <c r="Y278">
        <f>Controlled!B276</f>
        <v>52</v>
      </c>
      <c r="Z278">
        <f>'Controlled pct'!B276</f>
        <v>0.11316648531011969</v>
      </c>
      <c r="AA278">
        <f>'Fight Time'!B276</f>
        <v>459.5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0.38</v>
      </c>
      <c r="J279">
        <v>0</v>
      </c>
      <c r="K279">
        <v>0.13</v>
      </c>
      <c r="L279">
        <v>0</v>
      </c>
      <c r="M279">
        <v>0.5</v>
      </c>
      <c r="N279">
        <v>0</v>
      </c>
      <c r="O279" s="8">
        <v>5</v>
      </c>
      <c r="P279" s="8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900</v>
      </c>
      <c r="AB279">
        <v>11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3.9800995024875619E-3</v>
      </c>
      <c r="Y280">
        <f>Controlled!B278</f>
        <v>9.3333333333333339</v>
      </c>
      <c r="Z280">
        <f>'Controlled pct'!B278</f>
        <v>2.228855721393035E-2</v>
      </c>
      <c r="AA280">
        <f>'Fight Time'!B278</f>
        <v>418.75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9.0007365578197884E-2</v>
      </c>
      <c r="Y281">
        <f>Controlled!B279</f>
        <v>198</v>
      </c>
      <c r="Z281">
        <f>'Controlled pct'!B279</f>
        <v>0.29167689663638596</v>
      </c>
      <c r="AA281">
        <f>'Fight Time'!B279</f>
        <v>678.83333333333337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0.42788830715532283</v>
      </c>
      <c r="Y282">
        <f>Controlled!B280</f>
        <v>40.299999999999997</v>
      </c>
      <c r="Z282">
        <f>'Controlled pct'!B280</f>
        <v>9.1431064572425821E-2</v>
      </c>
      <c r="AA282">
        <f>'Fight Time'!B280</f>
        <v>440.76923076923077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5</v>
      </c>
      <c r="P285" s="8">
        <v>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7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0.27978025582158084</v>
      </c>
      <c r="Y286">
        <f>Controlled!B284</f>
        <v>66.5</v>
      </c>
      <c r="Z286">
        <f>'Controlled pct'!B284</f>
        <v>0.11995736306985896</v>
      </c>
      <c r="AA286">
        <f>'Fight Time'!B284</f>
        <v>554.36363636363637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0.58530986993113998</v>
      </c>
      <c r="Y287">
        <f>Controlled!B285</f>
        <v>7.5</v>
      </c>
      <c r="Z287">
        <f>'Controlled pct'!B285</f>
        <v>1.1476664116296864E-2</v>
      </c>
      <c r="AA287">
        <f>'Fight Time'!B285</f>
        <v>653.5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0.16</v>
      </c>
      <c r="J290">
        <v>0</v>
      </c>
      <c r="K290">
        <v>0.05</v>
      </c>
      <c r="L290">
        <v>0.25</v>
      </c>
      <c r="M290">
        <v>0.79</v>
      </c>
      <c r="N290">
        <v>0.75</v>
      </c>
      <c r="O290" s="8">
        <v>4.3600000000000003</v>
      </c>
      <c r="P290" s="8">
        <v>2.5099999999999998</v>
      </c>
      <c r="T290">
        <v>5.89</v>
      </c>
      <c r="U290">
        <v>0.35</v>
      </c>
      <c r="V290">
        <v>0.82</v>
      </c>
      <c r="W290">
        <f>Control!B288</f>
        <v>330.8</v>
      </c>
      <c r="X290">
        <f>'Ctrl pct'!B288</f>
        <v>0.32915422885572143</v>
      </c>
      <c r="Y290">
        <f>Controlled!B288</f>
        <v>55</v>
      </c>
      <c r="Z290">
        <f>'Controlled pct'!B288</f>
        <v>5.4726368159203981E-2</v>
      </c>
      <c r="AA290">
        <f>'Fight Time'!B288</f>
        <v>1005</v>
      </c>
      <c r="AB290">
        <v>12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6.8549212195621032E-2</v>
      </c>
      <c r="Y291">
        <f>Controlled!B289</f>
        <v>154</v>
      </c>
      <c r="Z291">
        <f>'Controlled pct'!B289</f>
        <v>0.47268262737875993</v>
      </c>
      <c r="AA291">
        <f>'Fight Time'!B289</f>
        <v>325.8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0.20451640391989775</v>
      </c>
      <c r="Y292">
        <f>Controlled!B290</f>
        <v>69.75</v>
      </c>
      <c r="Z292">
        <f>'Controlled pct'!B290</f>
        <v>0.11887515977844056</v>
      </c>
      <c r="AA292">
        <f>'Fight Time'!B290</f>
        <v>586.75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0.86</v>
      </c>
      <c r="J297">
        <v>0</v>
      </c>
      <c r="K297">
        <v>0.14000000000000001</v>
      </c>
      <c r="L297">
        <v>0</v>
      </c>
      <c r="M297">
        <v>0</v>
      </c>
      <c r="N297">
        <v>1</v>
      </c>
      <c r="O297" s="8">
        <v>3.33</v>
      </c>
      <c r="P297" s="8">
        <v>3.4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1</v>
      </c>
      <c r="W297">
        <f>Control!B295</f>
        <v>0</v>
      </c>
      <c r="X297">
        <f>'Ctrl pct'!B295</f>
        <v>0</v>
      </c>
      <c r="Y297">
        <f>Controlled!B295</f>
        <v>36</v>
      </c>
      <c r="Z297">
        <f>'Controlled pct'!B295</f>
        <v>0.04</v>
      </c>
      <c r="AA297">
        <f>'Fight Time'!B295</f>
        <v>900</v>
      </c>
      <c r="AB297">
        <v>-1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6.28</v>
      </c>
      <c r="P303" s="8">
        <v>6.31</v>
      </c>
      <c r="Q303">
        <v>0.64</v>
      </c>
      <c r="R303">
        <v>0.21</v>
      </c>
      <c r="S303">
        <v>0.15</v>
      </c>
      <c r="T303">
        <v>1.06</v>
      </c>
      <c r="U303">
        <v>0.3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5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2.52</v>
      </c>
      <c r="P304" s="8">
        <v>3.03</v>
      </c>
      <c r="Q304">
        <v>0.51</v>
      </c>
      <c r="R304">
        <v>0.3</v>
      </c>
      <c r="S304">
        <v>0.18</v>
      </c>
      <c r="T304">
        <v>1.52</v>
      </c>
      <c r="U304">
        <v>0.2</v>
      </c>
      <c r="V304">
        <v>0.37</v>
      </c>
      <c r="W304">
        <f>Control!B302</f>
        <v>47.8</v>
      </c>
      <c r="X304">
        <f>'Ctrl pct'!B302</f>
        <v>9.5599999999999991E-2</v>
      </c>
      <c r="Y304">
        <f>Controlled!B302</f>
        <v>134.4</v>
      </c>
      <c r="Z304">
        <f>'Controlled pct'!B302</f>
        <v>0.26880000000000004</v>
      </c>
      <c r="AA304">
        <f>'Fight Time'!B302</f>
        <v>500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0</v>
      </c>
      <c r="O305" s="8">
        <v>4.8099999999999996</v>
      </c>
      <c r="P305" s="8">
        <v>1.71</v>
      </c>
      <c r="Q305">
        <v>0.49</v>
      </c>
      <c r="R305">
        <v>0.21</v>
      </c>
      <c r="S305">
        <v>0.3</v>
      </c>
      <c r="T305">
        <v>3.21</v>
      </c>
      <c r="U305">
        <v>0.4</v>
      </c>
      <c r="V305">
        <v>1</v>
      </c>
      <c r="W305">
        <f>Control!B303</f>
        <v>196</v>
      </c>
      <c r="X305">
        <f>'Ctrl pct'!B303</f>
        <v>0.3487544483985765</v>
      </c>
      <c r="Y305">
        <f>Controlled!B303</f>
        <v>4.5</v>
      </c>
      <c r="Z305">
        <f>'Controlled pct'!B303</f>
        <v>8.0071174377224202E-3</v>
      </c>
      <c r="AA305">
        <f>'Fight Time'!B303</f>
        <v>562</v>
      </c>
      <c r="AB305">
        <v>11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2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Q313">
        <v>0.45</v>
      </c>
      <c r="R313">
        <v>0.14000000000000001</v>
      </c>
      <c r="S313">
        <v>0.41</v>
      </c>
      <c r="T313">
        <v>0.87</v>
      </c>
      <c r="U313">
        <v>0.2</v>
      </c>
      <c r="V313">
        <v>1</v>
      </c>
      <c r="W313">
        <f>Control!B311</f>
        <v>25</v>
      </c>
      <c r="X313">
        <f>'Ctrl pct'!B311</f>
        <v>4.8449612403100778E-2</v>
      </c>
      <c r="Y313">
        <f>Controlled!B311</f>
        <v>247.5</v>
      </c>
      <c r="Z313">
        <f>'Controlled pct'!B311</f>
        <v>0.47965116279069769</v>
      </c>
      <c r="AA313">
        <f>'Fight Time'!B311</f>
        <v>516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2</v>
      </c>
      <c r="G314">
        <v>3</v>
      </c>
      <c r="H314">
        <v>0</v>
      </c>
      <c r="I314">
        <v>0.25</v>
      </c>
      <c r="J314">
        <v>1</v>
      </c>
      <c r="K314">
        <v>0.25</v>
      </c>
      <c r="L314">
        <v>0</v>
      </c>
      <c r="M314">
        <v>0.5</v>
      </c>
      <c r="N314">
        <v>0</v>
      </c>
      <c r="O314" s="8">
        <v>4.26</v>
      </c>
      <c r="P314" s="8">
        <v>2.25</v>
      </c>
      <c r="Q314">
        <v>0.68</v>
      </c>
      <c r="R314">
        <v>0.16</v>
      </c>
      <c r="S314">
        <v>0.16</v>
      </c>
      <c r="T314">
        <v>2.16</v>
      </c>
      <c r="U314">
        <v>0.5</v>
      </c>
      <c r="V314">
        <v>0.72</v>
      </c>
      <c r="W314">
        <f>Control!B312</f>
        <v>276.33333333333331</v>
      </c>
      <c r="X314">
        <f>'Ctrl pct'!B312</f>
        <v>0.33093812375249498</v>
      </c>
      <c r="Y314">
        <f>Controlled!B312</f>
        <v>120</v>
      </c>
      <c r="Z314">
        <f>'Controlled pct'!B312</f>
        <v>0.1437125748502994</v>
      </c>
      <c r="AA314">
        <f>'Fight Time'!B312</f>
        <v>835</v>
      </c>
      <c r="AB314">
        <v>10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Q315">
        <v>0.65</v>
      </c>
      <c r="R315">
        <v>0.35</v>
      </c>
      <c r="S315">
        <v>0</v>
      </c>
      <c r="T315">
        <v>0.69</v>
      </c>
      <c r="U315">
        <v>0.17</v>
      </c>
      <c r="V315">
        <v>0.6</v>
      </c>
      <c r="W315">
        <f>Control!B313</f>
        <v>182.4</v>
      </c>
      <c r="X315">
        <f>'Ctrl pct'!B313</f>
        <v>0.23176620076238882</v>
      </c>
      <c r="Y315">
        <f>Controlled!B313</f>
        <v>22.8</v>
      </c>
      <c r="Z315">
        <f>'Controlled pct'!B313</f>
        <v>2.8970775095298603E-2</v>
      </c>
      <c r="AA315">
        <f>'Fight Time'!B313</f>
        <v>787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13</v>
      </c>
      <c r="F329">
        <v>6</v>
      </c>
      <c r="G329">
        <v>9</v>
      </c>
      <c r="H329">
        <v>6</v>
      </c>
      <c r="I329">
        <v>0.69</v>
      </c>
      <c r="J329">
        <v>0.5</v>
      </c>
      <c r="K329">
        <v>0</v>
      </c>
      <c r="L329">
        <v>0.17</v>
      </c>
      <c r="M329">
        <v>0.31</v>
      </c>
      <c r="N329">
        <v>0.33</v>
      </c>
      <c r="O329" s="8">
        <v>3.73</v>
      </c>
      <c r="P329" s="8">
        <v>4.51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18.2</v>
      </c>
      <c r="X329">
        <f>'Ctrl pct'!B327</f>
        <v>3.5408560311284046E-2</v>
      </c>
      <c r="Y329">
        <f>Controlled!B327</f>
        <v>13.3</v>
      </c>
      <c r="Z329">
        <f>'Controlled pct'!B327</f>
        <v>2.5875486381322959E-2</v>
      </c>
      <c r="AA329">
        <f>'Fight Time'!B327</f>
        <v>514</v>
      </c>
      <c r="AB329">
        <v>-1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W331">
        <f>Control!B329</f>
        <v>0</v>
      </c>
      <c r="X331">
        <f>'Ctrl pct'!B329</f>
        <v>0</v>
      </c>
      <c r="Y331">
        <f>Controlled!B329</f>
        <v>0</v>
      </c>
      <c r="Z331">
        <f>'Controlled pct'!B329</f>
        <v>0</v>
      </c>
      <c r="AA331">
        <f>'Fight Time'!B329</f>
        <v>0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W332">
        <f>Control!B330</f>
        <v>0</v>
      </c>
      <c r="X332">
        <f>'Ctrl pct'!B330</f>
        <v>0</v>
      </c>
      <c r="Y332">
        <f>Controlled!B330</f>
        <v>0</v>
      </c>
      <c r="Z332">
        <f>'Controlled pct'!B330</f>
        <v>0</v>
      </c>
      <c r="AA332">
        <f>'Fight Time'!B330</f>
        <v>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8</v>
      </c>
      <c r="F333">
        <v>1</v>
      </c>
      <c r="G333">
        <v>2</v>
      </c>
      <c r="H333">
        <v>1</v>
      </c>
      <c r="I333">
        <v>0.88</v>
      </c>
      <c r="J333">
        <v>1</v>
      </c>
      <c r="K333">
        <v>0</v>
      </c>
      <c r="L333">
        <v>0</v>
      </c>
      <c r="M333">
        <v>0.13</v>
      </c>
      <c r="N333">
        <v>0</v>
      </c>
      <c r="W333">
        <f>Control!B331</f>
        <v>0</v>
      </c>
      <c r="X333">
        <f>'Ctrl pct'!B331</f>
        <v>0</v>
      </c>
      <c r="Y333">
        <f>Controlled!B331</f>
        <v>0</v>
      </c>
      <c r="Z333">
        <f>'Controlled pct'!B331</f>
        <v>0</v>
      </c>
      <c r="AA333">
        <f>'Fight Time'!B331</f>
        <v>0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0</v>
      </c>
      <c r="G334">
        <v>0</v>
      </c>
      <c r="H334">
        <v>0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0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0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W336">
        <f>Control!B334</f>
        <v>0</v>
      </c>
      <c r="X336">
        <f>'Ctrl pct'!B334</f>
        <v>0</v>
      </c>
      <c r="Y336">
        <f>Controlled!B334</f>
        <v>0</v>
      </c>
      <c r="Z336">
        <f>'Controlled pct'!B334</f>
        <v>0</v>
      </c>
      <c r="AA336">
        <f>'Fight Time'!B334</f>
        <v>0</v>
      </c>
    </row>
    <row r="337" spans="1:27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W337">
        <f>Control!B335</f>
        <v>0</v>
      </c>
      <c r="X337">
        <f>'Ctrl pct'!B335</f>
        <v>0</v>
      </c>
      <c r="Y337">
        <f>Controlled!B335</f>
        <v>0</v>
      </c>
      <c r="Z337">
        <f>'Controlled pct'!B335</f>
        <v>0</v>
      </c>
      <c r="AA337">
        <f>'Fight Time'!B335</f>
        <v>0</v>
      </c>
    </row>
    <row r="338" spans="1:27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W338">
        <f>Control!B336</f>
        <v>0</v>
      </c>
      <c r="X338">
        <f>'Ctrl pct'!B336</f>
        <v>0</v>
      </c>
      <c r="Y338">
        <f>Controlled!B336</f>
        <v>0</v>
      </c>
      <c r="Z338">
        <f>'Controlled pct'!B336</f>
        <v>0</v>
      </c>
      <c r="AA338">
        <f>'Fight Time'!B336</f>
        <v>0</v>
      </c>
    </row>
    <row r="339" spans="1:27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W339">
        <f>Control!B337</f>
        <v>0</v>
      </c>
      <c r="X339">
        <f>'Ctrl pct'!B337</f>
        <v>0</v>
      </c>
      <c r="Y339">
        <f>Controlled!B337</f>
        <v>0</v>
      </c>
      <c r="Z339">
        <f>'Controlled pct'!B337</f>
        <v>0</v>
      </c>
      <c r="AA339">
        <f>'Fight Time'!B337</f>
        <v>0</v>
      </c>
    </row>
    <row r="340" spans="1:27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W340">
        <f>Control!B338</f>
        <v>0</v>
      </c>
      <c r="X340">
        <f>'Ctrl pct'!B338</f>
        <v>0</v>
      </c>
      <c r="Y340">
        <f>Controlled!B338</f>
        <v>0</v>
      </c>
      <c r="Z340">
        <f>'Controlled pct'!B338</f>
        <v>0</v>
      </c>
      <c r="AA340">
        <f>'Fight Time'!B338</f>
        <v>0</v>
      </c>
    </row>
    <row r="341" spans="1:27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W341">
        <f>Control!B339</f>
        <v>0</v>
      </c>
      <c r="X341">
        <f>'Ctrl pct'!B339</f>
        <v>0</v>
      </c>
      <c r="Y341">
        <f>Controlled!B339</f>
        <v>0</v>
      </c>
      <c r="Z341">
        <f>'Controlled pct'!B339</f>
        <v>0</v>
      </c>
      <c r="AA341">
        <f>'Fight Time'!B339</f>
        <v>0</v>
      </c>
    </row>
    <row r="342" spans="1:27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W342">
        <f>Control!B340</f>
        <v>0</v>
      </c>
      <c r="X342">
        <f>'Ctrl pct'!B340</f>
        <v>0</v>
      </c>
      <c r="Y342">
        <f>Controlled!B340</f>
        <v>0</v>
      </c>
      <c r="Z342">
        <f>'Controlled pct'!B340</f>
        <v>0</v>
      </c>
      <c r="AA342">
        <f>'Fight Time'!B340</f>
        <v>0</v>
      </c>
    </row>
    <row r="343" spans="1:27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W343">
        <f>Control!B341</f>
        <v>0</v>
      </c>
      <c r="X343">
        <f>'Ctrl pct'!B341</f>
        <v>0</v>
      </c>
      <c r="Y343">
        <f>Controlled!B341</f>
        <v>0</v>
      </c>
      <c r="Z343">
        <f>'Controlled pct'!B341</f>
        <v>0</v>
      </c>
      <c r="AA343">
        <f>'Fight Time'!B341</f>
        <v>0</v>
      </c>
    </row>
    <row r="344" spans="1:27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W344">
        <f>Control!B342</f>
        <v>0</v>
      </c>
      <c r="X344">
        <f>'Ctrl pct'!B342</f>
        <v>0</v>
      </c>
      <c r="Y344">
        <f>Controlled!B342</f>
        <v>0</v>
      </c>
      <c r="Z344">
        <f>'Controlled pct'!B342</f>
        <v>0</v>
      </c>
      <c r="AA344">
        <f>'Fight Time'!B342</f>
        <v>0</v>
      </c>
    </row>
    <row r="345" spans="1:27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W345">
        <f>Control!B343</f>
        <v>0</v>
      </c>
      <c r="X345">
        <f>'Ctrl pct'!B343</f>
        <v>0</v>
      </c>
      <c r="Y345">
        <f>Controlled!B343</f>
        <v>0</v>
      </c>
      <c r="Z345">
        <f>'Controlled pct'!B343</f>
        <v>0</v>
      </c>
      <c r="AA345">
        <f>'Fight Time'!B343</f>
        <v>0</v>
      </c>
    </row>
    <row r="346" spans="1:27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W346">
        <f>Control!B344</f>
        <v>0</v>
      </c>
      <c r="X346">
        <f>'Ctrl pct'!B344</f>
        <v>0</v>
      </c>
      <c r="Y346">
        <f>Controlled!B344</f>
        <v>0</v>
      </c>
      <c r="Z346">
        <f>'Controlled pct'!B344</f>
        <v>0</v>
      </c>
      <c r="AA346">
        <f>'Fight Time'!B344</f>
        <v>0</v>
      </c>
    </row>
    <row r="347" spans="1:27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W347">
        <f>Control!B345</f>
        <v>0</v>
      </c>
      <c r="X347">
        <f>'Ctrl pct'!B345</f>
        <v>0</v>
      </c>
      <c r="Y347">
        <f>Controlled!B345</f>
        <v>0</v>
      </c>
      <c r="Z347">
        <f>'Controlled pct'!B345</f>
        <v>0</v>
      </c>
      <c r="AA347">
        <f>'Fight Time'!B345</f>
        <v>0</v>
      </c>
    </row>
    <row r="348" spans="1:27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10</v>
      </c>
      <c r="G348">
        <v>23</v>
      </c>
      <c r="H348">
        <v>10</v>
      </c>
      <c r="I348">
        <v>0.28000000000000003</v>
      </c>
      <c r="J348">
        <v>0.4</v>
      </c>
      <c r="K348">
        <v>0.6</v>
      </c>
      <c r="L348">
        <v>0.4</v>
      </c>
      <c r="M348">
        <v>0.11</v>
      </c>
      <c r="N348">
        <v>0.2</v>
      </c>
      <c r="W348">
        <f>Control!B346</f>
        <v>0</v>
      </c>
      <c r="X348">
        <f>'Ctrl pct'!B346</f>
        <v>0</v>
      </c>
      <c r="Y348">
        <f>Controlled!B346</f>
        <v>0</v>
      </c>
      <c r="Z348">
        <f>'Controlled pct'!B346</f>
        <v>0</v>
      </c>
      <c r="AA348">
        <f>'Fight Time'!B346</f>
        <v>0</v>
      </c>
    </row>
    <row r="349" spans="1:27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W349">
        <f>Control!B347</f>
        <v>0</v>
      </c>
      <c r="X349">
        <f>'Ctrl pct'!B347</f>
        <v>0</v>
      </c>
      <c r="Y349">
        <f>Controlled!B347</f>
        <v>0</v>
      </c>
      <c r="Z349">
        <f>'Controlled pct'!B347</f>
        <v>0</v>
      </c>
      <c r="AA349">
        <f>'Fight Time'!B347</f>
        <v>0</v>
      </c>
    </row>
    <row r="350" spans="1:27" x14ac:dyDescent="0.3">
      <c r="W350">
        <f>Control!B348</f>
        <v>0</v>
      </c>
      <c r="X350">
        <f>'Ctrl pct'!B348</f>
        <v>0</v>
      </c>
      <c r="Y350">
        <f>Controlled!B348</f>
        <v>0</v>
      </c>
      <c r="Z350">
        <f>'Controlled pct'!B348</f>
        <v>0</v>
      </c>
      <c r="AA350">
        <f>'Fight Time'!B348</f>
        <v>0</v>
      </c>
    </row>
    <row r="351" spans="1:27" x14ac:dyDescent="0.3">
      <c r="W351">
        <f>Control!B349</f>
        <v>0</v>
      </c>
      <c r="X351">
        <f>'Ctrl pct'!B349</f>
        <v>0</v>
      </c>
      <c r="Y351">
        <f>Controlled!B349</f>
        <v>0</v>
      </c>
      <c r="Z351">
        <f>'Controlled pct'!B349</f>
        <v>0</v>
      </c>
      <c r="AA351">
        <f>'Fight Time'!B349</f>
        <v>0</v>
      </c>
    </row>
    <row r="352" spans="1:27" x14ac:dyDescent="0.3">
      <c r="W352">
        <f>Control!B350</f>
        <v>0</v>
      </c>
      <c r="X352">
        <f>'Ctrl pct'!B350</f>
        <v>0</v>
      </c>
      <c r="Y352">
        <f>Controlled!B350</f>
        <v>0</v>
      </c>
      <c r="Z352">
        <f>'Controlled pct'!B350</f>
        <v>0</v>
      </c>
      <c r="AA352">
        <f>'Fight Time'!B350</f>
        <v>0</v>
      </c>
    </row>
    <row r="353" spans="23:27" x14ac:dyDescent="0.3">
      <c r="W353">
        <f>Control!B351</f>
        <v>0</v>
      </c>
      <c r="X353">
        <f>'Ctrl pct'!B351</f>
        <v>0</v>
      </c>
      <c r="Y353">
        <f>Controlled!B351</f>
        <v>0</v>
      </c>
      <c r="Z353">
        <f>'Controlled pct'!B351</f>
        <v>0</v>
      </c>
      <c r="AA353">
        <f>'Fight Time'!B351</f>
        <v>0</v>
      </c>
    </row>
    <row r="354" spans="23:27" x14ac:dyDescent="0.3">
      <c r="W354">
        <f>Control!B352</f>
        <v>0</v>
      </c>
      <c r="X354">
        <f>'Ctrl pct'!B352</f>
        <v>0</v>
      </c>
      <c r="Y354">
        <f>Controlled!B352</f>
        <v>0</v>
      </c>
      <c r="Z354">
        <f>'Controlled pct'!B352</f>
        <v>0</v>
      </c>
      <c r="AA354">
        <f>'Fight Time'!B352</f>
        <v>0</v>
      </c>
    </row>
    <row r="355" spans="23:27" x14ac:dyDescent="0.3">
      <c r="W355">
        <f>Control!B353</f>
        <v>0</v>
      </c>
      <c r="X355">
        <f>'Ctrl pct'!B353</f>
        <v>0</v>
      </c>
      <c r="Y355">
        <f>Controlled!B353</f>
        <v>0</v>
      </c>
      <c r="Z355">
        <f>'Controlled pct'!B353</f>
        <v>0</v>
      </c>
      <c r="AA355">
        <f>'Fight Time'!B353</f>
        <v>0</v>
      </c>
    </row>
    <row r="356" spans="23:27" x14ac:dyDescent="0.3">
      <c r="W356">
        <f>Control!B354</f>
        <v>0</v>
      </c>
      <c r="X356">
        <f>'Ctrl pct'!B354</f>
        <v>0</v>
      </c>
      <c r="Y356">
        <f>Controlled!B354</f>
        <v>0</v>
      </c>
      <c r="Z356">
        <f>'Controlled pct'!B354</f>
        <v>0</v>
      </c>
      <c r="AA356">
        <f>'Fight Time'!B354</f>
        <v>0</v>
      </c>
    </row>
    <row r="357" spans="23:27" x14ac:dyDescent="0.3">
      <c r="W357">
        <f>Control!B355</f>
        <v>0</v>
      </c>
      <c r="X357">
        <f>'Ctrl pct'!B355</f>
        <v>0</v>
      </c>
      <c r="Y357">
        <f>Controlled!B355</f>
        <v>0</v>
      </c>
      <c r="Z357">
        <f>'Controlled pct'!B355</f>
        <v>0</v>
      </c>
      <c r="AA357">
        <f>'Fight Time'!B355</f>
        <v>0</v>
      </c>
    </row>
    <row r="358" spans="23:27" x14ac:dyDescent="0.3">
      <c r="W358">
        <f>Control!B356</f>
        <v>0</v>
      </c>
      <c r="X358">
        <f>'Ctrl pct'!B356</f>
        <v>0</v>
      </c>
      <c r="Y358">
        <f>Controlled!B356</f>
        <v>0</v>
      </c>
      <c r="Z358">
        <f>'Controlled pct'!B356</f>
        <v>0</v>
      </c>
      <c r="AA358">
        <f>'Fight Time'!B356</f>
        <v>0</v>
      </c>
    </row>
    <row r="359" spans="23:27" x14ac:dyDescent="0.3">
      <c r="W359">
        <f>Control!B357</f>
        <v>0</v>
      </c>
      <c r="X359">
        <f>'Ctrl pct'!B357</f>
        <v>0</v>
      </c>
      <c r="Y359">
        <f>Controlled!B357</f>
        <v>0</v>
      </c>
      <c r="Z359">
        <f>'Controlled pct'!B357</f>
        <v>0</v>
      </c>
      <c r="AA359">
        <f>'Fight Time'!B357</f>
        <v>0</v>
      </c>
    </row>
    <row r="360" spans="23:27" x14ac:dyDescent="0.3">
      <c r="W360">
        <f>Control!B358</f>
        <v>0</v>
      </c>
      <c r="X360">
        <f>'Ctrl pct'!B358</f>
        <v>0</v>
      </c>
      <c r="Y360">
        <f>Controlled!B358</f>
        <v>0</v>
      </c>
      <c r="Z360">
        <f>'Controlled pct'!B358</f>
        <v>0</v>
      </c>
      <c r="AA360">
        <f>'Fight Time'!B358</f>
        <v>0</v>
      </c>
    </row>
    <row r="361" spans="23:27" x14ac:dyDescent="0.3">
      <c r="W361">
        <f>Control!B359</f>
        <v>0</v>
      </c>
      <c r="X361">
        <f>'Ctrl pct'!B359</f>
        <v>0</v>
      </c>
      <c r="Y361">
        <f>Controlled!B359</f>
        <v>0</v>
      </c>
      <c r="Z361">
        <f>'Controlled pct'!B359</f>
        <v>0</v>
      </c>
      <c r="AA361">
        <f>'Fight Time'!B359</f>
        <v>0</v>
      </c>
    </row>
    <row r="362" spans="23:27" x14ac:dyDescent="0.3">
      <c r="W362">
        <f>Control!B360</f>
        <v>0</v>
      </c>
      <c r="X362">
        <f>'Ctrl pct'!B360</f>
        <v>0</v>
      </c>
      <c r="Y362">
        <f>Controlled!B360</f>
        <v>0</v>
      </c>
      <c r="Z362">
        <f>'Controlled pct'!B360</f>
        <v>0</v>
      </c>
      <c r="AA362">
        <f>'Fight Time'!B360</f>
        <v>0</v>
      </c>
    </row>
    <row r="363" spans="23:27" x14ac:dyDescent="0.3">
      <c r="W363">
        <f>Control!B361</f>
        <v>0</v>
      </c>
      <c r="X363">
        <f>'Ctrl pct'!B361</f>
        <v>0</v>
      </c>
      <c r="Y363">
        <f>Controlled!B361</f>
        <v>0</v>
      </c>
      <c r="Z363">
        <f>'Controlled pct'!B361</f>
        <v>0</v>
      </c>
      <c r="AA363">
        <f>'Fight Time'!B361</f>
        <v>0</v>
      </c>
    </row>
    <row r="364" spans="23:27" x14ac:dyDescent="0.3">
      <c r="W364">
        <f>Control!B362</f>
        <v>0</v>
      </c>
      <c r="X364">
        <f>'Ctrl pct'!B362</f>
        <v>0</v>
      </c>
      <c r="Y364">
        <f>Controlled!B362</f>
        <v>0</v>
      </c>
      <c r="Z364">
        <f>'Controlled pct'!B362</f>
        <v>0</v>
      </c>
      <c r="AA364">
        <f>'Fight Time'!B362</f>
        <v>0</v>
      </c>
    </row>
    <row r="365" spans="23:27" x14ac:dyDescent="0.3">
      <c r="W365">
        <f>Control!B363</f>
        <v>0</v>
      </c>
      <c r="X365">
        <f>'Ctrl pct'!B363</f>
        <v>0</v>
      </c>
      <c r="Y365">
        <f>Controlled!B363</f>
        <v>0</v>
      </c>
      <c r="Z365">
        <f>'Controlled pct'!B363</f>
        <v>0</v>
      </c>
      <c r="AA365">
        <f>'Fight Time'!B363</f>
        <v>0</v>
      </c>
    </row>
    <row r="366" spans="23:27" x14ac:dyDescent="0.3">
      <c r="W366">
        <f>Control!B364</f>
        <v>0</v>
      </c>
      <c r="X366">
        <f>'Ctrl pct'!B364</f>
        <v>0</v>
      </c>
      <c r="Y366">
        <f>Controlled!B364</f>
        <v>0</v>
      </c>
      <c r="Z366">
        <f>'Controlled pct'!B364</f>
        <v>0</v>
      </c>
      <c r="AA366">
        <f>'Fight Time'!B364</f>
        <v>0</v>
      </c>
    </row>
    <row r="367" spans="23:27" x14ac:dyDescent="0.3">
      <c r="W367">
        <f>Control!B365</f>
        <v>0</v>
      </c>
      <c r="X367">
        <f>'Ctrl pct'!B365</f>
        <v>0</v>
      </c>
      <c r="Y367">
        <f>Controlled!B365</f>
        <v>0</v>
      </c>
      <c r="Z367">
        <f>'Controlled pct'!B365</f>
        <v>0</v>
      </c>
      <c r="AA367">
        <f>'Fight Time'!B365</f>
        <v>0</v>
      </c>
    </row>
    <row r="368" spans="23:27" x14ac:dyDescent="0.3">
      <c r="W368">
        <f>Control!B366</f>
        <v>0</v>
      </c>
      <c r="X368">
        <f>'Ctrl pct'!B366</f>
        <v>0</v>
      </c>
      <c r="Y368">
        <f>Controlled!B366</f>
        <v>0</v>
      </c>
      <c r="Z368">
        <f>'Controlled pct'!B366</f>
        <v>0</v>
      </c>
      <c r="AA368">
        <f>'Fight Time'!B366</f>
        <v>0</v>
      </c>
    </row>
    <row r="369" spans="23:27" x14ac:dyDescent="0.3">
      <c r="W369">
        <f>Control!B367</f>
        <v>0</v>
      </c>
      <c r="X369">
        <f>'Ctrl pct'!B367</f>
        <v>0</v>
      </c>
      <c r="Y369">
        <f>Controlled!B367</f>
        <v>0</v>
      </c>
      <c r="Z369">
        <f>'Controlled pct'!B367</f>
        <v>0</v>
      </c>
      <c r="AA369">
        <f>'Fight Time'!B367</f>
        <v>0</v>
      </c>
    </row>
    <row r="370" spans="23:27" x14ac:dyDescent="0.3">
      <c r="W370">
        <f>Control!B368</f>
        <v>0</v>
      </c>
      <c r="X370">
        <f>'Ctrl pct'!B368</f>
        <v>0</v>
      </c>
      <c r="Y370">
        <f>Controlled!B368</f>
        <v>0</v>
      </c>
      <c r="Z370">
        <f>'Controlled pct'!B368</f>
        <v>0</v>
      </c>
      <c r="AA370">
        <f>'Fight Time'!B368</f>
        <v>0</v>
      </c>
    </row>
    <row r="371" spans="23:27" x14ac:dyDescent="0.3">
      <c r="W371">
        <f>Control!B369</f>
        <v>0</v>
      </c>
      <c r="X371">
        <f>'Ctrl pct'!B369</f>
        <v>0</v>
      </c>
      <c r="Y371">
        <f>Controlled!B369</f>
        <v>0</v>
      </c>
      <c r="Z371">
        <f>'Controlled pct'!B369</f>
        <v>0</v>
      </c>
      <c r="AA371">
        <f>'Fight Time'!B369</f>
        <v>0</v>
      </c>
    </row>
    <row r="372" spans="23:27" x14ac:dyDescent="0.3">
      <c r="W372">
        <f>Control!B370</f>
        <v>0</v>
      </c>
      <c r="X372">
        <f>'Ctrl pct'!B370</f>
        <v>0</v>
      </c>
      <c r="Y372">
        <f>Controlled!B370</f>
        <v>0</v>
      </c>
      <c r="Z372">
        <f>'Controlled pct'!B370</f>
        <v>0</v>
      </c>
      <c r="AA372">
        <f>'Fight Time'!B370</f>
        <v>0</v>
      </c>
    </row>
    <row r="373" spans="23:27" x14ac:dyDescent="0.3">
      <c r="W373">
        <f>Control!B371</f>
        <v>0</v>
      </c>
      <c r="X373">
        <f>'Ctrl pct'!B371</f>
        <v>0</v>
      </c>
      <c r="Y373">
        <f>Controlled!B371</f>
        <v>0</v>
      </c>
      <c r="Z373">
        <f>'Controlled pct'!B371</f>
        <v>0</v>
      </c>
      <c r="AA373">
        <f>'Fight Time'!B371</f>
        <v>0</v>
      </c>
    </row>
    <row r="374" spans="23:27" x14ac:dyDescent="0.3">
      <c r="W374">
        <f>Control!B372</f>
        <v>0</v>
      </c>
      <c r="X374">
        <f>'Ctrl pct'!B372</f>
        <v>0</v>
      </c>
      <c r="Y374">
        <f>Controlled!B372</f>
        <v>0</v>
      </c>
      <c r="Z374">
        <f>'Controlled pct'!B372</f>
        <v>0</v>
      </c>
      <c r="AA374">
        <f>'Fight Time'!B372</f>
        <v>0</v>
      </c>
    </row>
    <row r="375" spans="23:27" x14ac:dyDescent="0.3">
      <c r="W375">
        <f>Control!B373</f>
        <v>0</v>
      </c>
      <c r="X375">
        <f>'Ctrl pct'!B373</f>
        <v>0</v>
      </c>
      <c r="Y375">
        <f>Controlled!B373</f>
        <v>0</v>
      </c>
      <c r="Z375">
        <f>'Controlled pct'!B373</f>
        <v>0</v>
      </c>
      <c r="AA375">
        <f>'Fight Time'!B373</f>
        <v>0</v>
      </c>
    </row>
    <row r="376" spans="23:27" x14ac:dyDescent="0.3">
      <c r="W376">
        <f>Control!B374</f>
        <v>0</v>
      </c>
      <c r="X376">
        <f>'Ctrl pct'!B374</f>
        <v>0</v>
      </c>
      <c r="Y376">
        <f>Controlled!B374</f>
        <v>0</v>
      </c>
      <c r="Z376">
        <f>'Controlled pct'!B374</f>
        <v>0</v>
      </c>
      <c r="AA376">
        <f>'Fight Time'!B374</f>
        <v>0</v>
      </c>
    </row>
    <row r="377" spans="23:27" x14ac:dyDescent="0.3">
      <c r="W377">
        <f>Control!B375</f>
        <v>0</v>
      </c>
      <c r="X377">
        <f>'Ctrl pct'!B375</f>
        <v>0</v>
      </c>
      <c r="Y377">
        <f>Controlled!B375</f>
        <v>0</v>
      </c>
      <c r="Z377">
        <f>'Controlled pct'!B375</f>
        <v>0</v>
      </c>
      <c r="AA377">
        <f>'Fight Time'!B375</f>
        <v>0</v>
      </c>
    </row>
    <row r="378" spans="23:27" x14ac:dyDescent="0.3">
      <c r="W378">
        <f>Control!B376</f>
        <v>0</v>
      </c>
      <c r="X378">
        <f>'Ctrl pct'!B376</f>
        <v>0</v>
      </c>
      <c r="Y378">
        <f>Controlled!B376</f>
        <v>0</v>
      </c>
      <c r="Z378">
        <f>'Controlled pct'!B376</f>
        <v>0</v>
      </c>
      <c r="AA378">
        <f>'Fight Time'!B376</f>
        <v>0</v>
      </c>
    </row>
    <row r="379" spans="23:27" x14ac:dyDescent="0.3">
      <c r="W379">
        <f>Control!B377</f>
        <v>0</v>
      </c>
      <c r="X379">
        <f>'Ctrl pct'!B377</f>
        <v>0</v>
      </c>
      <c r="Y379">
        <f>Controlled!B377</f>
        <v>0</v>
      </c>
      <c r="Z379">
        <f>'Controlled pct'!B377</f>
        <v>0</v>
      </c>
      <c r="AA379">
        <f>'Fight Time'!B377</f>
        <v>0</v>
      </c>
    </row>
    <row r="380" spans="23:27" x14ac:dyDescent="0.3">
      <c r="W380">
        <f>Control!B378</f>
        <v>0</v>
      </c>
      <c r="X380">
        <f>'Ctrl pct'!B378</f>
        <v>0</v>
      </c>
      <c r="Y380">
        <f>Controlled!B378</f>
        <v>0</v>
      </c>
      <c r="Z380">
        <f>'Controlled pct'!B378</f>
        <v>0</v>
      </c>
      <c r="AA380">
        <f>'Fight Time'!B378</f>
        <v>0</v>
      </c>
    </row>
    <row r="381" spans="23:27" x14ac:dyDescent="0.3">
      <c r="W381">
        <f>Control!B379</f>
        <v>0</v>
      </c>
      <c r="X381">
        <f>'Ctrl pct'!B379</f>
        <v>0</v>
      </c>
      <c r="Y381">
        <f>Controlled!B379</f>
        <v>0</v>
      </c>
      <c r="Z381">
        <f>'Controlled pct'!B379</f>
        <v>0</v>
      </c>
      <c r="AA381">
        <f>'Fight Time'!B379</f>
        <v>0</v>
      </c>
    </row>
    <row r="382" spans="23:27" x14ac:dyDescent="0.3">
      <c r="W382">
        <f>Control!B380</f>
        <v>0</v>
      </c>
      <c r="X382">
        <f>'Ctrl pct'!B380</f>
        <v>0</v>
      </c>
      <c r="Y382">
        <f>Controlled!B380</f>
        <v>0</v>
      </c>
      <c r="Z382">
        <f>'Controlled pct'!B380</f>
        <v>0</v>
      </c>
      <c r="AA382">
        <f>'Fight Time'!B380</f>
        <v>0</v>
      </c>
    </row>
    <row r="383" spans="23:27" x14ac:dyDescent="0.3">
      <c r="W383">
        <f>Control!B381</f>
        <v>0</v>
      </c>
      <c r="X383">
        <f>'Ctrl pct'!B381</f>
        <v>0</v>
      </c>
      <c r="Y383">
        <f>Controlled!B381</f>
        <v>0</v>
      </c>
      <c r="Z383">
        <f>'Controlled pct'!B381</f>
        <v>0</v>
      </c>
      <c r="AA383">
        <f>'Fight Time'!B381</f>
        <v>0</v>
      </c>
    </row>
    <row r="384" spans="23:27" x14ac:dyDescent="0.3">
      <c r="W384">
        <f>Control!B382</f>
        <v>0</v>
      </c>
      <c r="X384">
        <f>'Ctrl pct'!B382</f>
        <v>0</v>
      </c>
      <c r="Y384">
        <f>Controlled!B382</f>
        <v>0</v>
      </c>
      <c r="Z384">
        <f>'Controlled pct'!B382</f>
        <v>0</v>
      </c>
      <c r="AA384">
        <f>'Fight Time'!B382</f>
        <v>0</v>
      </c>
    </row>
    <row r="385" spans="23:27" x14ac:dyDescent="0.3">
      <c r="W385">
        <f>Control!B383</f>
        <v>0</v>
      </c>
      <c r="X385">
        <f>'Ctrl pct'!B383</f>
        <v>0</v>
      </c>
      <c r="Y385">
        <f>Controlled!B383</f>
        <v>0</v>
      </c>
      <c r="Z385">
        <f>'Controlled pct'!B383</f>
        <v>0</v>
      </c>
      <c r="AA385">
        <f>'Fight Time'!B383</f>
        <v>0</v>
      </c>
    </row>
    <row r="386" spans="23:27" x14ac:dyDescent="0.3">
      <c r="W386">
        <f>Control!B384</f>
        <v>0</v>
      </c>
      <c r="X386">
        <f>'Ctrl pct'!B384</f>
        <v>0</v>
      </c>
      <c r="Y386">
        <f>Controlled!B384</f>
        <v>0</v>
      </c>
      <c r="Z386">
        <f>'Controlled pct'!B384</f>
        <v>0</v>
      </c>
      <c r="AA386">
        <f>'Fight Time'!B384</f>
        <v>0</v>
      </c>
    </row>
    <row r="387" spans="23:27" x14ac:dyDescent="0.3">
      <c r="W387">
        <f>Control!B385</f>
        <v>0</v>
      </c>
      <c r="X387">
        <f>'Ctrl pct'!B385</f>
        <v>0</v>
      </c>
      <c r="Y387">
        <f>Controlled!B385</f>
        <v>0</v>
      </c>
      <c r="Z387">
        <f>'Controlled pct'!B385</f>
        <v>0</v>
      </c>
      <c r="AA387">
        <f>'Fight Time'!B385</f>
        <v>0</v>
      </c>
    </row>
    <row r="388" spans="23:27" x14ac:dyDescent="0.3">
      <c r="W388">
        <f>Control!B386</f>
        <v>0</v>
      </c>
      <c r="X388">
        <f>'Ctrl pct'!B386</f>
        <v>0</v>
      </c>
      <c r="Y388">
        <f>Controlled!B386</f>
        <v>0</v>
      </c>
      <c r="Z388">
        <f>'Controlled pct'!B386</f>
        <v>0</v>
      </c>
      <c r="AA388">
        <f>'Fight Time'!B386</f>
        <v>0</v>
      </c>
    </row>
    <row r="389" spans="23:27" x14ac:dyDescent="0.3">
      <c r="W389">
        <f>Control!B387</f>
        <v>0</v>
      </c>
      <c r="X389">
        <f>'Ctrl pct'!B387</f>
        <v>0</v>
      </c>
      <c r="Y389">
        <f>Controlled!B387</f>
        <v>0</v>
      </c>
      <c r="Z389">
        <f>'Controlled pct'!B387</f>
        <v>0</v>
      </c>
      <c r="AA389">
        <f>'Fight Time'!B387</f>
        <v>0</v>
      </c>
    </row>
    <row r="390" spans="23:27" x14ac:dyDescent="0.3">
      <c r="W390">
        <f>Control!B388</f>
        <v>0</v>
      </c>
      <c r="X390">
        <f>'Ctrl pct'!B388</f>
        <v>0</v>
      </c>
      <c r="Y390">
        <f>Controlled!B388</f>
        <v>0</v>
      </c>
      <c r="Z390">
        <f>'Controlled pct'!B388</f>
        <v>0</v>
      </c>
      <c r="AA390">
        <f>'Fight Time'!B388</f>
        <v>0</v>
      </c>
    </row>
    <row r="391" spans="23:27" x14ac:dyDescent="0.3">
      <c r="W391">
        <f>Control!B389</f>
        <v>0</v>
      </c>
      <c r="X391">
        <f>'Ctrl pct'!B389</f>
        <v>0</v>
      </c>
      <c r="Y391">
        <f>Controlled!B389</f>
        <v>0</v>
      </c>
      <c r="Z391">
        <f>'Controlled pct'!B389</f>
        <v>0</v>
      </c>
      <c r="AA391">
        <f>'Fight Time'!B389</f>
        <v>0</v>
      </c>
    </row>
    <row r="392" spans="23:27" x14ac:dyDescent="0.3">
      <c r="W392">
        <f>Control!B390</f>
        <v>0</v>
      </c>
      <c r="X392">
        <f>'Ctrl pct'!B390</f>
        <v>0</v>
      </c>
      <c r="Y392">
        <f>Controlled!B390</f>
        <v>0</v>
      </c>
      <c r="Z392">
        <f>'Controlled pct'!B390</f>
        <v>0</v>
      </c>
      <c r="AA392">
        <f>'Fight Time'!B390</f>
        <v>0</v>
      </c>
    </row>
    <row r="393" spans="23:27" x14ac:dyDescent="0.3">
      <c r="W393">
        <f>Control!B391</f>
        <v>0</v>
      </c>
      <c r="X393">
        <f>'Ctrl pct'!B391</f>
        <v>0</v>
      </c>
      <c r="Y393">
        <f>Controlled!B391</f>
        <v>0</v>
      </c>
      <c r="Z393">
        <f>'Controlled pct'!B391</f>
        <v>0</v>
      </c>
      <c r="AA393">
        <f>'Fight Time'!B391</f>
        <v>0</v>
      </c>
    </row>
    <row r="394" spans="23:27" x14ac:dyDescent="0.3">
      <c r="W394">
        <f>Control!B392</f>
        <v>0</v>
      </c>
      <c r="X394">
        <f>'Ctrl pct'!B392</f>
        <v>0</v>
      </c>
      <c r="Y394">
        <f>Controlled!B392</f>
        <v>0</v>
      </c>
      <c r="Z394">
        <f>'Controlled pct'!B392</f>
        <v>0</v>
      </c>
      <c r="AA394">
        <f>'Fight Time'!B392</f>
        <v>0</v>
      </c>
    </row>
    <row r="395" spans="23:27" x14ac:dyDescent="0.3">
      <c r="W395">
        <f>Control!B393</f>
        <v>0</v>
      </c>
      <c r="X395">
        <f>'Ctrl pct'!B393</f>
        <v>0</v>
      </c>
      <c r="Y395">
        <f>Controlled!B393</f>
        <v>0</v>
      </c>
      <c r="Z395">
        <f>'Controlled pct'!B393</f>
        <v>0</v>
      </c>
      <c r="AA395">
        <f>'Fight Time'!B393</f>
        <v>0</v>
      </c>
    </row>
    <row r="396" spans="23:27" x14ac:dyDescent="0.3">
      <c r="W396">
        <f>Control!B394</f>
        <v>0</v>
      </c>
      <c r="X396">
        <f>'Ctrl pct'!B394</f>
        <v>0</v>
      </c>
      <c r="Y396">
        <f>Controlled!B394</f>
        <v>0</v>
      </c>
      <c r="Z396">
        <f>'Controlled pct'!B394</f>
        <v>0</v>
      </c>
      <c r="AA396">
        <f>'Fight Time'!B394</f>
        <v>0</v>
      </c>
    </row>
    <row r="397" spans="23:27" x14ac:dyDescent="0.3">
      <c r="W397">
        <f>Control!B395</f>
        <v>0</v>
      </c>
      <c r="X397">
        <f>'Ctrl pct'!B395</f>
        <v>0</v>
      </c>
      <c r="Y397">
        <f>Controlled!B395</f>
        <v>0</v>
      </c>
      <c r="Z397">
        <f>'Controlled pct'!B395</f>
        <v>0</v>
      </c>
      <c r="AA397">
        <f>'Fight Time'!B395</f>
        <v>0</v>
      </c>
    </row>
    <row r="398" spans="23:27" x14ac:dyDescent="0.3">
      <c r="W398">
        <f>Control!B396</f>
        <v>0</v>
      </c>
      <c r="X398">
        <f>'Ctrl pct'!B396</f>
        <v>0</v>
      </c>
      <c r="Y398">
        <f>Controlled!B396</f>
        <v>0</v>
      </c>
      <c r="Z398">
        <f>'Controlled pct'!B396</f>
        <v>0</v>
      </c>
      <c r="AA398">
        <f>'Fight Time'!B396</f>
        <v>0</v>
      </c>
    </row>
    <row r="399" spans="23:27" x14ac:dyDescent="0.3">
      <c r="W399">
        <f>Control!B397</f>
        <v>0</v>
      </c>
      <c r="X399">
        <f>'Ctrl pct'!B397</f>
        <v>0</v>
      </c>
      <c r="Y399">
        <f>Controlled!B397</f>
        <v>0</v>
      </c>
      <c r="Z399">
        <f>'Controlled pct'!B397</f>
        <v>0</v>
      </c>
      <c r="AA399">
        <f>'Fight Time'!B397</f>
        <v>0</v>
      </c>
    </row>
    <row r="400" spans="23:27" x14ac:dyDescent="0.3">
      <c r="W400">
        <f>Control!B398</f>
        <v>0</v>
      </c>
      <c r="X400">
        <f>'Ctrl pct'!B398</f>
        <v>0</v>
      </c>
      <c r="Y400">
        <f>Controlled!B398</f>
        <v>0</v>
      </c>
      <c r="Z400">
        <f>'Controlled pct'!B398</f>
        <v>0</v>
      </c>
      <c r="AA400">
        <f>'Fight Time'!B398</f>
        <v>0</v>
      </c>
    </row>
    <row r="401" spans="23:27" x14ac:dyDescent="0.3">
      <c r="W401">
        <f>Control!B399</f>
        <v>0</v>
      </c>
      <c r="X401">
        <f>'Ctrl pct'!B399</f>
        <v>0</v>
      </c>
      <c r="Y401">
        <f>Controlled!B399</f>
        <v>0</v>
      </c>
      <c r="Z401">
        <f>'Controlled pct'!B399</f>
        <v>0</v>
      </c>
      <c r="AA401">
        <f>'Fight Time'!B399</f>
        <v>0</v>
      </c>
    </row>
    <row r="402" spans="23:27" x14ac:dyDescent="0.3">
      <c r="W402">
        <f>Control!B400</f>
        <v>0</v>
      </c>
      <c r="X402">
        <f>'Ctrl pct'!B400</f>
        <v>0</v>
      </c>
      <c r="Y402">
        <f>Controlled!B400</f>
        <v>0</v>
      </c>
      <c r="Z402">
        <f>'Controlled pct'!B400</f>
        <v>0</v>
      </c>
      <c r="AA402">
        <f>'Fight Time'!B400</f>
        <v>0</v>
      </c>
    </row>
    <row r="403" spans="23:27" x14ac:dyDescent="0.3">
      <c r="W403">
        <f>Control!B401</f>
        <v>0</v>
      </c>
      <c r="X403">
        <f>'Ctrl pct'!B401</f>
        <v>0</v>
      </c>
      <c r="Y403">
        <f>Controlled!B401</f>
        <v>0</v>
      </c>
      <c r="Z403">
        <f>'Controlled pct'!B401</f>
        <v>0</v>
      </c>
      <c r="AA403">
        <f>'Fight Time'!B401</f>
        <v>0</v>
      </c>
    </row>
    <row r="404" spans="23:27" x14ac:dyDescent="0.3">
      <c r="W404">
        <f>Control!B402</f>
        <v>0</v>
      </c>
      <c r="X404">
        <f>'Ctrl pct'!B402</f>
        <v>0</v>
      </c>
      <c r="Y404">
        <f>Controlled!B402</f>
        <v>0</v>
      </c>
      <c r="Z404">
        <f>'Controlled pct'!B402</f>
        <v>0</v>
      </c>
      <c r="AA404">
        <f>'Fight Time'!B402</f>
        <v>0</v>
      </c>
    </row>
    <row r="405" spans="23:27" x14ac:dyDescent="0.3">
      <c r="W405">
        <f>Control!B403</f>
        <v>0</v>
      </c>
      <c r="X405">
        <f>'Ctrl pct'!B403</f>
        <v>0</v>
      </c>
      <c r="Y405">
        <f>Controlled!B403</f>
        <v>0</v>
      </c>
      <c r="Z405">
        <f>'Controlled pct'!B403</f>
        <v>0</v>
      </c>
      <c r="AA405">
        <f>'Fight Time'!B403</f>
        <v>0</v>
      </c>
    </row>
    <row r="406" spans="23:27" x14ac:dyDescent="0.3">
      <c r="W406">
        <f>Control!B404</f>
        <v>0</v>
      </c>
      <c r="X406">
        <f>'Ctrl pct'!B404</f>
        <v>0</v>
      </c>
      <c r="Y406">
        <f>Controlled!B404</f>
        <v>0</v>
      </c>
      <c r="Z406">
        <f>'Controlled pct'!B404</f>
        <v>0</v>
      </c>
      <c r="AA406">
        <f>'Fight Time'!B404</f>
        <v>0</v>
      </c>
    </row>
    <row r="407" spans="23:27" x14ac:dyDescent="0.3">
      <c r="W407">
        <f>Control!B405</f>
        <v>0</v>
      </c>
      <c r="X407">
        <f>'Ctrl pct'!B405</f>
        <v>0</v>
      </c>
      <c r="Y407">
        <f>Controlled!B405</f>
        <v>0</v>
      </c>
      <c r="Z407">
        <f>'Controlled pct'!B405</f>
        <v>0</v>
      </c>
      <c r="AA407">
        <f>'Fight Time'!B405</f>
        <v>0</v>
      </c>
    </row>
    <row r="408" spans="23:27" x14ac:dyDescent="0.3">
      <c r="W408">
        <f>Control!B406</f>
        <v>0</v>
      </c>
      <c r="X408">
        <f>'Ctrl pct'!B406</f>
        <v>0</v>
      </c>
      <c r="Y408">
        <f>Controlled!B406</f>
        <v>0</v>
      </c>
      <c r="Z408">
        <f>'Controlled pct'!B406</f>
        <v>0</v>
      </c>
      <c r="AA408">
        <f>'Fight Time'!B406</f>
        <v>0</v>
      </c>
    </row>
    <row r="409" spans="23:27" x14ac:dyDescent="0.3">
      <c r="W409">
        <f>Control!B407</f>
        <v>0</v>
      </c>
      <c r="X409">
        <f>'Ctrl pct'!B407</f>
        <v>0</v>
      </c>
      <c r="Y409">
        <f>Controlled!B407</f>
        <v>0</v>
      </c>
      <c r="Z409">
        <f>'Controlled pct'!B407</f>
        <v>0</v>
      </c>
      <c r="AA409">
        <f>'Fight Time'!B407</f>
        <v>0</v>
      </c>
    </row>
    <row r="410" spans="23:27" x14ac:dyDescent="0.3">
      <c r="W410">
        <f>Control!B408</f>
        <v>0</v>
      </c>
      <c r="X410">
        <f>'Ctrl pct'!B408</f>
        <v>0</v>
      </c>
      <c r="Y410">
        <f>Controlled!B408</f>
        <v>0</v>
      </c>
      <c r="Z410">
        <f>'Controlled pct'!B408</f>
        <v>0</v>
      </c>
      <c r="AA410">
        <f>'Fight Time'!B408</f>
        <v>0</v>
      </c>
    </row>
    <row r="411" spans="23:27" x14ac:dyDescent="0.3">
      <c r="W411">
        <f>Control!B409</f>
        <v>0</v>
      </c>
      <c r="X411">
        <f>'Ctrl pct'!B409</f>
        <v>0</v>
      </c>
      <c r="Y411">
        <f>Controlled!B409</f>
        <v>0</v>
      </c>
      <c r="Z411">
        <f>'Controlled pct'!B409</f>
        <v>0</v>
      </c>
      <c r="AA411">
        <f>'Fight Time'!B409</f>
        <v>0</v>
      </c>
    </row>
    <row r="412" spans="23:27" x14ac:dyDescent="0.3">
      <c r="W412">
        <f>Control!B410</f>
        <v>0</v>
      </c>
      <c r="X412">
        <f>'Ctrl pct'!B410</f>
        <v>0</v>
      </c>
      <c r="Y412">
        <f>Controlled!B410</f>
        <v>0</v>
      </c>
      <c r="Z412">
        <f>'Controlled pct'!B410</f>
        <v>0</v>
      </c>
      <c r="AA412">
        <f>'Fight Time'!B410</f>
        <v>0</v>
      </c>
    </row>
    <row r="413" spans="23:27" x14ac:dyDescent="0.3">
      <c r="W413">
        <f>Control!B411</f>
        <v>0</v>
      </c>
      <c r="X413">
        <f>'Ctrl pct'!B411</f>
        <v>0</v>
      </c>
      <c r="Y413">
        <f>Controlled!B411</f>
        <v>0</v>
      </c>
      <c r="Z413">
        <f>'Controlled pct'!B411</f>
        <v>0</v>
      </c>
      <c r="AA413">
        <f>'Fight Time'!B411</f>
        <v>0</v>
      </c>
    </row>
    <row r="414" spans="23:27" x14ac:dyDescent="0.3">
      <c r="W414">
        <f>Control!B412</f>
        <v>0</v>
      </c>
      <c r="X414">
        <f>'Ctrl pct'!B412</f>
        <v>0</v>
      </c>
      <c r="Y414">
        <f>Controlled!B412</f>
        <v>0</v>
      </c>
      <c r="Z414">
        <f>'Controlled pct'!B412</f>
        <v>0</v>
      </c>
      <c r="AA414">
        <f>'Fight Time'!B412</f>
        <v>0</v>
      </c>
    </row>
    <row r="415" spans="23:27" x14ac:dyDescent="0.3">
      <c r="W415">
        <f>Control!B413</f>
        <v>0</v>
      </c>
      <c r="X415">
        <f>'Ctrl pct'!B413</f>
        <v>0</v>
      </c>
      <c r="Y415">
        <f>Controlled!B413</f>
        <v>0</v>
      </c>
      <c r="Z415">
        <f>'Controlled pct'!B413</f>
        <v>0</v>
      </c>
      <c r="AA415">
        <f>'Fight Time'!B413</f>
        <v>0</v>
      </c>
    </row>
    <row r="416" spans="23:27" x14ac:dyDescent="0.3">
      <c r="W416">
        <f>Control!B414</f>
        <v>0</v>
      </c>
      <c r="X416">
        <f>'Ctrl pct'!B414</f>
        <v>0</v>
      </c>
      <c r="Y416">
        <f>Controlled!B414</f>
        <v>0</v>
      </c>
      <c r="Z416">
        <f>'Controlled pct'!B414</f>
        <v>0</v>
      </c>
      <c r="AA416">
        <f>'Fight Time'!B414</f>
        <v>0</v>
      </c>
    </row>
    <row r="417" spans="23:27" x14ac:dyDescent="0.3">
      <c r="W417">
        <f>Control!B415</f>
        <v>0</v>
      </c>
      <c r="X417">
        <f>'Ctrl pct'!B415</f>
        <v>0</v>
      </c>
      <c r="Y417">
        <f>Controlled!B415</f>
        <v>0</v>
      </c>
      <c r="Z417">
        <f>'Controlled pct'!B415</f>
        <v>0</v>
      </c>
      <c r="AA417">
        <f>'Fight Time'!B415</f>
        <v>0</v>
      </c>
    </row>
    <row r="418" spans="23:27" x14ac:dyDescent="0.3">
      <c r="W418">
        <f>Control!B416</f>
        <v>0</v>
      </c>
      <c r="X418">
        <f>'Ctrl pct'!B416</f>
        <v>0</v>
      </c>
      <c r="Y418">
        <f>Controlled!B416</f>
        <v>0</v>
      </c>
      <c r="Z418">
        <f>'Controlled pct'!B416</f>
        <v>0</v>
      </c>
      <c r="AA418">
        <f>'Fight Time'!B416</f>
        <v>0</v>
      </c>
    </row>
    <row r="419" spans="23:27" x14ac:dyDescent="0.3">
      <c r="W419">
        <f>Control!B417</f>
        <v>0</v>
      </c>
      <c r="X419">
        <f>'Ctrl pct'!B417</f>
        <v>0</v>
      </c>
      <c r="Y419">
        <f>Controlled!B417</f>
        <v>0</v>
      </c>
      <c r="Z419">
        <f>'Controlled pct'!B417</f>
        <v>0</v>
      </c>
      <c r="AA419">
        <f>'Fight Time'!B417</f>
        <v>0</v>
      </c>
    </row>
    <row r="420" spans="23:27" x14ac:dyDescent="0.3">
      <c r="W420">
        <f>Control!B418</f>
        <v>0</v>
      </c>
      <c r="X420">
        <f>'Ctrl pct'!B418</f>
        <v>0</v>
      </c>
      <c r="Y420">
        <f>Controlled!B418</f>
        <v>0</v>
      </c>
      <c r="Z420">
        <f>'Controlled pct'!B418</f>
        <v>0</v>
      </c>
      <c r="AA420">
        <f>'Fight Time'!B418</f>
        <v>0</v>
      </c>
    </row>
    <row r="421" spans="23:27" x14ac:dyDescent="0.3">
      <c r="W421">
        <f>Control!B419</f>
        <v>0</v>
      </c>
      <c r="X421">
        <f>'Ctrl pct'!B419</f>
        <v>0</v>
      </c>
      <c r="Y421">
        <f>Controlled!B419</f>
        <v>0</v>
      </c>
      <c r="Z421">
        <f>'Controlled pct'!B419</f>
        <v>0</v>
      </c>
      <c r="AA421">
        <f>'Fight Time'!B419</f>
        <v>0</v>
      </c>
    </row>
    <row r="422" spans="23:27" x14ac:dyDescent="0.3">
      <c r="W422">
        <f>Control!B420</f>
        <v>0</v>
      </c>
      <c r="X422">
        <f>'Ctrl pct'!B420</f>
        <v>0</v>
      </c>
      <c r="Y422">
        <f>Controlled!B420</f>
        <v>0</v>
      </c>
      <c r="Z422">
        <f>'Controlled pct'!B420</f>
        <v>0</v>
      </c>
      <c r="AA422">
        <f>'Fight Time'!B420</f>
        <v>0</v>
      </c>
    </row>
    <row r="423" spans="23:27" x14ac:dyDescent="0.3">
      <c r="W423">
        <f>Control!B421</f>
        <v>0</v>
      </c>
      <c r="X423">
        <f>'Ctrl pct'!B421</f>
        <v>0</v>
      </c>
      <c r="Y423">
        <f>Controlled!B421</f>
        <v>0</v>
      </c>
      <c r="Z423">
        <f>'Controlled pct'!B421</f>
        <v>0</v>
      </c>
      <c r="AA423">
        <f>'Fight Time'!B421</f>
        <v>0</v>
      </c>
    </row>
    <row r="424" spans="23:27" x14ac:dyDescent="0.3">
      <c r="W424">
        <f>Control!B422</f>
        <v>0</v>
      </c>
      <c r="X424">
        <f>'Ctrl pct'!B422</f>
        <v>0</v>
      </c>
      <c r="Y424">
        <f>Controlled!B422</f>
        <v>0</v>
      </c>
      <c r="Z424">
        <f>'Controlled pct'!B422</f>
        <v>0</v>
      </c>
      <c r="AA424">
        <f>'Fight Time'!B422</f>
        <v>0</v>
      </c>
    </row>
    <row r="425" spans="23:27" x14ac:dyDescent="0.3">
      <c r="W425">
        <f>Control!B423</f>
        <v>0</v>
      </c>
      <c r="X425">
        <f>'Ctrl pct'!B423</f>
        <v>0</v>
      </c>
      <c r="Y425">
        <f>Controlled!B423</f>
        <v>0</v>
      </c>
      <c r="Z425">
        <f>'Controlled pct'!B423</f>
        <v>0</v>
      </c>
      <c r="AA425">
        <f>'Fight Time'!B423</f>
        <v>0</v>
      </c>
    </row>
    <row r="426" spans="23:27" x14ac:dyDescent="0.3">
      <c r="W426">
        <f>Control!B424</f>
        <v>0</v>
      </c>
      <c r="X426">
        <f>'Ctrl pct'!B424</f>
        <v>0</v>
      </c>
      <c r="Y426">
        <f>Controlled!B424</f>
        <v>0</v>
      </c>
      <c r="Z426">
        <f>'Controlled pct'!B424</f>
        <v>0</v>
      </c>
      <c r="AA426">
        <f>'Fight Time'!B424</f>
        <v>0</v>
      </c>
    </row>
    <row r="427" spans="23:27" x14ac:dyDescent="0.3">
      <c r="W427">
        <f>Control!B425</f>
        <v>0</v>
      </c>
      <c r="X427">
        <f>'Ctrl pct'!B425</f>
        <v>0</v>
      </c>
      <c r="Y427">
        <f>Controlled!B425</f>
        <v>0</v>
      </c>
      <c r="Z427">
        <f>'Controlled pct'!B425</f>
        <v>0</v>
      </c>
      <c r="AA427">
        <f>'Fight Time'!B425</f>
        <v>0</v>
      </c>
    </row>
    <row r="428" spans="23:27" x14ac:dyDescent="0.3">
      <c r="W428">
        <f>Control!B426</f>
        <v>0</v>
      </c>
      <c r="X428">
        <f>'Ctrl pct'!B426</f>
        <v>0</v>
      </c>
      <c r="Y428">
        <f>Controlled!B426</f>
        <v>0</v>
      </c>
      <c r="Z428">
        <f>'Controlled pct'!B426</f>
        <v>0</v>
      </c>
      <c r="AA428">
        <f>'Fight Time'!B426</f>
        <v>0</v>
      </c>
    </row>
    <row r="429" spans="23:27" x14ac:dyDescent="0.3">
      <c r="W429">
        <f>Control!B427</f>
        <v>0</v>
      </c>
      <c r="X429">
        <f>'Ctrl pct'!B427</f>
        <v>0</v>
      </c>
      <c r="Y429">
        <f>Controlled!B427</f>
        <v>0</v>
      </c>
      <c r="Z429">
        <f>'Controlled pct'!B427</f>
        <v>0</v>
      </c>
      <c r="AA429">
        <f>'Fight Time'!B427</f>
        <v>0</v>
      </c>
    </row>
    <row r="430" spans="23:27" x14ac:dyDescent="0.3">
      <c r="W430">
        <f>Control!B428</f>
        <v>0</v>
      </c>
      <c r="X430">
        <f>'Ctrl pct'!B428</f>
        <v>0</v>
      </c>
      <c r="Y430">
        <f>Controlled!B428</f>
        <v>0</v>
      </c>
      <c r="Z430">
        <f>'Controlled pct'!B428</f>
        <v>0</v>
      </c>
      <c r="AA430">
        <f>'Fight Time'!B428</f>
        <v>0</v>
      </c>
    </row>
    <row r="431" spans="23:27" x14ac:dyDescent="0.3">
      <c r="W431">
        <f>Control!B429</f>
        <v>0</v>
      </c>
      <c r="X431">
        <f>'Ctrl pct'!B429</f>
        <v>0</v>
      </c>
      <c r="Y431">
        <f>Controlled!B429</f>
        <v>0</v>
      </c>
      <c r="Z431">
        <f>'Controlled pct'!B429</f>
        <v>0</v>
      </c>
      <c r="AA431">
        <f>'Fight Time'!B429</f>
        <v>0</v>
      </c>
    </row>
    <row r="432" spans="23:27" x14ac:dyDescent="0.3">
      <c r="W432">
        <f>Control!B430</f>
        <v>0</v>
      </c>
      <c r="X432">
        <f>'Ctrl pct'!B430</f>
        <v>0</v>
      </c>
      <c r="Y432">
        <f>Controlled!B430</f>
        <v>0</v>
      </c>
      <c r="Z432">
        <f>'Controlled pct'!B430</f>
        <v>0</v>
      </c>
      <c r="AA432">
        <f>'Fight Time'!B430</f>
        <v>0</v>
      </c>
    </row>
    <row r="433" spans="23:27" x14ac:dyDescent="0.3">
      <c r="W433">
        <f>Control!B431</f>
        <v>0</v>
      </c>
      <c r="X433">
        <f>'Ctrl pct'!B431</f>
        <v>0</v>
      </c>
      <c r="Y433">
        <f>Controlled!B431</f>
        <v>0</v>
      </c>
      <c r="Z433">
        <f>'Controlled pct'!B431</f>
        <v>0</v>
      </c>
      <c r="AA433">
        <f>'Fight Time'!B431</f>
        <v>0</v>
      </c>
    </row>
    <row r="434" spans="23:27" x14ac:dyDescent="0.3">
      <c r="W434">
        <f>Control!B432</f>
        <v>0</v>
      </c>
      <c r="X434">
        <f>'Ctrl pct'!B432</f>
        <v>0</v>
      </c>
      <c r="Y434">
        <f>Controlled!B432</f>
        <v>0</v>
      </c>
      <c r="Z434">
        <f>'Controlled pct'!B432</f>
        <v>0</v>
      </c>
      <c r="AA434">
        <f>'Fight Time'!B432</f>
        <v>0</v>
      </c>
    </row>
    <row r="435" spans="23:27" x14ac:dyDescent="0.3">
      <c r="W435">
        <f>Control!B433</f>
        <v>0</v>
      </c>
      <c r="X435">
        <f>'Ctrl pct'!B433</f>
        <v>0</v>
      </c>
      <c r="Y435">
        <f>Controlled!B433</f>
        <v>0</v>
      </c>
      <c r="Z435">
        <f>'Controlled pct'!B433</f>
        <v>0</v>
      </c>
      <c r="AA435">
        <f>'Fight Time'!B433</f>
        <v>0</v>
      </c>
    </row>
    <row r="436" spans="23:27" x14ac:dyDescent="0.3">
      <c r="W436">
        <f>Control!B434</f>
        <v>0</v>
      </c>
      <c r="X436">
        <f>'Ctrl pct'!B434</f>
        <v>0</v>
      </c>
      <c r="Y436">
        <f>Controlled!B434</f>
        <v>0</v>
      </c>
      <c r="Z436">
        <f>'Controlled pct'!B434</f>
        <v>0</v>
      </c>
      <c r="AA436">
        <f>'Fight Time'!B434</f>
        <v>0</v>
      </c>
    </row>
    <row r="437" spans="23:27" x14ac:dyDescent="0.3">
      <c r="W437">
        <f>Control!B435</f>
        <v>0</v>
      </c>
      <c r="X437">
        <f>'Ctrl pct'!B435</f>
        <v>0</v>
      </c>
      <c r="Y437">
        <f>Controlled!B435</f>
        <v>0</v>
      </c>
      <c r="Z437">
        <f>'Controlled pct'!B435</f>
        <v>0</v>
      </c>
      <c r="AA437">
        <f>'Fight Time'!B435</f>
        <v>0</v>
      </c>
    </row>
    <row r="438" spans="23:27" x14ac:dyDescent="0.3">
      <c r="W438">
        <f>Control!B436</f>
        <v>0</v>
      </c>
      <c r="X438">
        <f>'Ctrl pct'!B436</f>
        <v>0</v>
      </c>
      <c r="Y438">
        <f>Controlled!B436</f>
        <v>0</v>
      </c>
      <c r="Z438">
        <f>'Controlled pct'!B436</f>
        <v>0</v>
      </c>
      <c r="AA438">
        <f>'Fight Time'!B436</f>
        <v>0</v>
      </c>
    </row>
    <row r="439" spans="23:27" x14ac:dyDescent="0.3">
      <c r="W439">
        <f>Control!B437</f>
        <v>0</v>
      </c>
      <c r="X439">
        <f>'Ctrl pct'!B437</f>
        <v>0</v>
      </c>
      <c r="Y439">
        <f>Controlled!B437</f>
        <v>0</v>
      </c>
      <c r="Z439">
        <f>'Controlled pct'!B437</f>
        <v>0</v>
      </c>
      <c r="AA439">
        <f>'Fight Time'!B437</f>
        <v>0</v>
      </c>
    </row>
    <row r="440" spans="23:27" x14ac:dyDescent="0.3">
      <c r="W440">
        <f>Control!B438</f>
        <v>0</v>
      </c>
      <c r="X440">
        <f>'Ctrl pct'!B438</f>
        <v>0</v>
      </c>
      <c r="Y440">
        <f>Controlled!B438</f>
        <v>0</v>
      </c>
      <c r="Z440">
        <f>'Controlled pct'!B438</f>
        <v>0</v>
      </c>
      <c r="AA440">
        <f>'Fight Time'!B438</f>
        <v>0</v>
      </c>
    </row>
    <row r="441" spans="23:27" x14ac:dyDescent="0.3">
      <c r="W441">
        <f>Control!B439</f>
        <v>0</v>
      </c>
      <c r="X441">
        <f>'Ctrl pct'!B439</f>
        <v>0</v>
      </c>
      <c r="Y441">
        <f>Controlled!B439</f>
        <v>0</v>
      </c>
      <c r="Z441">
        <f>'Controlled pct'!B439</f>
        <v>0</v>
      </c>
      <c r="AA441">
        <f>'Fight Time'!B439</f>
        <v>0</v>
      </c>
    </row>
    <row r="442" spans="23:27" x14ac:dyDescent="0.3">
      <c r="W442">
        <f>Control!B440</f>
        <v>0</v>
      </c>
      <c r="X442">
        <f>'Ctrl pct'!B440</f>
        <v>0</v>
      </c>
      <c r="Y442">
        <f>Controlled!B440</f>
        <v>0</v>
      </c>
      <c r="Z442">
        <f>'Controlled pct'!B440</f>
        <v>0</v>
      </c>
      <c r="AA442">
        <f>'Fight Time'!B440</f>
        <v>0</v>
      </c>
    </row>
    <row r="443" spans="23:27" x14ac:dyDescent="0.3">
      <c r="W443">
        <f>Control!B441</f>
        <v>0</v>
      </c>
      <c r="X443">
        <f>'Ctrl pct'!B441</f>
        <v>0</v>
      </c>
      <c r="Y443">
        <f>Controlled!B441</f>
        <v>0</v>
      </c>
      <c r="Z443">
        <f>'Controlled pct'!B441</f>
        <v>0</v>
      </c>
      <c r="AA443">
        <f>'Fight Time'!B441</f>
        <v>0</v>
      </c>
    </row>
    <row r="444" spans="23:27" x14ac:dyDescent="0.3">
      <c r="W444">
        <f>Control!B442</f>
        <v>0</v>
      </c>
      <c r="X444">
        <f>'Ctrl pct'!B442</f>
        <v>0</v>
      </c>
      <c r="Y444">
        <f>Controlled!B442</f>
        <v>0</v>
      </c>
      <c r="Z444">
        <f>'Controlled pct'!B442</f>
        <v>0</v>
      </c>
      <c r="AA444">
        <f>'Fight Time'!B442</f>
        <v>0</v>
      </c>
    </row>
    <row r="445" spans="23:27" x14ac:dyDescent="0.3">
      <c r="W445">
        <f>Control!B443</f>
        <v>0</v>
      </c>
      <c r="X445">
        <f>'Ctrl pct'!B443</f>
        <v>0</v>
      </c>
      <c r="Y445">
        <f>Controlled!B443</f>
        <v>0</v>
      </c>
      <c r="Z445">
        <f>'Controlled pct'!B443</f>
        <v>0</v>
      </c>
      <c r="AA445">
        <f>'Fight Time'!B443</f>
        <v>0</v>
      </c>
    </row>
    <row r="446" spans="23:27" x14ac:dyDescent="0.3">
      <c r="W446">
        <f>Control!B444</f>
        <v>0</v>
      </c>
      <c r="X446">
        <f>'Ctrl pct'!B444</f>
        <v>0</v>
      </c>
      <c r="Y446">
        <f>Controlled!B444</f>
        <v>0</v>
      </c>
      <c r="Z446">
        <f>'Controlled pct'!B444</f>
        <v>0</v>
      </c>
      <c r="AA446">
        <f>'Fight Time'!B444</f>
        <v>0</v>
      </c>
    </row>
    <row r="447" spans="23:27" x14ac:dyDescent="0.3">
      <c r="W447">
        <f>Control!B445</f>
        <v>0</v>
      </c>
      <c r="X447">
        <f>'Ctrl pct'!B445</f>
        <v>0</v>
      </c>
      <c r="Y447">
        <f>Controlled!B445</f>
        <v>0</v>
      </c>
      <c r="Z447">
        <f>'Controlled pct'!B445</f>
        <v>0</v>
      </c>
      <c r="AA447">
        <f>'Fight Time'!B445</f>
        <v>0</v>
      </c>
    </row>
    <row r="448" spans="23:27" x14ac:dyDescent="0.3">
      <c r="W448">
        <f>Control!B446</f>
        <v>0</v>
      </c>
      <c r="X448">
        <f>'Ctrl pct'!B446</f>
        <v>0</v>
      </c>
      <c r="Y448">
        <f>Controlled!B446</f>
        <v>0</v>
      </c>
      <c r="Z448">
        <f>'Controlled pct'!B446</f>
        <v>0</v>
      </c>
      <c r="AA448">
        <f>'Fight Time'!B446</f>
        <v>0</v>
      </c>
    </row>
    <row r="449" spans="23:27" x14ac:dyDescent="0.3">
      <c r="W449">
        <f>Control!B447</f>
        <v>0</v>
      </c>
      <c r="X449">
        <f>'Ctrl pct'!B447</f>
        <v>0</v>
      </c>
      <c r="Y449">
        <f>Controlled!B447</f>
        <v>0</v>
      </c>
      <c r="Z449">
        <f>'Controlled pct'!B447</f>
        <v>0</v>
      </c>
      <c r="AA449">
        <f>'Fight Time'!B447</f>
        <v>0</v>
      </c>
    </row>
    <row r="450" spans="23:27" x14ac:dyDescent="0.3">
      <c r="W450">
        <f>Control!B448</f>
        <v>0</v>
      </c>
      <c r="X450">
        <f>'Ctrl pct'!B448</f>
        <v>0</v>
      </c>
      <c r="Y450">
        <f>Controlled!B448</f>
        <v>0</v>
      </c>
      <c r="Z450">
        <f>'Controlled pct'!B448</f>
        <v>0</v>
      </c>
      <c r="AA450">
        <f>'Fight Time'!B448</f>
        <v>0</v>
      </c>
    </row>
    <row r="451" spans="23:27" x14ac:dyDescent="0.3">
      <c r="W451">
        <f>Control!B449</f>
        <v>0</v>
      </c>
      <c r="X451">
        <f>'Ctrl pct'!B449</f>
        <v>0</v>
      </c>
      <c r="Y451">
        <f>Controlled!B449</f>
        <v>0</v>
      </c>
      <c r="Z451">
        <f>'Controlled pct'!B449</f>
        <v>0</v>
      </c>
      <c r="AA451">
        <f>'Fight Time'!B449</f>
        <v>0</v>
      </c>
    </row>
    <row r="452" spans="23:27" x14ac:dyDescent="0.3">
      <c r="W452">
        <f>Control!B450</f>
        <v>0</v>
      </c>
      <c r="X452">
        <f>'Ctrl pct'!B450</f>
        <v>0</v>
      </c>
      <c r="Y452">
        <f>Controlled!B450</f>
        <v>0</v>
      </c>
      <c r="Z452">
        <f>'Controlled pct'!B450</f>
        <v>0</v>
      </c>
      <c r="AA452">
        <f>'Fight Time'!B450</f>
        <v>0</v>
      </c>
    </row>
    <row r="453" spans="23:27" x14ac:dyDescent="0.3">
      <c r="W453">
        <f>Control!B451</f>
        <v>0</v>
      </c>
      <c r="X453">
        <f>'Ctrl pct'!B451</f>
        <v>0</v>
      </c>
      <c r="Y453">
        <f>Controlled!B451</f>
        <v>0</v>
      </c>
      <c r="Z453">
        <f>'Controlled pct'!B451</f>
        <v>0</v>
      </c>
      <c r="AA453">
        <f>'Fight Time'!B451</f>
        <v>0</v>
      </c>
    </row>
    <row r="454" spans="23:27" x14ac:dyDescent="0.3">
      <c r="W454">
        <f>Control!B452</f>
        <v>0</v>
      </c>
      <c r="X454">
        <f>'Ctrl pct'!B452</f>
        <v>0</v>
      </c>
      <c r="Y454">
        <f>Controlled!B452</f>
        <v>0</v>
      </c>
      <c r="Z454">
        <f>'Controlled pct'!B452</f>
        <v>0</v>
      </c>
      <c r="AA454">
        <f>'Fight Time'!B452</f>
        <v>0</v>
      </c>
    </row>
    <row r="455" spans="23:27" x14ac:dyDescent="0.3">
      <c r="W455">
        <f>Control!B453</f>
        <v>0</v>
      </c>
      <c r="X455">
        <f>'Ctrl pct'!B453</f>
        <v>0</v>
      </c>
      <c r="Y455">
        <f>Controlled!B453</f>
        <v>0</v>
      </c>
      <c r="Z455">
        <f>'Controlled pct'!B453</f>
        <v>0</v>
      </c>
      <c r="AA455">
        <f>'Fight Time'!B453</f>
        <v>0</v>
      </c>
    </row>
    <row r="456" spans="23:27" x14ac:dyDescent="0.3">
      <c r="W456">
        <f>Control!B454</f>
        <v>0</v>
      </c>
      <c r="X456">
        <f>'Ctrl pct'!B454</f>
        <v>0</v>
      </c>
      <c r="Y456">
        <f>Controlled!B454</f>
        <v>0</v>
      </c>
      <c r="Z456">
        <f>'Controlled pct'!B454</f>
        <v>0</v>
      </c>
      <c r="AA456">
        <f>'Fight Time'!B454</f>
        <v>0</v>
      </c>
    </row>
    <row r="457" spans="23:27" x14ac:dyDescent="0.3">
      <c r="W457">
        <f>Control!B455</f>
        <v>0</v>
      </c>
      <c r="X457">
        <f>'Ctrl pct'!B455</f>
        <v>0</v>
      </c>
      <c r="Y457">
        <f>Controlled!B455</f>
        <v>0</v>
      </c>
      <c r="Z457">
        <f>'Controlled pct'!B455</f>
        <v>0</v>
      </c>
      <c r="AA457">
        <f>'Fight Time'!B455</f>
        <v>0</v>
      </c>
    </row>
    <row r="458" spans="23:27" x14ac:dyDescent="0.3">
      <c r="W458">
        <f>Control!B456</f>
        <v>0</v>
      </c>
      <c r="X458">
        <f>'Ctrl pct'!B456</f>
        <v>0</v>
      </c>
      <c r="Y458">
        <f>Controlled!B456</f>
        <v>0</v>
      </c>
      <c r="Z458">
        <f>'Controlled pct'!B456</f>
        <v>0</v>
      </c>
      <c r="AA458">
        <f>'Fight Time'!B456</f>
        <v>0</v>
      </c>
    </row>
    <row r="459" spans="23:27" x14ac:dyDescent="0.3">
      <c r="W459">
        <f>Control!B457</f>
        <v>0</v>
      </c>
      <c r="X459">
        <f>'Ctrl pct'!B457</f>
        <v>0</v>
      </c>
      <c r="Y459">
        <f>Controlled!B457</f>
        <v>0</v>
      </c>
      <c r="Z459">
        <f>'Controlled pct'!B457</f>
        <v>0</v>
      </c>
      <c r="AA459">
        <f>'Fight Time'!B457</f>
        <v>0</v>
      </c>
    </row>
    <row r="460" spans="23:27" x14ac:dyDescent="0.3">
      <c r="W460">
        <f>Control!B458</f>
        <v>0</v>
      </c>
      <c r="X460">
        <f>'Ctrl pct'!B458</f>
        <v>0</v>
      </c>
      <c r="Y460">
        <f>Controlled!B458</f>
        <v>0</v>
      </c>
      <c r="Z460">
        <f>'Controlled pct'!B458</f>
        <v>0</v>
      </c>
      <c r="AA460">
        <f>'Fight Time'!B458</f>
        <v>0</v>
      </c>
    </row>
    <row r="461" spans="23:27" x14ac:dyDescent="0.3">
      <c r="W461">
        <f>Control!B459</f>
        <v>0</v>
      </c>
      <c r="X461">
        <f>'Ctrl pct'!B459</f>
        <v>0</v>
      </c>
      <c r="Y461">
        <f>Controlled!B459</f>
        <v>0</v>
      </c>
      <c r="Z461">
        <f>'Controlled pct'!B459</f>
        <v>0</v>
      </c>
      <c r="AA461">
        <f>'Fight Time'!B459</f>
        <v>0</v>
      </c>
    </row>
    <row r="462" spans="23:27" x14ac:dyDescent="0.3">
      <c r="W462">
        <f>Control!B460</f>
        <v>0</v>
      </c>
      <c r="X462">
        <f>'Ctrl pct'!B460</f>
        <v>0</v>
      </c>
      <c r="Y462">
        <f>Controlled!B460</f>
        <v>0</v>
      </c>
      <c r="Z462">
        <f>'Controlled pct'!B460</f>
        <v>0</v>
      </c>
      <c r="AA462">
        <f>'Fight Time'!B460</f>
        <v>0</v>
      </c>
    </row>
    <row r="463" spans="23:27" x14ac:dyDescent="0.3">
      <c r="W463">
        <f>Control!B461</f>
        <v>0</v>
      </c>
      <c r="X463">
        <f>'Ctrl pct'!B461</f>
        <v>0</v>
      </c>
      <c r="Y463">
        <f>Controlled!B461</f>
        <v>0</v>
      </c>
      <c r="Z463">
        <f>'Controlled pct'!B461</f>
        <v>0</v>
      </c>
      <c r="AA463">
        <f>'Fight Time'!B461</f>
        <v>0</v>
      </c>
    </row>
    <row r="464" spans="23:27" x14ac:dyDescent="0.3">
      <c r="W464">
        <f>Control!B462</f>
        <v>0</v>
      </c>
      <c r="X464">
        <f>'Ctrl pct'!B462</f>
        <v>0</v>
      </c>
      <c r="Y464">
        <f>Controlled!B462</f>
        <v>0</v>
      </c>
      <c r="Z464">
        <f>'Controlled pct'!B462</f>
        <v>0</v>
      </c>
      <c r="AA464">
        <f>'Fight Time'!B462</f>
        <v>0</v>
      </c>
    </row>
    <row r="465" spans="23:27" x14ac:dyDescent="0.3">
      <c r="W465">
        <f>Control!B463</f>
        <v>0</v>
      </c>
      <c r="X465">
        <f>'Ctrl pct'!B463</f>
        <v>0</v>
      </c>
      <c r="Y465">
        <f>Controlled!B463</f>
        <v>0</v>
      </c>
      <c r="Z465">
        <f>'Controlled pct'!B463</f>
        <v>0</v>
      </c>
      <c r="AA465">
        <f>'Fight Time'!B463</f>
        <v>0</v>
      </c>
    </row>
    <row r="466" spans="23:27" x14ac:dyDescent="0.3">
      <c r="W466">
        <f>Control!B464</f>
        <v>0</v>
      </c>
      <c r="X466">
        <f>'Ctrl pct'!B464</f>
        <v>0</v>
      </c>
      <c r="Y466">
        <f>Controlled!B464</f>
        <v>0</v>
      </c>
      <c r="Z466">
        <f>'Controlled pct'!B464</f>
        <v>0</v>
      </c>
      <c r="AA466">
        <f>'Fight Time'!B464</f>
        <v>0</v>
      </c>
    </row>
    <row r="467" spans="23:27" x14ac:dyDescent="0.3">
      <c r="W467">
        <f>Control!B465</f>
        <v>0</v>
      </c>
      <c r="X467">
        <f>'Ctrl pct'!B465</f>
        <v>0</v>
      </c>
      <c r="Y467">
        <f>Controlled!B465</f>
        <v>0</v>
      </c>
      <c r="Z467">
        <f>'Controlled pct'!B465</f>
        <v>0</v>
      </c>
      <c r="AA467">
        <f>'Fight Time'!B465</f>
        <v>0</v>
      </c>
    </row>
    <row r="468" spans="23:27" x14ac:dyDescent="0.3">
      <c r="W468">
        <f>Control!B466</f>
        <v>0</v>
      </c>
      <c r="X468">
        <f>'Ctrl pct'!B466</f>
        <v>0</v>
      </c>
      <c r="Y468">
        <f>Controlled!B466</f>
        <v>0</v>
      </c>
      <c r="Z468">
        <f>'Controlled pct'!B466</f>
        <v>0</v>
      </c>
      <c r="AA468">
        <f>'Fight Time'!B466</f>
        <v>0</v>
      </c>
    </row>
    <row r="469" spans="23:27" x14ac:dyDescent="0.3">
      <c r="W469">
        <f>Control!B467</f>
        <v>0</v>
      </c>
      <c r="X469">
        <f>'Ctrl pct'!B467</f>
        <v>0</v>
      </c>
      <c r="Y469">
        <f>Controlled!B467</f>
        <v>0</v>
      </c>
      <c r="Z469">
        <f>'Controlled pct'!B467</f>
        <v>0</v>
      </c>
      <c r="AA469">
        <f>'Fight Time'!B467</f>
        <v>0</v>
      </c>
    </row>
    <row r="470" spans="23:27" x14ac:dyDescent="0.3">
      <c r="W470">
        <f>Control!B468</f>
        <v>0</v>
      </c>
      <c r="X470">
        <f>'Ctrl pct'!B468</f>
        <v>0</v>
      </c>
      <c r="Y470">
        <f>Controlled!B468</f>
        <v>0</v>
      </c>
      <c r="Z470">
        <f>'Controlled pct'!B468</f>
        <v>0</v>
      </c>
      <c r="AA470">
        <f>'Fight Time'!B468</f>
        <v>0</v>
      </c>
    </row>
    <row r="471" spans="23:27" x14ac:dyDescent="0.3">
      <c r="W471">
        <f>Control!B469</f>
        <v>0</v>
      </c>
      <c r="X471">
        <f>'Ctrl pct'!B469</f>
        <v>0</v>
      </c>
      <c r="Y471">
        <f>Controlled!B469</f>
        <v>0</v>
      </c>
      <c r="Z471">
        <f>'Controlled pct'!B469</f>
        <v>0</v>
      </c>
      <c r="AA471">
        <f>'Fight Time'!B469</f>
        <v>0</v>
      </c>
    </row>
    <row r="472" spans="23:27" x14ac:dyDescent="0.3">
      <c r="W472">
        <f>Control!B470</f>
        <v>0</v>
      </c>
      <c r="X472">
        <f>'Ctrl pct'!B470</f>
        <v>0</v>
      </c>
      <c r="Y472">
        <f>Controlled!B470</f>
        <v>0</v>
      </c>
      <c r="Z472">
        <f>'Controlled pct'!B470</f>
        <v>0</v>
      </c>
      <c r="AA472">
        <f>'Fight Time'!B470</f>
        <v>0</v>
      </c>
    </row>
    <row r="473" spans="23:27" x14ac:dyDescent="0.3">
      <c r="W473">
        <f>Control!B471</f>
        <v>0</v>
      </c>
      <c r="X473">
        <f>'Ctrl pct'!B471</f>
        <v>0</v>
      </c>
      <c r="Y473">
        <f>Controlled!B471</f>
        <v>0</v>
      </c>
      <c r="Z473">
        <f>'Controlled pct'!B471</f>
        <v>0</v>
      </c>
      <c r="AA473">
        <f>'Fight Time'!B471</f>
        <v>0</v>
      </c>
    </row>
    <row r="474" spans="23:27" x14ac:dyDescent="0.3">
      <c r="W474">
        <f>Control!B472</f>
        <v>0</v>
      </c>
      <c r="X474">
        <f>'Ctrl pct'!B472</f>
        <v>0</v>
      </c>
      <c r="Y474">
        <f>Controlled!B472</f>
        <v>0</v>
      </c>
      <c r="Z474">
        <f>'Controlled pct'!B472</f>
        <v>0</v>
      </c>
      <c r="AA474">
        <f>'Fight Time'!B472</f>
        <v>0</v>
      </c>
    </row>
    <row r="475" spans="23:27" x14ac:dyDescent="0.3">
      <c r="W475">
        <f>Control!B473</f>
        <v>0</v>
      </c>
      <c r="X475">
        <f>'Ctrl pct'!B473</f>
        <v>0</v>
      </c>
      <c r="Y475">
        <f>Controlled!B473</f>
        <v>0</v>
      </c>
      <c r="Z475">
        <f>'Controlled pct'!B473</f>
        <v>0</v>
      </c>
      <c r="AA475">
        <f>'Fight Time'!B473</f>
        <v>0</v>
      </c>
    </row>
    <row r="476" spans="23:27" x14ac:dyDescent="0.3">
      <c r="W476">
        <f>Control!B474</f>
        <v>0</v>
      </c>
      <c r="X476">
        <f>'Ctrl pct'!B474</f>
        <v>0</v>
      </c>
      <c r="Y476">
        <f>Controlled!B474</f>
        <v>0</v>
      </c>
      <c r="Z476">
        <f>'Controlled pct'!B474</f>
        <v>0</v>
      </c>
      <c r="AA476">
        <f>'Fight Time'!B474</f>
        <v>0</v>
      </c>
    </row>
    <row r="477" spans="23:27" x14ac:dyDescent="0.3">
      <c r="W477">
        <f>Control!B475</f>
        <v>0</v>
      </c>
      <c r="X477">
        <f>'Ctrl pct'!B475</f>
        <v>0</v>
      </c>
      <c r="Y477">
        <f>Controlled!B475</f>
        <v>0</v>
      </c>
      <c r="Z477">
        <f>'Controlled pct'!B475</f>
        <v>0</v>
      </c>
      <c r="AA477">
        <f>'Fight Time'!B475</f>
        <v>0</v>
      </c>
    </row>
    <row r="478" spans="23:27" x14ac:dyDescent="0.3">
      <c r="W478">
        <f>Control!B476</f>
        <v>0</v>
      </c>
      <c r="X478">
        <f>'Ctrl pct'!B476</f>
        <v>0</v>
      </c>
      <c r="Y478">
        <f>Controlled!B476</f>
        <v>0</v>
      </c>
      <c r="Z478">
        <f>'Controlled pct'!B476</f>
        <v>0</v>
      </c>
      <c r="AA478">
        <f>'Fight Time'!B476</f>
        <v>0</v>
      </c>
    </row>
    <row r="479" spans="23:27" x14ac:dyDescent="0.3">
      <c r="W479">
        <f>Control!B477</f>
        <v>0</v>
      </c>
      <c r="X479">
        <f>'Ctrl pct'!B477</f>
        <v>0</v>
      </c>
      <c r="Y479">
        <f>Controlled!B477</f>
        <v>0</v>
      </c>
      <c r="Z479">
        <f>'Controlled pct'!B477</f>
        <v>0</v>
      </c>
      <c r="AA479">
        <f>'Fight Time'!B477</f>
        <v>0</v>
      </c>
    </row>
    <row r="480" spans="23:27" x14ac:dyDescent="0.3">
      <c r="W480">
        <f>Control!B478</f>
        <v>0</v>
      </c>
      <c r="X480">
        <f>'Ctrl pct'!B478</f>
        <v>0</v>
      </c>
      <c r="Y480">
        <f>Controlled!B478</f>
        <v>0</v>
      </c>
      <c r="Z480">
        <f>'Controlled pct'!B478</f>
        <v>0</v>
      </c>
      <c r="AA480">
        <f>'Fight Time'!B478</f>
        <v>0</v>
      </c>
    </row>
    <row r="481" spans="23:27" x14ac:dyDescent="0.3">
      <c r="W481">
        <f>Control!B479</f>
        <v>0</v>
      </c>
      <c r="X481">
        <f>'Ctrl pct'!B479</f>
        <v>0</v>
      </c>
      <c r="Y481">
        <f>Controlled!B479</f>
        <v>0</v>
      </c>
      <c r="Z481">
        <f>'Controlled pct'!B479</f>
        <v>0</v>
      </c>
      <c r="AA481">
        <f>'Fight Time'!B479</f>
        <v>0</v>
      </c>
    </row>
    <row r="482" spans="23:27" x14ac:dyDescent="0.3">
      <c r="W482">
        <f>Control!B480</f>
        <v>0</v>
      </c>
      <c r="X482">
        <f>'Ctrl pct'!B480</f>
        <v>0</v>
      </c>
      <c r="Y482">
        <f>Controlled!B480</f>
        <v>0</v>
      </c>
      <c r="Z482">
        <f>'Controlled pct'!B480</f>
        <v>0</v>
      </c>
      <c r="AA482">
        <f>'Fight Time'!B480</f>
        <v>0</v>
      </c>
    </row>
    <row r="483" spans="23:27" x14ac:dyDescent="0.3">
      <c r="W483">
        <f>Control!B481</f>
        <v>0</v>
      </c>
      <c r="X483">
        <f>'Ctrl pct'!B481</f>
        <v>0</v>
      </c>
      <c r="Y483">
        <f>Controlled!B481</f>
        <v>0</v>
      </c>
      <c r="Z483">
        <f>'Controlled pct'!B481</f>
        <v>0</v>
      </c>
      <c r="AA483">
        <f>'Fight Time'!B481</f>
        <v>0</v>
      </c>
    </row>
    <row r="484" spans="23:27" x14ac:dyDescent="0.3">
      <c r="W484">
        <f>Control!B482</f>
        <v>0</v>
      </c>
      <c r="X484">
        <f>'Ctrl pct'!B482</f>
        <v>0</v>
      </c>
      <c r="Y484">
        <f>Controlled!B482</f>
        <v>0</v>
      </c>
      <c r="Z484">
        <f>'Controlled pct'!B482</f>
        <v>0</v>
      </c>
      <c r="AA484">
        <f>'Fight Time'!B482</f>
        <v>0</v>
      </c>
    </row>
    <row r="485" spans="23:27" x14ac:dyDescent="0.3">
      <c r="W485">
        <f>Control!B483</f>
        <v>0</v>
      </c>
      <c r="X485">
        <f>'Ctrl pct'!B483</f>
        <v>0</v>
      </c>
      <c r="Y485">
        <f>Controlled!B483</f>
        <v>0</v>
      </c>
      <c r="Z485">
        <f>'Controlled pct'!B483</f>
        <v>0</v>
      </c>
      <c r="AA485">
        <f>'Fight Time'!B483</f>
        <v>0</v>
      </c>
    </row>
    <row r="486" spans="23:27" x14ac:dyDescent="0.3">
      <c r="W486">
        <f>Control!B484</f>
        <v>0</v>
      </c>
      <c r="X486">
        <f>'Ctrl pct'!B484</f>
        <v>0</v>
      </c>
      <c r="Y486">
        <f>Controlled!B484</f>
        <v>0</v>
      </c>
      <c r="Z486">
        <f>'Controlled pct'!B484</f>
        <v>0</v>
      </c>
      <c r="AA486">
        <f>'Fight Time'!B484</f>
        <v>0</v>
      </c>
    </row>
    <row r="487" spans="23:27" x14ac:dyDescent="0.3">
      <c r="W487">
        <f>Control!B485</f>
        <v>0</v>
      </c>
      <c r="X487">
        <f>'Ctrl pct'!B485</f>
        <v>0</v>
      </c>
      <c r="Y487">
        <f>Controlled!B485</f>
        <v>0</v>
      </c>
      <c r="Z487">
        <f>'Controlled pct'!B485</f>
        <v>0</v>
      </c>
      <c r="AA487">
        <f>'Fight Time'!B485</f>
        <v>0</v>
      </c>
    </row>
    <row r="488" spans="23:27" x14ac:dyDescent="0.3">
      <c r="W488">
        <f>Control!B486</f>
        <v>0</v>
      </c>
      <c r="X488">
        <f>'Ctrl pct'!B486</f>
        <v>0</v>
      </c>
      <c r="Y488">
        <f>Controlled!B486</f>
        <v>0</v>
      </c>
      <c r="Z488">
        <f>'Controlled pct'!B486</f>
        <v>0</v>
      </c>
      <c r="AA488">
        <f>'Fight Time'!B486</f>
        <v>0</v>
      </c>
    </row>
    <row r="489" spans="23:27" x14ac:dyDescent="0.3">
      <c r="W489">
        <f>Control!B487</f>
        <v>0</v>
      </c>
      <c r="X489">
        <f>'Ctrl pct'!B487</f>
        <v>0</v>
      </c>
      <c r="Y489">
        <f>Controlled!B487</f>
        <v>0</v>
      </c>
      <c r="Z489">
        <f>'Controlled pct'!B487</f>
        <v>0</v>
      </c>
      <c r="AA489">
        <f>'Fight Time'!B487</f>
        <v>0</v>
      </c>
    </row>
    <row r="490" spans="23:27" x14ac:dyDescent="0.3">
      <c r="W490">
        <f>Control!B488</f>
        <v>0</v>
      </c>
      <c r="X490">
        <f>'Ctrl pct'!B488</f>
        <v>0</v>
      </c>
      <c r="Y490">
        <f>Controlled!B488</f>
        <v>0</v>
      </c>
      <c r="Z490">
        <f>'Controlled pct'!B488</f>
        <v>0</v>
      </c>
      <c r="AA490">
        <f>'Fight Time'!B488</f>
        <v>0</v>
      </c>
    </row>
    <row r="491" spans="23:27" x14ac:dyDescent="0.3">
      <c r="W491">
        <f>Control!B489</f>
        <v>0</v>
      </c>
      <c r="X491">
        <f>'Ctrl pct'!B489</f>
        <v>0</v>
      </c>
      <c r="Y491">
        <f>Controlled!B489</f>
        <v>0</v>
      </c>
      <c r="Z491">
        <f>'Controlled pct'!B489</f>
        <v>0</v>
      </c>
      <c r="AA491">
        <f>'Fight Time'!B489</f>
        <v>0</v>
      </c>
    </row>
    <row r="492" spans="23:27" x14ac:dyDescent="0.3">
      <c r="W492">
        <f>Control!B490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23:27" x14ac:dyDescent="0.3">
      <c r="W493">
        <f>Control!B491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23:27" x14ac:dyDescent="0.3">
      <c r="W494">
        <f>Control!B492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23:27" x14ac:dyDescent="0.3">
      <c r="W495">
        <f>Control!B493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23:27" x14ac:dyDescent="0.3">
      <c r="W496">
        <f>Control!B494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Control!B495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Control!B496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Control!B497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Control!B498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Control!B499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Control!B500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Control!B501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Control!B502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Control!B503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Control!B504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Control!B505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Control!B506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Control!B507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Control!B508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Control!B509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Control!B510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Control!B511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4:27" x14ac:dyDescent="0.3"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4:27" x14ac:dyDescent="0.3"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4:27" x14ac:dyDescent="0.3"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4:27" x14ac:dyDescent="0.3"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4:27" x14ac:dyDescent="0.3"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4:27" x14ac:dyDescent="0.3"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4:27" x14ac:dyDescent="0.3"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4:27" x14ac:dyDescent="0.3"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4:27" x14ac:dyDescent="0.3"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4:27" x14ac:dyDescent="0.3"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4:27" x14ac:dyDescent="0.3"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4:27" x14ac:dyDescent="0.3"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4:27" x14ac:dyDescent="0.3"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4:27" x14ac:dyDescent="0.3"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4:27" x14ac:dyDescent="0.3"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4:27" x14ac:dyDescent="0.3"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4:27" x14ac:dyDescent="0.3"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4:27" x14ac:dyDescent="0.3"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4:27" x14ac:dyDescent="0.3"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4:27" x14ac:dyDescent="0.3"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4:27" x14ac:dyDescent="0.3"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4:27" x14ac:dyDescent="0.3"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4:27" x14ac:dyDescent="0.3"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4:27" x14ac:dyDescent="0.3"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4:27" x14ac:dyDescent="0.3"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4:27" x14ac:dyDescent="0.3"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4:27" x14ac:dyDescent="0.3"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4:27" x14ac:dyDescent="0.3"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4:27" x14ac:dyDescent="0.3"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4:27" x14ac:dyDescent="0.3"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4:27" x14ac:dyDescent="0.3"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4:27" x14ac:dyDescent="0.3"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4:27" x14ac:dyDescent="0.3"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4:27" x14ac:dyDescent="0.3"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4:27" x14ac:dyDescent="0.3"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4:27" x14ac:dyDescent="0.3"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4:27" x14ac:dyDescent="0.3"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4:27" x14ac:dyDescent="0.3"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4:27" x14ac:dyDescent="0.3"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4:27" x14ac:dyDescent="0.3"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4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4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4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4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4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4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4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4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2025-06-22T15:09:07Z</dcterms:modified>
</cp:coreProperties>
</file>