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28CA3BE7-41E7-4CDF-B9B8-C1F84DDC92FB}" xr6:coauthVersionLast="47" xr6:coauthVersionMax="47" xr10:uidLastSave="{00000000-0000-0000-0000-000000000000}"/>
  <bookViews>
    <workbookView xWindow="-108" yWindow="-108" windowWidth="23256" windowHeight="12576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6" i="3" l="1"/>
  <c r="B514" i="3"/>
  <c r="AA516" i="27" s="1"/>
  <c r="B512" i="5"/>
  <c r="B513" i="5"/>
  <c r="B515" i="5"/>
  <c r="Z517" i="27" s="1"/>
  <c r="B516" i="5"/>
  <c r="B517" i="5"/>
  <c r="Z519" i="27" s="1"/>
  <c r="B518" i="5"/>
  <c r="Z520" i="27" s="1"/>
  <c r="B519" i="5"/>
  <c r="B520" i="5"/>
  <c r="B521" i="5"/>
  <c r="B522" i="5"/>
  <c r="B512" i="2"/>
  <c r="B513" i="2"/>
  <c r="B514" i="2"/>
  <c r="B515" i="2"/>
  <c r="B516" i="2"/>
  <c r="B517" i="2"/>
  <c r="B518" i="2"/>
  <c r="B519" i="2"/>
  <c r="Y521" i="27" s="1"/>
  <c r="B520" i="2"/>
  <c r="B521" i="2"/>
  <c r="B522" i="2"/>
  <c r="E512" i="2"/>
  <c r="B512" i="4"/>
  <c r="B513" i="4"/>
  <c r="B515" i="4"/>
  <c r="B516" i="4"/>
  <c r="B517" i="4"/>
  <c r="X519" i="27" s="1"/>
  <c r="B518" i="4"/>
  <c r="X520" i="27" s="1"/>
  <c r="B519" i="4"/>
  <c r="X521" i="27" s="1"/>
  <c r="B520" i="4"/>
  <c r="X522" i="27" s="1"/>
  <c r="B521" i="4"/>
  <c r="B522" i="4"/>
  <c r="X524" i="27" s="1"/>
  <c r="B512" i="1"/>
  <c r="B513" i="1"/>
  <c r="B514" i="1"/>
  <c r="B515" i="1"/>
  <c r="B516" i="1"/>
  <c r="B517" i="1"/>
  <c r="B518" i="1"/>
  <c r="B519" i="1"/>
  <c r="B520" i="1"/>
  <c r="B521" i="1"/>
  <c r="B522" i="1"/>
  <c r="A514" i="27"/>
  <c r="A515" i="27"/>
  <c r="A516" i="27"/>
  <c r="A517" i="27"/>
  <c r="A518" i="27"/>
  <c r="A519" i="27"/>
  <c r="A520" i="27"/>
  <c r="A521" i="27"/>
  <c r="A522" i="27"/>
  <c r="A523" i="27"/>
  <c r="A524" i="27"/>
  <c r="B402" i="3"/>
  <c r="B206" i="3"/>
  <c r="B200" i="3"/>
  <c r="B135" i="3"/>
  <c r="B67" i="3"/>
  <c r="B510" i="3"/>
  <c r="B509" i="3"/>
  <c r="B508" i="3"/>
  <c r="B508" i="5" s="1"/>
  <c r="Z510" i="27" s="1"/>
  <c r="B506" i="3"/>
  <c r="B504" i="3"/>
  <c r="B500" i="5"/>
  <c r="Z502" i="27" s="1"/>
  <c r="B501" i="5"/>
  <c r="Z503" i="27" s="1"/>
  <c r="B502" i="5"/>
  <c r="Z504" i="27" s="1"/>
  <c r="B503" i="5"/>
  <c r="Z505" i="27" s="1"/>
  <c r="B504" i="5"/>
  <c r="Z506" i="27" s="1"/>
  <c r="B505" i="5"/>
  <c r="B506" i="5"/>
  <c r="B507" i="5"/>
  <c r="Z509" i="27" s="1"/>
  <c r="B511" i="5"/>
  <c r="Z513" i="27" s="1"/>
  <c r="B500" i="2"/>
  <c r="B501" i="2"/>
  <c r="B502" i="2"/>
  <c r="B503" i="2"/>
  <c r="B504" i="2"/>
  <c r="B505" i="2"/>
  <c r="B506" i="2"/>
  <c r="B507" i="2"/>
  <c r="Y509" i="27" s="1"/>
  <c r="B508" i="2"/>
  <c r="B509" i="2"/>
  <c r="B510" i="2"/>
  <c r="B511" i="2"/>
  <c r="B503" i="4"/>
  <c r="X505" i="27" s="1"/>
  <c r="B500" i="1"/>
  <c r="B500" i="4" s="1"/>
  <c r="X502" i="27" s="1"/>
  <c r="B501" i="1"/>
  <c r="B501" i="4" s="1"/>
  <c r="X503" i="27" s="1"/>
  <c r="B502" i="1"/>
  <c r="W504" i="27" s="1"/>
  <c r="B503" i="1"/>
  <c r="B504" i="1"/>
  <c r="W506" i="27" s="1"/>
  <c r="B506" i="1"/>
  <c r="B506" i="4" s="1"/>
  <c r="X508" i="27" s="1"/>
  <c r="B508" i="1"/>
  <c r="B510" i="1"/>
  <c r="W512" i="27" s="1"/>
  <c r="B511" i="1"/>
  <c r="B511" i="4" s="1"/>
  <c r="X513" i="27" s="1"/>
  <c r="H509" i="1"/>
  <c r="B509" i="1" s="1"/>
  <c r="W511" i="27" s="1"/>
  <c r="H507" i="1"/>
  <c r="B507" i="1" s="1"/>
  <c r="H505" i="1"/>
  <c r="B505" i="1" s="1"/>
  <c r="D505" i="1"/>
  <c r="A502" i="27"/>
  <c r="A503" i="27"/>
  <c r="A504" i="27"/>
  <c r="A505" i="27"/>
  <c r="A506" i="27"/>
  <c r="A507" i="27"/>
  <c r="A508" i="27"/>
  <c r="A509" i="27"/>
  <c r="A510" i="27"/>
  <c r="A511" i="27"/>
  <c r="A512" i="27"/>
  <c r="A513" i="27"/>
  <c r="B313" i="3"/>
  <c r="B271" i="3"/>
  <c r="B153" i="3"/>
  <c r="G222" i="1"/>
  <c r="B499" i="3"/>
  <c r="B491" i="3"/>
  <c r="B490" i="3"/>
  <c r="B492" i="5"/>
  <c r="Z494" i="27" s="1"/>
  <c r="B490" i="2"/>
  <c r="B491" i="2"/>
  <c r="B491" i="5" s="1"/>
  <c r="Z493" i="27" s="1"/>
  <c r="B492" i="2"/>
  <c r="B493" i="2"/>
  <c r="Y495" i="27" s="1"/>
  <c r="B494" i="2"/>
  <c r="B494" i="5" s="1"/>
  <c r="Z496" i="27" s="1"/>
  <c r="B495" i="2"/>
  <c r="B495" i="5" s="1"/>
  <c r="Z497" i="27" s="1"/>
  <c r="B496" i="2"/>
  <c r="B496" i="5" s="1"/>
  <c r="Z498" i="27" s="1"/>
  <c r="B497" i="2"/>
  <c r="Y499" i="27" s="1"/>
  <c r="B498" i="2"/>
  <c r="B498" i="5" s="1"/>
  <c r="Z500" i="27" s="1"/>
  <c r="B499" i="2"/>
  <c r="B491" i="4"/>
  <c r="B495" i="4"/>
  <c r="X497" i="27" s="1"/>
  <c r="B497" i="4"/>
  <c r="X499" i="27" s="1"/>
  <c r="B490" i="1"/>
  <c r="B491" i="1"/>
  <c r="B492" i="1"/>
  <c r="B492" i="4" s="1"/>
  <c r="X494" i="27" s="1"/>
  <c r="B493" i="1"/>
  <c r="B493" i="4" s="1"/>
  <c r="X495" i="27" s="1"/>
  <c r="B494" i="1"/>
  <c r="W496" i="27" s="1"/>
  <c r="B495" i="1"/>
  <c r="B496" i="1"/>
  <c r="W498" i="27" s="1"/>
  <c r="B497" i="1"/>
  <c r="B498" i="1"/>
  <c r="B498" i="4" s="1"/>
  <c r="X500" i="27" s="1"/>
  <c r="B499" i="1"/>
  <c r="A492" i="27"/>
  <c r="A493" i="27"/>
  <c r="A494" i="27"/>
  <c r="A495" i="27"/>
  <c r="A496" i="27"/>
  <c r="A497" i="27"/>
  <c r="A498" i="27"/>
  <c r="A499" i="27"/>
  <c r="A500" i="27"/>
  <c r="A501" i="27"/>
  <c r="B382" i="3"/>
  <c r="AA384" i="27" s="1"/>
  <c r="B327" i="3"/>
  <c r="AA329" i="27" s="1"/>
  <c r="B288" i="3"/>
  <c r="B195" i="3"/>
  <c r="B166" i="3"/>
  <c r="B93" i="3"/>
  <c r="B92" i="3"/>
  <c r="B74" i="3"/>
  <c r="B21" i="3"/>
  <c r="B489" i="3"/>
  <c r="B485" i="3"/>
  <c r="B484" i="3"/>
  <c r="B479" i="3"/>
  <c r="B478" i="3"/>
  <c r="B479" i="5"/>
  <c r="Z481" i="27" s="1"/>
  <c r="B487" i="5"/>
  <c r="Z489" i="27" s="1"/>
  <c r="B488" i="5"/>
  <c r="Z490" i="27" s="1"/>
  <c r="B478" i="2"/>
  <c r="B479" i="2"/>
  <c r="B480" i="2"/>
  <c r="B480" i="5" s="1"/>
  <c r="Z482" i="27" s="1"/>
  <c r="B481" i="2"/>
  <c r="B481" i="5" s="1"/>
  <c r="Z483" i="27" s="1"/>
  <c r="B482" i="2"/>
  <c r="B482" i="5" s="1"/>
  <c r="Z484" i="27" s="1"/>
  <c r="B483" i="2"/>
  <c r="B483" i="5" s="1"/>
  <c r="Z485" i="27" s="1"/>
  <c r="B484" i="2"/>
  <c r="Y486" i="27" s="1"/>
  <c r="B485" i="2"/>
  <c r="Y487" i="27" s="1"/>
  <c r="B486" i="2"/>
  <c r="B486" i="5" s="1"/>
  <c r="Z488" i="27" s="1"/>
  <c r="B487" i="2"/>
  <c r="B488" i="2"/>
  <c r="B489" i="2"/>
  <c r="B489" i="5" s="1"/>
  <c r="Z491" i="27" s="1"/>
  <c r="B483" i="4"/>
  <c r="X485" i="27" s="1"/>
  <c r="B486" i="4"/>
  <c r="X488" i="27" s="1"/>
  <c r="B478" i="1"/>
  <c r="B478" i="4" s="1"/>
  <c r="X480" i="27" s="1"/>
  <c r="B479" i="1"/>
  <c r="B479" i="4" s="1"/>
  <c r="X481" i="27" s="1"/>
  <c r="B480" i="1"/>
  <c r="B480" i="4" s="1"/>
  <c r="X482" i="27" s="1"/>
  <c r="B481" i="1"/>
  <c r="B481" i="4" s="1"/>
  <c r="X483" i="27" s="1"/>
  <c r="B482" i="1"/>
  <c r="B482" i="4" s="1"/>
  <c r="X484" i="27" s="1"/>
  <c r="B483" i="1"/>
  <c r="B485" i="1"/>
  <c r="B486" i="1"/>
  <c r="B487" i="1"/>
  <c r="B487" i="4" s="1"/>
  <c r="X489" i="27" s="1"/>
  <c r="B488" i="1"/>
  <c r="B488" i="4" s="1"/>
  <c r="X490" i="27" s="1"/>
  <c r="B489" i="1"/>
  <c r="J489" i="1"/>
  <c r="F487" i="1"/>
  <c r="C484" i="1"/>
  <c r="B484" i="1" s="1"/>
  <c r="A480" i="27"/>
  <c r="A481" i="27"/>
  <c r="A482" i="27"/>
  <c r="A483" i="27"/>
  <c r="A484" i="27"/>
  <c r="A485" i="27"/>
  <c r="A486" i="27"/>
  <c r="A487" i="27"/>
  <c r="A488" i="27"/>
  <c r="A489" i="27"/>
  <c r="A490" i="27"/>
  <c r="A491" i="27"/>
  <c r="B365" i="3"/>
  <c r="AA367" i="27" s="1"/>
  <c r="B312" i="3"/>
  <c r="B242" i="3"/>
  <c r="B177" i="3"/>
  <c r="B49" i="3"/>
  <c r="B465" i="1"/>
  <c r="B477" i="3"/>
  <c r="B469" i="5"/>
  <c r="Z471" i="27" s="1"/>
  <c r="B466" i="2"/>
  <c r="B466" i="5" s="1"/>
  <c r="Z468" i="27" s="1"/>
  <c r="B467" i="2"/>
  <c r="B467" i="5" s="1"/>
  <c r="Z469" i="27" s="1"/>
  <c r="B468" i="2"/>
  <c r="Y470" i="27" s="1"/>
  <c r="B469" i="2"/>
  <c r="B470" i="2"/>
  <c r="B470" i="5" s="1"/>
  <c r="Z472" i="27" s="1"/>
  <c r="B471" i="2"/>
  <c r="B471" i="5" s="1"/>
  <c r="Z473" i="27" s="1"/>
  <c r="B472" i="2"/>
  <c r="B472" i="5" s="1"/>
  <c r="Z474" i="27" s="1"/>
  <c r="B473" i="2"/>
  <c r="Y475" i="27" s="1"/>
  <c r="B474" i="2"/>
  <c r="B474" i="5" s="1"/>
  <c r="Z476" i="27" s="1"/>
  <c r="B475" i="2"/>
  <c r="B475" i="5" s="1"/>
  <c r="Z477" i="27" s="1"/>
  <c r="B476" i="2"/>
  <c r="Y478" i="27" s="1"/>
  <c r="B477" i="2"/>
  <c r="B468" i="4"/>
  <c r="X470" i="27" s="1"/>
  <c r="B470" i="4"/>
  <c r="X472" i="27" s="1"/>
  <c r="B471" i="4"/>
  <c r="X473" i="27" s="1"/>
  <c r="B472" i="4"/>
  <c r="X474" i="27" s="1"/>
  <c r="B476" i="4"/>
  <c r="X478" i="27" s="1"/>
  <c r="B466" i="1"/>
  <c r="B466" i="4" s="1"/>
  <c r="X468" i="27" s="1"/>
  <c r="B467" i="1"/>
  <c r="W469" i="27" s="1"/>
  <c r="B468" i="1"/>
  <c r="B469" i="1"/>
  <c r="B469" i="4" s="1"/>
  <c r="X471" i="27" s="1"/>
  <c r="B470" i="1"/>
  <c r="B471" i="1"/>
  <c r="B472" i="1"/>
  <c r="B473" i="1"/>
  <c r="B473" i="4" s="1"/>
  <c r="X475" i="27" s="1"/>
  <c r="B474" i="1"/>
  <c r="B474" i="4" s="1"/>
  <c r="X476" i="27" s="1"/>
  <c r="B475" i="1"/>
  <c r="W477" i="27" s="1"/>
  <c r="B476" i="1"/>
  <c r="B477" i="1"/>
  <c r="A468" i="27"/>
  <c r="A469" i="27"/>
  <c r="A470" i="27"/>
  <c r="A471" i="27"/>
  <c r="A472" i="27"/>
  <c r="A473" i="27"/>
  <c r="A474" i="27"/>
  <c r="A475" i="27"/>
  <c r="A476" i="27"/>
  <c r="A477" i="27"/>
  <c r="A478" i="27"/>
  <c r="A479" i="27"/>
  <c r="B163" i="3"/>
  <c r="B152" i="3"/>
  <c r="B42" i="3"/>
  <c r="B457" i="5"/>
  <c r="Z459" i="27" s="1"/>
  <c r="B460" i="5"/>
  <c r="Z462" i="27" s="1"/>
  <c r="B457" i="2"/>
  <c r="Y459" i="27" s="1"/>
  <c r="B458" i="2"/>
  <c r="B458" i="5" s="1"/>
  <c r="Z460" i="27" s="1"/>
  <c r="B459" i="2"/>
  <c r="B459" i="5" s="1"/>
  <c r="Z461" i="27" s="1"/>
  <c r="B460" i="2"/>
  <c r="B461" i="2"/>
  <c r="B461" i="5" s="1"/>
  <c r="Z463" i="27" s="1"/>
  <c r="B462" i="2"/>
  <c r="B462" i="5" s="1"/>
  <c r="Z464" i="27" s="1"/>
  <c r="B463" i="2"/>
  <c r="B463" i="5" s="1"/>
  <c r="Z465" i="27" s="1"/>
  <c r="B464" i="2"/>
  <c r="B464" i="5" s="1"/>
  <c r="Z466" i="27" s="1"/>
  <c r="B465" i="2"/>
  <c r="Y467" i="27" s="1"/>
  <c r="B458" i="4"/>
  <c r="X460" i="27" s="1"/>
  <c r="B460" i="4"/>
  <c r="X462" i="27" s="1"/>
  <c r="B462" i="4"/>
  <c r="X464" i="27" s="1"/>
  <c r="B465" i="4"/>
  <c r="X467" i="27" s="1"/>
  <c r="B457" i="1"/>
  <c r="W459" i="27" s="1"/>
  <c r="B458" i="1"/>
  <c r="W460" i="27" s="1"/>
  <c r="B459" i="1"/>
  <c r="W461" i="27" s="1"/>
  <c r="B460" i="1"/>
  <c r="B462" i="1"/>
  <c r="B464" i="1"/>
  <c r="B464" i="4" s="1"/>
  <c r="X466" i="27" s="1"/>
  <c r="H463" i="1"/>
  <c r="F463" i="1"/>
  <c r="C463" i="1"/>
  <c r="B463" i="1" s="1"/>
  <c r="E461" i="1"/>
  <c r="C461" i="1"/>
  <c r="B461" i="1" s="1"/>
  <c r="M460" i="27"/>
  <c r="K460" i="27"/>
  <c r="I460" i="27"/>
  <c r="A459" i="27"/>
  <c r="A460" i="27"/>
  <c r="A461" i="27"/>
  <c r="A462" i="27"/>
  <c r="A463" i="27"/>
  <c r="A464" i="27"/>
  <c r="A465" i="27"/>
  <c r="A466" i="27"/>
  <c r="A467" i="27"/>
  <c r="B377" i="3"/>
  <c r="B147" i="3"/>
  <c r="B106" i="3"/>
  <c r="B84" i="3"/>
  <c r="B65" i="3"/>
  <c r="B26" i="3"/>
  <c r="B456" i="3"/>
  <c r="B455" i="3"/>
  <c r="B455" i="4" s="1"/>
  <c r="X457" i="27" s="1"/>
  <c r="B453" i="3"/>
  <c r="B448" i="3"/>
  <c r="B445" i="3"/>
  <c r="B445" i="2"/>
  <c r="Y447" i="27" s="1"/>
  <c r="B446" i="2"/>
  <c r="B446" i="5" s="1"/>
  <c r="Z448" i="27" s="1"/>
  <c r="B447" i="2"/>
  <c r="B447" i="5" s="1"/>
  <c r="Z449" i="27" s="1"/>
  <c r="B448" i="2"/>
  <c r="B448" i="5" s="1"/>
  <c r="Z450" i="27" s="1"/>
  <c r="B449" i="2"/>
  <c r="B449" i="5" s="1"/>
  <c r="Z451" i="27" s="1"/>
  <c r="B450" i="2"/>
  <c r="B450" i="5" s="1"/>
  <c r="Z452" i="27" s="1"/>
  <c r="B451" i="2"/>
  <c r="B451" i="5" s="1"/>
  <c r="Z453" i="27" s="1"/>
  <c r="B452" i="2"/>
  <c r="B452" i="5" s="1"/>
  <c r="Z454" i="27" s="1"/>
  <c r="B453" i="2"/>
  <c r="Y455" i="27" s="1"/>
  <c r="B454" i="2"/>
  <c r="B454" i="5" s="1"/>
  <c r="Z456" i="27" s="1"/>
  <c r="B455" i="2"/>
  <c r="B456" i="2"/>
  <c r="B456" i="5" s="1"/>
  <c r="Z458" i="27" s="1"/>
  <c r="B448" i="4"/>
  <c r="X450" i="27" s="1"/>
  <c r="B449" i="4"/>
  <c r="B456" i="4"/>
  <c r="X458" i="27" s="1"/>
  <c r="B446" i="1"/>
  <c r="W448" i="27" s="1"/>
  <c r="B447" i="1"/>
  <c r="B447" i="4" s="1"/>
  <c r="X449" i="27" s="1"/>
  <c r="B448" i="1"/>
  <c r="B449" i="1"/>
  <c r="W451" i="27" s="1"/>
  <c r="B450" i="1"/>
  <c r="W452" i="27" s="1"/>
  <c r="B451" i="1"/>
  <c r="B451" i="4" s="1"/>
  <c r="X453" i="27" s="1"/>
  <c r="B452" i="1"/>
  <c r="B452" i="4" s="1"/>
  <c r="X454" i="27" s="1"/>
  <c r="B453" i="1"/>
  <c r="B454" i="1"/>
  <c r="B454" i="4" s="1"/>
  <c r="X456" i="27" s="1"/>
  <c r="B455" i="1"/>
  <c r="B456" i="1"/>
  <c r="D445" i="1"/>
  <c r="C445" i="1"/>
  <c r="B445" i="1" s="1"/>
  <c r="W447" i="27" s="1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B160" i="3"/>
  <c r="B148" i="3"/>
  <c r="B51" i="3"/>
  <c r="B442" i="3"/>
  <c r="B441" i="3"/>
  <c r="B435" i="3"/>
  <c r="AA437" i="27" s="1"/>
  <c r="B432" i="3"/>
  <c r="B430" i="3"/>
  <c r="B429" i="2"/>
  <c r="B429" i="5" s="1"/>
  <c r="Z431" i="27" s="1"/>
  <c r="B430" i="2"/>
  <c r="B431" i="2"/>
  <c r="B431" i="5" s="1"/>
  <c r="Z433" i="27" s="1"/>
  <c r="B432" i="2"/>
  <c r="Y434" i="27" s="1"/>
  <c r="B433" i="2"/>
  <c r="B433" i="5" s="1"/>
  <c r="Z435" i="27" s="1"/>
  <c r="B434" i="2"/>
  <c r="B434" i="5" s="1"/>
  <c r="Z436" i="27" s="1"/>
  <c r="B435" i="2"/>
  <c r="Y437" i="27" s="1"/>
  <c r="B436" i="2"/>
  <c r="B436" i="5" s="1"/>
  <c r="Z438" i="27" s="1"/>
  <c r="B437" i="2"/>
  <c r="B437" i="5" s="1"/>
  <c r="Z439" i="27" s="1"/>
  <c r="B438" i="2"/>
  <c r="B438" i="5" s="1"/>
  <c r="Z440" i="27" s="1"/>
  <c r="B439" i="2"/>
  <c r="B439" i="5" s="1"/>
  <c r="Z441" i="27" s="1"/>
  <c r="B440" i="2"/>
  <c r="B440" i="5" s="1"/>
  <c r="Z442" i="27" s="1"/>
  <c r="B441" i="2"/>
  <c r="Y443" i="27" s="1"/>
  <c r="B442" i="2"/>
  <c r="B442" i="5" s="1"/>
  <c r="Z444" i="27" s="1"/>
  <c r="B443" i="2"/>
  <c r="Y445" i="27" s="1"/>
  <c r="B444" i="2"/>
  <c r="B444" i="5" s="1"/>
  <c r="Z446" i="27" s="1"/>
  <c r="B429" i="4"/>
  <c r="X431" i="27" s="1"/>
  <c r="B434" i="4"/>
  <c r="X436" i="27" s="1"/>
  <c r="B437" i="4"/>
  <c r="X439" i="27" s="1"/>
  <c r="B429" i="1"/>
  <c r="B430" i="1"/>
  <c r="B430" i="4" s="1"/>
  <c r="X432" i="27" s="1"/>
  <c r="B431" i="1"/>
  <c r="B431" i="4" s="1"/>
  <c r="X433" i="27" s="1"/>
  <c r="B432" i="1"/>
  <c r="B432" i="4" s="1"/>
  <c r="X434" i="27" s="1"/>
  <c r="B433" i="1"/>
  <c r="B433" i="4" s="1"/>
  <c r="X435" i="27" s="1"/>
  <c r="B434" i="1"/>
  <c r="B435" i="1"/>
  <c r="W437" i="27" s="1"/>
  <c r="B436" i="1"/>
  <c r="B436" i="4" s="1"/>
  <c r="X438" i="27" s="1"/>
  <c r="B437" i="1"/>
  <c r="B438" i="1"/>
  <c r="B438" i="4" s="1"/>
  <c r="X440" i="27" s="1"/>
  <c r="B439" i="1"/>
  <c r="B439" i="4" s="1"/>
  <c r="X441" i="27" s="1"/>
  <c r="B440" i="1"/>
  <c r="B440" i="4" s="1"/>
  <c r="X442" i="27" s="1"/>
  <c r="B441" i="1"/>
  <c r="B441" i="4" s="1"/>
  <c r="X443" i="27" s="1"/>
  <c r="B442" i="1"/>
  <c r="B443" i="1"/>
  <c r="W445" i="27" s="1"/>
  <c r="B444" i="1"/>
  <c r="B444" i="4" s="1"/>
  <c r="X446" i="27" s="1"/>
  <c r="D435" i="1"/>
  <c r="A431" i="27"/>
  <c r="A432" i="27"/>
  <c r="A433" i="27"/>
  <c r="A434" i="27"/>
  <c r="A435" i="27"/>
  <c r="A436" i="27"/>
  <c r="A437" i="27"/>
  <c r="A438" i="27"/>
  <c r="A439" i="27"/>
  <c r="A440" i="27"/>
  <c r="A441" i="27"/>
  <c r="A442" i="27"/>
  <c r="A443" i="27"/>
  <c r="A444" i="27"/>
  <c r="A445" i="27"/>
  <c r="A446" i="27"/>
  <c r="B194" i="3"/>
  <c r="B154" i="3"/>
  <c r="B23" i="3"/>
  <c r="B428" i="3"/>
  <c r="B425" i="3"/>
  <c r="B423" i="3"/>
  <c r="B422" i="3"/>
  <c r="B418" i="3"/>
  <c r="B416" i="3"/>
  <c r="B415" i="3"/>
  <c r="B424" i="5"/>
  <c r="Z426" i="27" s="1"/>
  <c r="F419" i="2"/>
  <c r="B414" i="2"/>
  <c r="B414" i="5" s="1"/>
  <c r="Z416" i="27" s="1"/>
  <c r="B415" i="2"/>
  <c r="Y417" i="27" s="1"/>
  <c r="B416" i="2"/>
  <c r="B417" i="2"/>
  <c r="B417" i="5" s="1"/>
  <c r="Z419" i="27" s="1"/>
  <c r="B418" i="2"/>
  <c r="B418" i="5" s="1"/>
  <c r="Z420" i="27" s="1"/>
  <c r="B419" i="2"/>
  <c r="Y421" i="27" s="1"/>
  <c r="B420" i="2"/>
  <c r="Y422" i="27" s="1"/>
  <c r="B421" i="2"/>
  <c r="Y423" i="27" s="1"/>
  <c r="B422" i="2"/>
  <c r="Y424" i="27" s="1"/>
  <c r="B423" i="2"/>
  <c r="Y425" i="27" s="1"/>
  <c r="B424" i="2"/>
  <c r="B425" i="2"/>
  <c r="Y427" i="27" s="1"/>
  <c r="B426" i="2"/>
  <c r="B426" i="5" s="1"/>
  <c r="Z428" i="27" s="1"/>
  <c r="B427" i="2"/>
  <c r="Y429" i="27" s="1"/>
  <c r="B428" i="2"/>
  <c r="Y430" i="27" s="1"/>
  <c r="B414" i="4"/>
  <c r="X416" i="27" s="1"/>
  <c r="B428" i="4"/>
  <c r="X430" i="27" s="1"/>
  <c r="B414" i="1"/>
  <c r="B415" i="1"/>
  <c r="B415" i="4" s="1"/>
  <c r="X417" i="27" s="1"/>
  <c r="B416" i="1"/>
  <c r="B417" i="1"/>
  <c r="W419" i="27" s="1"/>
  <c r="B418" i="1"/>
  <c r="B418" i="4" s="1"/>
  <c r="X420" i="27" s="1"/>
  <c r="B419" i="1"/>
  <c r="B419" i="4" s="1"/>
  <c r="X421" i="27" s="1"/>
  <c r="B420" i="1"/>
  <c r="B420" i="4" s="1"/>
  <c r="X422" i="27" s="1"/>
  <c r="B421" i="1"/>
  <c r="W423" i="27" s="1"/>
  <c r="B422" i="1"/>
  <c r="B422" i="4" s="1"/>
  <c r="X424" i="27" s="1"/>
  <c r="B423" i="1"/>
  <c r="W425" i="27" s="1"/>
  <c r="B424" i="1"/>
  <c r="B424" i="4" s="1"/>
  <c r="X426" i="27" s="1"/>
  <c r="B426" i="1"/>
  <c r="W428" i="27" s="1"/>
  <c r="B427" i="1"/>
  <c r="B427" i="4" s="1"/>
  <c r="X429" i="27" s="1"/>
  <c r="B428" i="1"/>
  <c r="F425" i="1"/>
  <c r="B425" i="1" s="1"/>
  <c r="W427" i="27" s="1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B120" i="3"/>
  <c r="B86" i="3"/>
  <c r="B43" i="3"/>
  <c r="B3" i="3"/>
  <c r="B155" i="3"/>
  <c r="B98" i="3"/>
  <c r="B41" i="3"/>
  <c r="B413" i="3"/>
  <c r="B412" i="3"/>
  <c r="B411" i="3"/>
  <c r="AA413" i="27" s="1"/>
  <c r="B408" i="3"/>
  <c r="B411" i="5"/>
  <c r="Z413" i="27" s="1"/>
  <c r="B407" i="2"/>
  <c r="B407" i="5" s="1"/>
  <c r="Z409" i="27" s="1"/>
  <c r="B408" i="2"/>
  <c r="Y410" i="27" s="1"/>
  <c r="B409" i="2"/>
  <c r="B409" i="5" s="1"/>
  <c r="Z411" i="27" s="1"/>
  <c r="B411" i="2"/>
  <c r="B412" i="2"/>
  <c r="B412" i="5" s="1"/>
  <c r="Z414" i="27" s="1"/>
  <c r="B413" i="2"/>
  <c r="Y415" i="27" s="1"/>
  <c r="D410" i="2"/>
  <c r="B410" i="2" s="1"/>
  <c r="B406" i="2"/>
  <c r="B406" i="5" s="1"/>
  <c r="Z408" i="27" s="1"/>
  <c r="B407" i="1"/>
  <c r="W409" i="27" s="1"/>
  <c r="B408" i="1"/>
  <c r="W410" i="27" s="1"/>
  <c r="B409" i="1"/>
  <c r="B409" i="4" s="1"/>
  <c r="X411" i="27" s="1"/>
  <c r="B410" i="1"/>
  <c r="W412" i="27" s="1"/>
  <c r="B411" i="1"/>
  <c r="W413" i="27" s="1"/>
  <c r="B412" i="1"/>
  <c r="B412" i="4" s="1"/>
  <c r="X414" i="27" s="1"/>
  <c r="B413" i="1"/>
  <c r="B413" i="4" s="1"/>
  <c r="X415" i="27" s="1"/>
  <c r="B406" i="1"/>
  <c r="W408" i="27" s="1"/>
  <c r="A408" i="27"/>
  <c r="A409" i="27"/>
  <c r="A410" i="27"/>
  <c r="A411" i="27"/>
  <c r="A412" i="27"/>
  <c r="A413" i="27"/>
  <c r="A414" i="27"/>
  <c r="A415" i="27"/>
  <c r="A407" i="27"/>
  <c r="B405" i="2"/>
  <c r="B405" i="5" s="1"/>
  <c r="Z407" i="27" s="1"/>
  <c r="B405" i="1"/>
  <c r="W407" i="27" s="1"/>
  <c r="B197" i="3"/>
  <c r="B136" i="3"/>
  <c r="B118" i="3"/>
  <c r="B116" i="3"/>
  <c r="B198" i="3"/>
  <c r="B13" i="3"/>
  <c r="B6" i="3"/>
  <c r="B4" i="3"/>
  <c r="B404" i="3"/>
  <c r="B403" i="3"/>
  <c r="B401" i="3"/>
  <c r="B397" i="3"/>
  <c r="B397" i="2"/>
  <c r="B398" i="2"/>
  <c r="Y400" i="27" s="1"/>
  <c r="B399" i="2"/>
  <c r="B399" i="5" s="1"/>
  <c r="Z401" i="27" s="1"/>
  <c r="B400" i="2"/>
  <c r="Y402" i="27" s="1"/>
  <c r="B401" i="2"/>
  <c r="B401" i="5" s="1"/>
  <c r="Z403" i="27" s="1"/>
  <c r="B402" i="2"/>
  <c r="B402" i="5" s="1"/>
  <c r="Z404" i="27" s="1"/>
  <c r="B403" i="2"/>
  <c r="B404" i="2"/>
  <c r="Y406" i="27" s="1"/>
  <c r="B401" i="4"/>
  <c r="X403" i="27" s="1"/>
  <c r="B397" i="1"/>
  <c r="W399" i="27" s="1"/>
  <c r="B398" i="1"/>
  <c r="W400" i="27" s="1"/>
  <c r="B401" i="1"/>
  <c r="B402" i="1"/>
  <c r="W404" i="27" s="1"/>
  <c r="B404" i="1"/>
  <c r="B404" i="4" s="1"/>
  <c r="X406" i="27" s="1"/>
  <c r="I403" i="1"/>
  <c r="F403" i="1"/>
  <c r="G400" i="1"/>
  <c r="B400" i="1" s="1"/>
  <c r="E399" i="1"/>
  <c r="D399" i="1"/>
  <c r="A399" i="27"/>
  <c r="A400" i="27"/>
  <c r="A401" i="27"/>
  <c r="A402" i="27"/>
  <c r="A403" i="27"/>
  <c r="A404" i="27"/>
  <c r="A405" i="27"/>
  <c r="A406" i="27"/>
  <c r="B234" i="3"/>
  <c r="B240" i="3"/>
  <c r="B71" i="3"/>
  <c r="B211" i="3"/>
  <c r="B214" i="3"/>
  <c r="B76" i="3"/>
  <c r="AA78" i="27" s="1"/>
  <c r="B183" i="3"/>
  <c r="B113" i="3"/>
  <c r="B396" i="3"/>
  <c r="B395" i="3"/>
  <c r="B393" i="3"/>
  <c r="B391" i="3"/>
  <c r="B389" i="3"/>
  <c r="AA391" i="27" s="1"/>
  <c r="B388" i="3"/>
  <c r="B386" i="3"/>
  <c r="B385" i="3"/>
  <c r="B385" i="5" s="1"/>
  <c r="Z387" i="27" s="1"/>
  <c r="B384" i="2"/>
  <c r="B384" i="5" s="1"/>
  <c r="Z386" i="27" s="1"/>
  <c r="B385" i="2"/>
  <c r="Y387" i="27" s="1"/>
  <c r="B386" i="2"/>
  <c r="Y388" i="27" s="1"/>
  <c r="B387" i="2"/>
  <c r="Y389" i="27" s="1"/>
  <c r="B388" i="2"/>
  <c r="B388" i="5" s="1"/>
  <c r="Z390" i="27" s="1"/>
  <c r="B389" i="2"/>
  <c r="B389" i="5" s="1"/>
  <c r="Z391" i="27" s="1"/>
  <c r="B390" i="2"/>
  <c r="B390" i="5" s="1"/>
  <c r="Z392" i="27" s="1"/>
  <c r="B391" i="2"/>
  <c r="Y393" i="27" s="1"/>
  <c r="B392" i="2"/>
  <c r="B392" i="5" s="1"/>
  <c r="Z394" i="27" s="1"/>
  <c r="B393" i="2"/>
  <c r="Y395" i="27" s="1"/>
  <c r="B394" i="2"/>
  <c r="Y396" i="27" s="1"/>
  <c r="B395" i="2"/>
  <c r="Y397" i="27" s="1"/>
  <c r="B396" i="2"/>
  <c r="B396" i="5" s="1"/>
  <c r="Z398" i="27" s="1"/>
  <c r="B384" i="1"/>
  <c r="B384" i="4" s="1"/>
  <c r="X386" i="27" s="1"/>
  <c r="B385" i="1"/>
  <c r="W387" i="27" s="1"/>
  <c r="B386" i="1"/>
  <c r="W388" i="27" s="1"/>
  <c r="B387" i="1"/>
  <c r="W389" i="27" s="1"/>
  <c r="B389" i="1"/>
  <c r="W391" i="27" s="1"/>
  <c r="B390" i="1"/>
  <c r="W392" i="27" s="1"/>
  <c r="B391" i="1"/>
  <c r="B392" i="1"/>
  <c r="B392" i="4" s="1"/>
  <c r="X394" i="27" s="1"/>
  <c r="B393" i="1"/>
  <c r="W395" i="27" s="1"/>
  <c r="B394" i="1"/>
  <c r="B394" i="4" s="1"/>
  <c r="X396" i="27" s="1"/>
  <c r="B395" i="1"/>
  <c r="B395" i="4" s="1"/>
  <c r="X397" i="27" s="1"/>
  <c r="B396" i="1"/>
  <c r="B396" i="4" s="1"/>
  <c r="X398" i="27" s="1"/>
  <c r="E388" i="1"/>
  <c r="B388" i="1" s="1"/>
  <c r="W393" i="27"/>
  <c r="W403" i="27"/>
  <c r="W406" i="27"/>
  <c r="W411" i="27"/>
  <c r="W414" i="27"/>
  <c r="W416" i="27"/>
  <c r="W417" i="27"/>
  <c r="W418" i="27"/>
  <c r="W420" i="27"/>
  <c r="W421" i="27"/>
  <c r="W422" i="27"/>
  <c r="W424" i="27"/>
  <c r="W426" i="27"/>
  <c r="W429" i="27"/>
  <c r="W430" i="27"/>
  <c r="W431" i="27"/>
  <c r="W433" i="27"/>
  <c r="W434" i="27"/>
  <c r="W435" i="27"/>
  <c r="W436" i="27"/>
  <c r="W438" i="27"/>
  <c r="W439" i="27"/>
  <c r="W441" i="27"/>
  <c r="W442" i="27"/>
  <c r="W443" i="27"/>
  <c r="W444" i="27"/>
  <c r="W449" i="27"/>
  <c r="W450" i="27"/>
  <c r="W453" i="27"/>
  <c r="W455" i="27"/>
  <c r="W457" i="27"/>
  <c r="W458" i="27"/>
  <c r="W462" i="27"/>
  <c r="W464" i="27"/>
  <c r="W466" i="27"/>
  <c r="W467" i="27"/>
  <c r="W468" i="27"/>
  <c r="W470" i="27"/>
  <c r="W471" i="27"/>
  <c r="W472" i="27"/>
  <c r="W473" i="27"/>
  <c r="W474" i="27"/>
  <c r="W475" i="27"/>
  <c r="W476" i="27"/>
  <c r="W478" i="27"/>
  <c r="W479" i="27"/>
  <c r="W480" i="27"/>
  <c r="W481" i="27"/>
  <c r="W482" i="27"/>
  <c r="W483" i="27"/>
  <c r="W484" i="27"/>
  <c r="W485" i="27"/>
  <c r="W487" i="27"/>
  <c r="W488" i="27"/>
  <c r="W489" i="27"/>
  <c r="W490" i="27"/>
  <c r="W491" i="27"/>
  <c r="W492" i="27"/>
  <c r="W493" i="27"/>
  <c r="W494" i="27"/>
  <c r="W495" i="27"/>
  <c r="W497" i="27"/>
  <c r="W499" i="27"/>
  <c r="W500" i="27"/>
  <c r="W501" i="27"/>
  <c r="W502" i="27"/>
  <c r="W503" i="27"/>
  <c r="W505" i="27"/>
  <c r="W508" i="27"/>
  <c r="W510" i="27"/>
  <c r="W513" i="27"/>
  <c r="W514" i="27"/>
  <c r="W515" i="27"/>
  <c r="W516" i="27"/>
  <c r="W517" i="27"/>
  <c r="W518" i="27"/>
  <c r="W519" i="27"/>
  <c r="W520" i="27"/>
  <c r="W521" i="27"/>
  <c r="W522" i="27"/>
  <c r="W523" i="27"/>
  <c r="W524" i="27"/>
  <c r="W525" i="27"/>
  <c r="W526" i="27"/>
  <c r="W527" i="27"/>
  <c r="W528" i="27"/>
  <c r="W529" i="27"/>
  <c r="W530" i="27"/>
  <c r="W531" i="27"/>
  <c r="W532" i="27"/>
  <c r="W533" i="27"/>
  <c r="W534" i="27"/>
  <c r="W535" i="27"/>
  <c r="W536" i="27"/>
  <c r="W537" i="27"/>
  <c r="W538" i="27"/>
  <c r="W539" i="27"/>
  <c r="W540" i="27"/>
  <c r="W541" i="27"/>
  <c r="W542" i="27"/>
  <c r="W543" i="27"/>
  <c r="W544" i="27"/>
  <c r="W545" i="27"/>
  <c r="W546" i="27"/>
  <c r="W547" i="27"/>
  <c r="W548" i="27"/>
  <c r="W549" i="27"/>
  <c r="W550" i="27"/>
  <c r="W551" i="27"/>
  <c r="W552" i="27"/>
  <c r="W553" i="27"/>
  <c r="W554" i="27"/>
  <c r="W555" i="27"/>
  <c r="W556" i="27"/>
  <c r="W557" i="27"/>
  <c r="W558" i="27"/>
  <c r="W559" i="27"/>
  <c r="W560" i="27"/>
  <c r="W561" i="27"/>
  <c r="W562" i="27"/>
  <c r="W563" i="27"/>
  <c r="W564" i="27"/>
  <c r="W565" i="27"/>
  <c r="W566" i="27"/>
  <c r="W567" i="27"/>
  <c r="W568" i="27"/>
  <c r="A397" i="27"/>
  <c r="A398" i="27"/>
  <c r="A386" i="27"/>
  <c r="A387" i="27"/>
  <c r="A388" i="27"/>
  <c r="A389" i="27"/>
  <c r="A390" i="27"/>
  <c r="A391" i="27"/>
  <c r="A392" i="27"/>
  <c r="A393" i="27"/>
  <c r="A394" i="27"/>
  <c r="A395" i="27"/>
  <c r="A396" i="27"/>
  <c r="A382" i="27"/>
  <c r="A383" i="27"/>
  <c r="A384" i="27"/>
  <c r="A385" i="27"/>
  <c r="B383" i="3"/>
  <c r="B381" i="3"/>
  <c r="B380" i="5"/>
  <c r="Z382" i="27" s="1"/>
  <c r="B380" i="2"/>
  <c r="Y382" i="27" s="1"/>
  <c r="B381" i="2"/>
  <c r="Y383" i="27" s="1"/>
  <c r="B382" i="2"/>
  <c r="B382" i="5" s="1"/>
  <c r="Z384" i="27" s="1"/>
  <c r="B383" i="2"/>
  <c r="Y385" i="27" s="1"/>
  <c r="B380" i="1"/>
  <c r="W382" i="27" s="1"/>
  <c r="B381" i="1"/>
  <c r="W383" i="27" s="1"/>
  <c r="B382" i="1"/>
  <c r="W384" i="27" s="1"/>
  <c r="B383" i="1"/>
  <c r="W385" i="27" s="1"/>
  <c r="B209" i="3"/>
  <c r="B121" i="3"/>
  <c r="B379" i="3"/>
  <c r="B376" i="3"/>
  <c r="B374" i="3"/>
  <c r="AA376" i="27" s="1"/>
  <c r="B372" i="3"/>
  <c r="AA374" i="27" s="1"/>
  <c r="B366" i="3"/>
  <c r="B365" i="2"/>
  <c r="Y367" i="27" s="1"/>
  <c r="B366" i="2"/>
  <c r="Y368" i="27" s="1"/>
  <c r="B367" i="2"/>
  <c r="Y369" i="27" s="1"/>
  <c r="B368" i="2"/>
  <c r="B368" i="5" s="1"/>
  <c r="Z370" i="27" s="1"/>
  <c r="B369" i="2"/>
  <c r="B369" i="5" s="1"/>
  <c r="Z371" i="27" s="1"/>
  <c r="B370" i="2"/>
  <c r="B370" i="5" s="1"/>
  <c r="Z372" i="27" s="1"/>
  <c r="B371" i="2"/>
  <c r="B371" i="5" s="1"/>
  <c r="Z373" i="27" s="1"/>
  <c r="B372" i="2"/>
  <c r="Y374" i="27" s="1"/>
  <c r="B373" i="2"/>
  <c r="B373" i="5" s="1"/>
  <c r="Z375" i="27" s="1"/>
  <c r="B374" i="2"/>
  <c r="Y376" i="27" s="1"/>
  <c r="B375" i="2"/>
  <c r="B375" i="5" s="1"/>
  <c r="Z377" i="27" s="1"/>
  <c r="B376" i="2"/>
  <c r="B377" i="2"/>
  <c r="B377" i="5" s="1"/>
  <c r="Z379" i="27" s="1"/>
  <c r="B378" i="2"/>
  <c r="B378" i="5" s="1"/>
  <c r="Z380" i="27" s="1"/>
  <c r="B379" i="2"/>
  <c r="D365" i="2"/>
  <c r="B365" i="1"/>
  <c r="W367" i="27" s="1"/>
  <c r="B366" i="1"/>
  <c r="W368" i="27" s="1"/>
  <c r="B367" i="1"/>
  <c r="B367" i="4" s="1"/>
  <c r="X369" i="27" s="1"/>
  <c r="B368" i="1"/>
  <c r="B368" i="4" s="1"/>
  <c r="X370" i="27" s="1"/>
  <c r="B369" i="1"/>
  <c r="B369" i="4" s="1"/>
  <c r="X371" i="27" s="1"/>
  <c r="B370" i="1"/>
  <c r="B370" i="4" s="1"/>
  <c r="X372" i="27" s="1"/>
  <c r="B371" i="1"/>
  <c r="W373" i="27" s="1"/>
  <c r="B372" i="1"/>
  <c r="B372" i="4" s="1"/>
  <c r="X374" i="27" s="1"/>
  <c r="B373" i="1"/>
  <c r="W375" i="27" s="1"/>
  <c r="B374" i="1"/>
  <c r="W376" i="27" s="1"/>
  <c r="B375" i="1"/>
  <c r="B375" i="4" s="1"/>
  <c r="X377" i="27" s="1"/>
  <c r="B376" i="1"/>
  <c r="B376" i="4" s="1"/>
  <c r="X378" i="27" s="1"/>
  <c r="B377" i="1"/>
  <c r="B377" i="4" s="1"/>
  <c r="X379" i="27" s="1"/>
  <c r="B378" i="1"/>
  <c r="B378" i="4" s="1"/>
  <c r="X380" i="27" s="1"/>
  <c r="B379" i="1"/>
  <c r="W381" i="27" s="1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B189" i="3"/>
  <c r="B134" i="3"/>
  <c r="B119" i="3"/>
  <c r="B20" i="3"/>
  <c r="B2" i="3"/>
  <c r="B364" i="3"/>
  <c r="B362" i="3"/>
  <c r="B360" i="3"/>
  <c r="B357" i="3"/>
  <c r="B356" i="3"/>
  <c r="B355" i="3"/>
  <c r="B353" i="3"/>
  <c r="B350" i="3"/>
  <c r="B348" i="3"/>
  <c r="B349" i="2"/>
  <c r="Y351" i="27" s="1"/>
  <c r="B350" i="2"/>
  <c r="Y352" i="27" s="1"/>
  <c r="B351" i="2"/>
  <c r="B351" i="5" s="1"/>
  <c r="Z353" i="27" s="1"/>
  <c r="B352" i="2"/>
  <c r="B352" i="5" s="1"/>
  <c r="Z354" i="27" s="1"/>
  <c r="B353" i="2"/>
  <c r="B353" i="5" s="1"/>
  <c r="Z355" i="27" s="1"/>
  <c r="B354" i="2"/>
  <c r="B355" i="2"/>
  <c r="Y357" i="27" s="1"/>
  <c r="B356" i="2"/>
  <c r="B356" i="5" s="1"/>
  <c r="Z358" i="27" s="1"/>
  <c r="B357" i="2"/>
  <c r="Y359" i="27" s="1"/>
  <c r="B359" i="2"/>
  <c r="B359" i="5" s="1"/>
  <c r="Z361" i="27" s="1"/>
  <c r="B360" i="2"/>
  <c r="B360" i="5" s="1"/>
  <c r="Z362" i="27" s="1"/>
  <c r="B361" i="2"/>
  <c r="B361" i="5" s="1"/>
  <c r="Z363" i="27" s="1"/>
  <c r="B363" i="2"/>
  <c r="Y365" i="27" s="1"/>
  <c r="J364" i="2"/>
  <c r="B364" i="2" s="1"/>
  <c r="E362" i="2"/>
  <c r="B362" i="2" s="1"/>
  <c r="Y364" i="27" s="1"/>
  <c r="C361" i="2"/>
  <c r="C358" i="2"/>
  <c r="B358" i="2" s="1"/>
  <c r="Y360" i="27" s="1"/>
  <c r="C348" i="2"/>
  <c r="B348" i="2" s="1"/>
  <c r="Y350" i="27" s="1"/>
  <c r="B348" i="1"/>
  <c r="W350" i="27" s="1"/>
  <c r="B349" i="1"/>
  <c r="B349" i="4" s="1"/>
  <c r="X351" i="27" s="1"/>
  <c r="B350" i="1"/>
  <c r="B350" i="4" s="1"/>
  <c r="X352" i="27" s="1"/>
  <c r="B351" i="1"/>
  <c r="B351" i="4" s="1"/>
  <c r="X353" i="27" s="1"/>
  <c r="B352" i="1"/>
  <c r="B352" i="4" s="1"/>
  <c r="X354" i="27" s="1"/>
  <c r="B353" i="1"/>
  <c r="W355" i="27" s="1"/>
  <c r="B354" i="1"/>
  <c r="W356" i="27" s="1"/>
  <c r="B355" i="1"/>
  <c r="W357" i="27" s="1"/>
  <c r="B356" i="1"/>
  <c r="B356" i="4" s="1"/>
  <c r="X358" i="27" s="1"/>
  <c r="B357" i="1"/>
  <c r="B357" i="4" s="1"/>
  <c r="X359" i="27" s="1"/>
  <c r="B358" i="1"/>
  <c r="W360" i="27" s="1"/>
  <c r="B359" i="1"/>
  <c r="B359" i="4" s="1"/>
  <c r="X361" i="27" s="1"/>
  <c r="B360" i="1"/>
  <c r="B360" i="4" s="1"/>
  <c r="X362" i="27" s="1"/>
  <c r="B361" i="1"/>
  <c r="B361" i="4" s="1"/>
  <c r="X363" i="27" s="1"/>
  <c r="B362" i="1"/>
  <c r="B362" i="4" s="1"/>
  <c r="X364" i="27" s="1"/>
  <c r="B363" i="1"/>
  <c r="B363" i="4" s="1"/>
  <c r="X365" i="27" s="1"/>
  <c r="B364" i="1"/>
  <c r="W366" i="27" s="1"/>
  <c r="A366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Y335" i="27" s="1"/>
  <c r="B334" i="2"/>
  <c r="Y336" i="27" s="1"/>
  <c r="B335" i="2"/>
  <c r="B335" i="5" s="1"/>
  <c r="Z337" i="27" s="1"/>
  <c r="B336" i="2"/>
  <c r="B336" i="5" s="1"/>
  <c r="Z338" i="27" s="1"/>
  <c r="B337" i="2"/>
  <c r="B337" i="5" s="1"/>
  <c r="Z339" i="27" s="1"/>
  <c r="B338" i="2"/>
  <c r="B338" i="5" s="1"/>
  <c r="Z340" i="27" s="1"/>
  <c r="B340" i="2"/>
  <c r="B340" i="5" s="1"/>
  <c r="Z342" i="27" s="1"/>
  <c r="B341" i="2"/>
  <c r="Y343" i="27" s="1"/>
  <c r="B343" i="2"/>
  <c r="B343" i="5" s="1"/>
  <c r="Z345" i="27" s="1"/>
  <c r="B344" i="2"/>
  <c r="B344" i="5" s="1"/>
  <c r="Z346" i="27" s="1"/>
  <c r="B345" i="2"/>
  <c r="B345" i="5" s="1"/>
  <c r="Z347" i="27" s="1"/>
  <c r="B346" i="2"/>
  <c r="Y348" i="27" s="1"/>
  <c r="B347" i="2"/>
  <c r="Y349" i="27" s="1"/>
  <c r="B334" i="5"/>
  <c r="Z336" i="27" s="1"/>
  <c r="B346" i="5"/>
  <c r="Z348" i="27" s="1"/>
  <c r="G342" i="2"/>
  <c r="B342" i="2" s="1"/>
  <c r="G339" i="2"/>
  <c r="B339" i="2" s="1"/>
  <c r="Y341" i="27" s="1"/>
  <c r="L329" i="2"/>
  <c r="B329" i="2" s="1"/>
  <c r="B330" i="1"/>
  <c r="B330" i="4" s="1"/>
  <c r="X332" i="27" s="1"/>
  <c r="B331" i="1"/>
  <c r="B331" i="4" s="1"/>
  <c r="X333" i="27" s="1"/>
  <c r="B332" i="1"/>
  <c r="W334" i="27" s="1"/>
  <c r="B333" i="1"/>
  <c r="W335" i="27" s="1"/>
  <c r="B334" i="1"/>
  <c r="W336" i="27" s="1"/>
  <c r="B335" i="1"/>
  <c r="W337" i="27" s="1"/>
  <c r="B336" i="1"/>
  <c r="W338" i="27" s="1"/>
  <c r="B337" i="1"/>
  <c r="B337" i="4" s="1"/>
  <c r="X339" i="27" s="1"/>
  <c r="B338" i="1"/>
  <c r="B338" i="4" s="1"/>
  <c r="X340" i="27" s="1"/>
  <c r="B339" i="1"/>
  <c r="B339" i="4" s="1"/>
  <c r="X341" i="27" s="1"/>
  <c r="B340" i="1"/>
  <c r="B340" i="4" s="1"/>
  <c r="X342" i="27" s="1"/>
  <c r="B342" i="1"/>
  <c r="B342" i="4" s="1"/>
  <c r="X344" i="27" s="1"/>
  <c r="B343" i="1"/>
  <c r="W345" i="27" s="1"/>
  <c r="B344" i="1"/>
  <c r="W346" i="27" s="1"/>
  <c r="B345" i="1"/>
  <c r="B345" i="4" s="1"/>
  <c r="X347" i="27" s="1"/>
  <c r="B347" i="1"/>
  <c r="B347" i="4" s="1"/>
  <c r="X349" i="27" s="1"/>
  <c r="K346" i="1"/>
  <c r="B346" i="1" s="1"/>
  <c r="I341" i="1"/>
  <c r="C341" i="1"/>
  <c r="B329" i="1"/>
  <c r="W331" i="27" s="1"/>
  <c r="AA348" i="27"/>
  <c r="B345" i="3"/>
  <c r="AA347" i="27" s="1"/>
  <c r="B344" i="3"/>
  <c r="B343" i="3"/>
  <c r="B342" i="3"/>
  <c r="B341" i="3"/>
  <c r="AA343" i="27" s="1"/>
  <c r="B340" i="3"/>
  <c r="B339" i="3"/>
  <c r="AA341" i="27" s="1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5" i="3"/>
  <c r="AA317" i="27" s="1"/>
  <c r="B316" i="3"/>
  <c r="B320" i="3"/>
  <c r="AA322" i="27" s="1"/>
  <c r="B310" i="2"/>
  <c r="B310" i="5" s="1"/>
  <c r="Z312" i="27" s="1"/>
  <c r="B311" i="2"/>
  <c r="Y313" i="27" s="1"/>
  <c r="B312" i="2"/>
  <c r="Y314" i="27" s="1"/>
  <c r="B313" i="2"/>
  <c r="Y315" i="27" s="1"/>
  <c r="B314" i="2"/>
  <c r="Y316" i="27" s="1"/>
  <c r="B315" i="2"/>
  <c r="B315" i="5" s="1"/>
  <c r="Z317" i="27" s="1"/>
  <c r="B316" i="2"/>
  <c r="Y318" i="27" s="1"/>
  <c r="B318" i="2"/>
  <c r="B318" i="5" s="1"/>
  <c r="Z320" i="27" s="1"/>
  <c r="B319" i="2"/>
  <c r="Y321" i="27" s="1"/>
  <c r="B320" i="2"/>
  <c r="Y322" i="27" s="1"/>
  <c r="B321" i="2"/>
  <c r="B321" i="5" s="1"/>
  <c r="Z323" i="27" s="1"/>
  <c r="B322" i="2"/>
  <c r="B322" i="5" s="1"/>
  <c r="Z324" i="27" s="1"/>
  <c r="B323" i="2"/>
  <c r="B323" i="5" s="1"/>
  <c r="Z325" i="27" s="1"/>
  <c r="B324" i="2"/>
  <c r="B324" i="5" s="1"/>
  <c r="Z326" i="27" s="1"/>
  <c r="B325" i="2"/>
  <c r="Y327" i="27" s="1"/>
  <c r="B326" i="2"/>
  <c r="B326" i="5" s="1"/>
  <c r="Z328" i="27" s="1"/>
  <c r="B327" i="2"/>
  <c r="Y329" i="27" s="1"/>
  <c r="B328" i="2"/>
  <c r="Y330" i="27" s="1"/>
  <c r="J317" i="2"/>
  <c r="B317" i="2" s="1"/>
  <c r="B310" i="1"/>
  <c r="B310" i="4" s="1"/>
  <c r="X312" i="27" s="1"/>
  <c r="B311" i="1"/>
  <c r="B311" i="4" s="1"/>
  <c r="X313" i="27" s="1"/>
  <c r="B314" i="1"/>
  <c r="B314" i="4" s="1"/>
  <c r="X316" i="27" s="1"/>
  <c r="B315" i="1"/>
  <c r="B315" i="4" s="1"/>
  <c r="X317" i="27" s="1"/>
  <c r="B316" i="1"/>
  <c r="B316" i="4" s="1"/>
  <c r="X318" i="27" s="1"/>
  <c r="B318" i="1"/>
  <c r="B318" i="4" s="1"/>
  <c r="X320" i="27" s="1"/>
  <c r="B319" i="1"/>
  <c r="B319" i="4" s="1"/>
  <c r="X321" i="27" s="1"/>
  <c r="B321" i="1"/>
  <c r="B321" i="4" s="1"/>
  <c r="X323" i="27" s="1"/>
  <c r="B322" i="1"/>
  <c r="B322" i="4" s="1"/>
  <c r="X324" i="27" s="1"/>
  <c r="B323" i="1"/>
  <c r="B323" i="4" s="1"/>
  <c r="X325" i="27" s="1"/>
  <c r="B324" i="1"/>
  <c r="B324" i="4" s="1"/>
  <c r="X326" i="27" s="1"/>
  <c r="B325" i="1"/>
  <c r="W327" i="27" s="1"/>
  <c r="B326" i="1"/>
  <c r="B326" i="4" s="1"/>
  <c r="X328" i="27" s="1"/>
  <c r="B327" i="1"/>
  <c r="B328" i="1"/>
  <c r="B328" i="4" s="1"/>
  <c r="X330" i="27" s="1"/>
  <c r="D320" i="1"/>
  <c r="B320" i="1" s="1"/>
  <c r="W322" i="27" s="1"/>
  <c r="C317" i="1"/>
  <c r="B317" i="1" s="1"/>
  <c r="W319" i="27" s="1"/>
  <c r="D313" i="1"/>
  <c r="B313" i="1" s="1"/>
  <c r="C312" i="1"/>
  <c r="B312" i="1" s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1" i="27"/>
  <c r="AA352" i="27"/>
  <c r="AA353" i="27"/>
  <c r="AA354" i="27"/>
  <c r="AA355" i="27"/>
  <c r="AA357" i="27"/>
  <c r="AA358" i="27"/>
  <c r="AA359" i="27"/>
  <c r="AA361" i="27"/>
  <c r="AA362" i="27"/>
  <c r="AA363" i="27"/>
  <c r="AA364" i="27"/>
  <c r="AA365" i="27"/>
  <c r="AA368" i="27"/>
  <c r="AA369" i="27"/>
  <c r="AA370" i="27"/>
  <c r="AA371" i="27"/>
  <c r="AA372" i="27"/>
  <c r="AA373" i="27"/>
  <c r="AA375" i="27"/>
  <c r="AA377" i="27"/>
  <c r="AA378" i="27"/>
  <c r="AA379" i="27"/>
  <c r="AA380" i="27"/>
  <c r="AA382" i="27"/>
  <c r="AA383" i="27"/>
  <c r="AA385" i="27"/>
  <c r="AA386" i="27"/>
  <c r="AA387" i="27"/>
  <c r="AA388" i="27"/>
  <c r="AA389" i="27"/>
  <c r="AA390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6" i="27"/>
  <c r="AA407" i="27"/>
  <c r="AA408" i="27"/>
  <c r="AA409" i="27"/>
  <c r="AA411" i="27"/>
  <c r="AA412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80" i="27"/>
  <c r="AA481" i="27"/>
  <c r="AA482" i="27"/>
  <c r="AA483" i="27"/>
  <c r="AA484" i="27"/>
  <c r="AA485" i="27"/>
  <c r="AA486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1" i="27"/>
  <c r="AA513" i="27"/>
  <c r="AA514" i="27"/>
  <c r="AA515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507" i="27"/>
  <c r="Z508" i="27"/>
  <c r="Z514" i="27"/>
  <c r="Z515" i="27"/>
  <c r="Z518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7" i="27"/>
  <c r="Y326" i="27"/>
  <c r="Y337" i="27"/>
  <c r="Y356" i="27"/>
  <c r="Y371" i="27"/>
  <c r="Y378" i="27"/>
  <c r="Y379" i="27"/>
  <c r="Y380" i="27"/>
  <c r="Y381" i="27"/>
  <c r="Y384" i="27"/>
  <c r="Y386" i="27"/>
  <c r="Y390" i="27"/>
  <c r="Y391" i="27"/>
  <c r="Y392" i="27"/>
  <c r="Y394" i="27"/>
  <c r="Y398" i="27"/>
  <c r="Y399" i="27"/>
  <c r="Y401" i="27"/>
  <c r="Y403" i="27"/>
  <c r="Y405" i="27"/>
  <c r="Y407" i="27"/>
  <c r="Y408" i="27"/>
  <c r="Y409" i="27"/>
  <c r="Y411" i="27"/>
  <c r="Y413" i="27"/>
  <c r="Y414" i="27"/>
  <c r="Y416" i="27"/>
  <c r="Y418" i="27"/>
  <c r="Y419" i="27"/>
  <c r="Y420" i="27"/>
  <c r="Y426" i="27"/>
  <c r="Y428" i="27"/>
  <c r="Y431" i="27"/>
  <c r="Y432" i="27"/>
  <c r="Y433" i="27"/>
  <c r="Y436" i="27"/>
  <c r="Y438" i="27"/>
  <c r="Y439" i="27"/>
  <c r="Y440" i="27"/>
  <c r="Y441" i="27"/>
  <c r="Y444" i="27"/>
  <c r="Y446" i="27"/>
  <c r="Y448" i="27"/>
  <c r="Y449" i="27"/>
  <c r="Y451" i="27"/>
  <c r="Y452" i="27"/>
  <c r="Y453" i="27"/>
  <c r="Y454" i="27"/>
  <c r="Y456" i="27"/>
  <c r="Y457" i="27"/>
  <c r="Y460" i="27"/>
  <c r="Y461" i="27"/>
  <c r="Y462" i="27"/>
  <c r="Y463" i="27"/>
  <c r="Y465" i="27"/>
  <c r="Y468" i="27"/>
  <c r="Y469" i="27"/>
  <c r="Y471" i="27"/>
  <c r="Y473" i="27"/>
  <c r="Y474" i="27"/>
  <c r="Y476" i="27"/>
  <c r="Y477" i="27"/>
  <c r="Y479" i="27"/>
  <c r="Y480" i="27"/>
  <c r="Y481" i="27"/>
  <c r="Y482" i="27"/>
  <c r="Y483" i="27"/>
  <c r="Y484" i="27"/>
  <c r="Y485" i="27"/>
  <c r="Y488" i="27"/>
  <c r="Y489" i="27"/>
  <c r="Y490" i="27"/>
  <c r="Y491" i="27"/>
  <c r="Y492" i="27"/>
  <c r="Y493" i="27"/>
  <c r="Y494" i="27"/>
  <c r="Y496" i="27"/>
  <c r="Y497" i="27"/>
  <c r="Y498" i="27"/>
  <c r="Y500" i="27"/>
  <c r="Y501" i="27"/>
  <c r="Y502" i="27"/>
  <c r="Y503" i="27"/>
  <c r="Y504" i="27"/>
  <c r="Y505" i="27"/>
  <c r="Y506" i="27"/>
  <c r="Y507" i="27"/>
  <c r="Y508" i="27"/>
  <c r="Y510" i="27"/>
  <c r="Y511" i="27"/>
  <c r="Y512" i="27"/>
  <c r="Y513" i="27"/>
  <c r="Y514" i="27"/>
  <c r="Y515" i="27"/>
  <c r="Y516" i="27"/>
  <c r="Y517" i="27"/>
  <c r="Y518" i="27"/>
  <c r="Y519" i="27"/>
  <c r="Y520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451" i="27"/>
  <c r="X493" i="27"/>
  <c r="X514" i="27"/>
  <c r="X515" i="27"/>
  <c r="X517" i="27"/>
  <c r="X518" i="27"/>
  <c r="X523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21" i="27"/>
  <c r="W330" i="27"/>
  <c r="W365" i="27"/>
  <c r="A330" i="27"/>
  <c r="F300" i="2"/>
  <c r="B300" i="2" s="1"/>
  <c r="B300" i="5" s="1"/>
  <c r="Z302" i="27" s="1"/>
  <c r="B291" i="2"/>
  <c r="Y293" i="27" s="1"/>
  <c r="B292" i="2"/>
  <c r="B292" i="5" s="1"/>
  <c r="Z294" i="27" s="1"/>
  <c r="B293" i="2"/>
  <c r="B293" i="5" s="1"/>
  <c r="Z295" i="27" s="1"/>
  <c r="B294" i="2"/>
  <c r="Y296" i="27" s="1"/>
  <c r="B295" i="2"/>
  <c r="Y297" i="27" s="1"/>
  <c r="B296" i="2"/>
  <c r="Y298" i="27" s="1"/>
  <c r="B297" i="2"/>
  <c r="Y299" i="27" s="1"/>
  <c r="B298" i="2"/>
  <c r="Y300" i="27" s="1"/>
  <c r="B299" i="2"/>
  <c r="Y301" i="27" s="1"/>
  <c r="B301" i="2"/>
  <c r="Y303" i="27" s="1"/>
  <c r="B302" i="2"/>
  <c r="B302" i="5" s="1"/>
  <c r="Z304" i="27" s="1"/>
  <c r="B303" i="2"/>
  <c r="B303" i="5" s="1"/>
  <c r="Z305" i="27" s="1"/>
  <c r="B304" i="2"/>
  <c r="Y306" i="27" s="1"/>
  <c r="B305" i="2"/>
  <c r="Y307" i="27" s="1"/>
  <c r="B306" i="2"/>
  <c r="Y308" i="27" s="1"/>
  <c r="B308" i="2"/>
  <c r="Y310" i="27" s="1"/>
  <c r="B309" i="2"/>
  <c r="Y311" i="27" s="1"/>
  <c r="J307" i="2"/>
  <c r="B307" i="2" s="1"/>
  <c r="Y309" i="27" s="1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F296" i="1"/>
  <c r="E296" i="1"/>
  <c r="B173" i="3"/>
  <c r="B29" i="3"/>
  <c r="B309" i="3"/>
  <c r="B306" i="3"/>
  <c r="B305" i="3"/>
  <c r="B304" i="3"/>
  <c r="AA306" i="27" s="1"/>
  <c r="B300" i="3"/>
  <c r="B299" i="3"/>
  <c r="AA301" i="27" s="1"/>
  <c r="B297" i="3"/>
  <c r="AA299" i="27" s="1"/>
  <c r="AA298" i="27"/>
  <c r="B294" i="3"/>
  <c r="AA296" i="27" s="1"/>
  <c r="B292" i="3"/>
  <c r="AA294" i="27" s="1"/>
  <c r="A176" i="27"/>
  <c r="B274" i="2"/>
  <c r="B274" i="5" s="1"/>
  <c r="Z276" i="27" s="1"/>
  <c r="B275" i="2"/>
  <c r="B275" i="5" s="1"/>
  <c r="Z277" i="27" s="1"/>
  <c r="B276" i="2"/>
  <c r="B276" i="5" s="1"/>
  <c r="Z278" i="27" s="1"/>
  <c r="B277" i="2"/>
  <c r="B277" i="5" s="1"/>
  <c r="Z279" i="27" s="1"/>
  <c r="B278" i="2"/>
  <c r="B278" i="5" s="1"/>
  <c r="Z280" i="27" s="1"/>
  <c r="B279" i="2"/>
  <c r="B279" i="5" s="1"/>
  <c r="Z281" i="27" s="1"/>
  <c r="B280" i="2"/>
  <c r="Y282" i="27" s="1"/>
  <c r="B281" i="2"/>
  <c r="Y283" i="27" s="1"/>
  <c r="B282" i="2"/>
  <c r="B282" i="5" s="1"/>
  <c r="Z284" i="27" s="1"/>
  <c r="B283" i="2"/>
  <c r="B283" i="5" s="1"/>
  <c r="Z285" i="27" s="1"/>
  <c r="B284" i="2"/>
  <c r="B284" i="5" s="1"/>
  <c r="Z286" i="27" s="1"/>
  <c r="B285" i="2"/>
  <c r="B285" i="5" s="1"/>
  <c r="Z287" i="27" s="1"/>
  <c r="B286" i="2"/>
  <c r="B286" i="5" s="1"/>
  <c r="Z288" i="27" s="1"/>
  <c r="B287" i="2"/>
  <c r="B287" i="5" s="1"/>
  <c r="Z289" i="27" s="1"/>
  <c r="B288" i="2"/>
  <c r="Y290" i="27" s="1"/>
  <c r="B289" i="2"/>
  <c r="Y291" i="27" s="1"/>
  <c r="B290" i="2"/>
  <c r="Y292" i="27" s="1"/>
  <c r="AB140" i="2"/>
  <c r="C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7" i="3"/>
  <c r="AA284" i="27"/>
  <c r="AA283" i="27"/>
  <c r="AA106" i="27"/>
  <c r="AA281" i="27"/>
  <c r="AA291" i="27"/>
  <c r="B1" i="3"/>
  <c r="AA292" i="27"/>
  <c r="AA277" i="27"/>
  <c r="AA278" i="27"/>
  <c r="AA279" i="27"/>
  <c r="AA280" i="27"/>
  <c r="AA285" i="27"/>
  <c r="AA286" i="27"/>
  <c r="AA290" i="27"/>
  <c r="AA276" i="27"/>
  <c r="A114" i="27"/>
  <c r="B273" i="3"/>
  <c r="B272" i="3"/>
  <c r="B268" i="3"/>
  <c r="B262" i="3"/>
  <c r="B259" i="3"/>
  <c r="B256" i="2"/>
  <c r="Y258" i="27" s="1"/>
  <c r="B257" i="2"/>
  <c r="Y259" i="27" s="1"/>
  <c r="B258" i="2"/>
  <c r="Y260" i="27" s="1"/>
  <c r="B259" i="2"/>
  <c r="Y261" i="27" s="1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B114" i="2" s="1"/>
  <c r="Y116" i="27" s="1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W264" i="27" s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H271" i="1"/>
  <c r="B271" i="1" s="1"/>
  <c r="W273" i="27" s="1"/>
  <c r="K270" i="1"/>
  <c r="B270" i="1" s="1"/>
  <c r="D264" i="1"/>
  <c r="B264" i="1" s="1"/>
  <c r="B264" i="4" s="1"/>
  <c r="X266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1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Y262" i="27"/>
  <c r="W297" i="27"/>
  <c r="W305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AA236" i="27"/>
  <c r="B233" i="3"/>
  <c r="AA235" i="27" s="1"/>
  <c r="B231" i="3"/>
  <c r="AA233" i="27" s="1"/>
  <c r="B228" i="3"/>
  <c r="AA230" i="27" s="1"/>
  <c r="B226" i="3"/>
  <c r="AA228" i="27" s="1"/>
  <c r="B224" i="3"/>
  <c r="AA226" i="27" s="1"/>
  <c r="AA225" i="27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AA211" i="27"/>
  <c r="B208" i="3"/>
  <c r="AA210" i="27" s="1"/>
  <c r="B205" i="3"/>
  <c r="AA207" i="27" s="1"/>
  <c r="AA199" i="27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I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AA197" i="27"/>
  <c r="AA196" i="27"/>
  <c r="B193" i="3"/>
  <c r="AA195" i="27" s="1"/>
  <c r="B192" i="3"/>
  <c r="AA194" i="27" s="1"/>
  <c r="AA191" i="27"/>
  <c r="B187" i="3"/>
  <c r="AA189" i="27" s="1"/>
  <c r="AA185" i="27"/>
  <c r="B182" i="3"/>
  <c r="AA184" i="27" s="1"/>
  <c r="B181" i="3"/>
  <c r="AA183" i="27" s="1"/>
  <c r="B180" i="3"/>
  <c r="AA182" i="27" s="1"/>
  <c r="AA181" i="27"/>
  <c r="AA180" i="27"/>
  <c r="AA179" i="27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K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AA172" i="27"/>
  <c r="B168" i="3"/>
  <c r="AA170" i="27" s="1"/>
  <c r="AA169" i="27"/>
  <c r="AA168" i="27"/>
  <c r="B165" i="3"/>
  <c r="AA167" i="27" s="1"/>
  <c r="B164" i="3"/>
  <c r="AA166" i="27" s="1"/>
  <c r="AA164" i="27"/>
  <c r="B161" i="3"/>
  <c r="AA163" i="27" s="1"/>
  <c r="AA162" i="27"/>
  <c r="AA157" i="27"/>
  <c r="AA155" i="27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D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AA144" i="27"/>
  <c r="AA137" i="27"/>
  <c r="B132" i="3"/>
  <c r="AA134" i="27" s="1"/>
  <c r="AA133" i="27"/>
  <c r="AA129" i="27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B135" i="1"/>
  <c r="B135" i="4" s="1"/>
  <c r="X137" i="27" s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AA123" i="27"/>
  <c r="AA122" i="27"/>
  <c r="AA121" i="27"/>
  <c r="AA120" i="27"/>
  <c r="AA118" i="27"/>
  <c r="AA115" i="27"/>
  <c r="B112" i="3"/>
  <c r="AA114" i="27" s="1"/>
  <c r="B110" i="3"/>
  <c r="AA112" i="27" s="1"/>
  <c r="AA108" i="27"/>
  <c r="AA107" i="27"/>
  <c r="B100" i="3"/>
  <c r="AA102" i="27" s="1"/>
  <c r="B99" i="3"/>
  <c r="AA101" i="27" s="1"/>
  <c r="AA100" i="27"/>
  <c r="B97" i="3"/>
  <c r="AA99" i="27" s="1"/>
  <c r="AA98" i="27"/>
  <c r="E118" i="2"/>
  <c r="B118" i="2" s="1"/>
  <c r="C112" i="2"/>
  <c r="B112" i="2" s="1"/>
  <c r="C103" i="2"/>
  <c r="B103" i="2" s="1"/>
  <c r="Y105" i="27" s="1"/>
  <c r="B98" i="2"/>
  <c r="C97" i="2"/>
  <c r="B97" i="2" s="1"/>
  <c r="M121" i="1"/>
  <c r="L121" i="1"/>
  <c r="D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AA88" i="27"/>
  <c r="AA94" i="27"/>
  <c r="AA93" i="27"/>
  <c r="B89" i="3"/>
  <c r="AA91" i="27" s="1"/>
  <c r="AA83" i="27"/>
  <c r="B77" i="3"/>
  <c r="AA79" i="27" s="1"/>
  <c r="B75" i="3"/>
  <c r="AA77" i="27" s="1"/>
  <c r="AA76" i="27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G93" i="2"/>
  <c r="B93" i="2" s="1"/>
  <c r="K89" i="2"/>
  <c r="B89" i="2" s="1"/>
  <c r="I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H92" i="1"/>
  <c r="B92" i="1" s="1"/>
  <c r="W94" i="27" s="1"/>
  <c r="N83" i="1"/>
  <c r="K83" i="1"/>
  <c r="I83" i="1"/>
  <c r="H83" i="1"/>
  <c r="B54" i="3"/>
  <c r="AA56" i="27" s="1"/>
  <c r="AA73" i="27"/>
  <c r="B70" i="3"/>
  <c r="AA72" i="27" s="1"/>
  <c r="B68" i="3"/>
  <c r="AA70" i="27" s="1"/>
  <c r="AA69" i="27"/>
  <c r="AA68" i="27"/>
  <c r="AA67" i="27"/>
  <c r="AA66" i="27"/>
  <c r="AA65" i="27"/>
  <c r="B62" i="3"/>
  <c r="AA64" i="27" s="1"/>
  <c r="AA61" i="27"/>
  <c r="B58" i="3"/>
  <c r="AA60" i="27" s="1"/>
  <c r="B57" i="3"/>
  <c r="AA59" i="27" s="1"/>
  <c r="B56" i="3"/>
  <c r="AA58" i="27" s="1"/>
  <c r="B53" i="3"/>
  <c r="AA55" i="27" s="1"/>
  <c r="B52" i="3"/>
  <c r="AA54" i="27" s="1"/>
  <c r="AA53" i="27"/>
  <c r="B50" i="3"/>
  <c r="AA52" i="27" s="1"/>
  <c r="AA51" i="27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B69" i="2"/>
  <c r="C66" i="2"/>
  <c r="B66" i="2" s="1"/>
  <c r="F65" i="2"/>
  <c r="B65" i="2" s="1"/>
  <c r="E55" i="2"/>
  <c r="B55" i="2" s="1"/>
  <c r="H53" i="2"/>
  <c r="B53" i="2" s="1"/>
  <c r="G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AA45" i="27"/>
  <c r="B39" i="3"/>
  <c r="AA41" i="27" s="1"/>
  <c r="AA44" i="27"/>
  <c r="AA43" i="27"/>
  <c r="AA30" i="27"/>
  <c r="B32" i="3"/>
  <c r="AA34" i="27" s="1"/>
  <c r="B31" i="3"/>
  <c r="AA33" i="27" s="1"/>
  <c r="B30" i="3"/>
  <c r="AA32" i="27" s="1"/>
  <c r="AA31" i="27"/>
  <c r="AA28" i="27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I42" i="2"/>
  <c r="F42" i="2"/>
  <c r="K29" i="1"/>
  <c r="B29" i="1" s="1"/>
  <c r="E6" i="1"/>
  <c r="AA26" i="27"/>
  <c r="B24" i="2"/>
  <c r="AA25" i="27"/>
  <c r="AA24" i="27"/>
  <c r="AA23" i="27"/>
  <c r="AA22" i="27"/>
  <c r="AA17" i="27"/>
  <c r="B14" i="3"/>
  <c r="AA16" i="27" s="1"/>
  <c r="AA14" i="27"/>
  <c r="AA15" i="27"/>
  <c r="B17" i="3"/>
  <c r="AA19" i="27" s="1"/>
  <c r="AA18" i="27"/>
  <c r="AA6" i="27"/>
  <c r="AA5" i="27"/>
  <c r="AA8" i="27"/>
  <c r="AA7" i="27"/>
  <c r="AA3" i="27"/>
  <c r="AA4" i="27"/>
  <c r="B8" i="3"/>
  <c r="AA10" i="27" s="1"/>
  <c r="AA9" i="27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H21" i="2"/>
  <c r="B21" i="2" s="1"/>
  <c r="H15" i="2"/>
  <c r="F15" i="2"/>
  <c r="E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J12" i="1"/>
  <c r="I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F2" i="1"/>
  <c r="B2" i="1" s="1"/>
  <c r="W4" i="27" s="1"/>
  <c r="B1" i="1"/>
  <c r="W3" i="27" s="1"/>
  <c r="B450" i="4" l="1"/>
  <c r="X452" i="27" s="1"/>
  <c r="Y276" i="27"/>
  <c r="B514" i="5"/>
  <c r="Z516" i="27" s="1"/>
  <c r="B514" i="4"/>
  <c r="X516" i="27" s="1"/>
  <c r="Y358" i="27"/>
  <c r="Y345" i="27"/>
  <c r="B333" i="5"/>
  <c r="Z335" i="27" s="1"/>
  <c r="Y342" i="27"/>
  <c r="Y372" i="27"/>
  <c r="W313" i="27"/>
  <c r="W507" i="27"/>
  <c r="B505" i="4"/>
  <c r="X507" i="27" s="1"/>
  <c r="B507" i="4"/>
  <c r="X509" i="27" s="1"/>
  <c r="W509" i="27"/>
  <c r="B461" i="4"/>
  <c r="X463" i="27" s="1"/>
  <c r="W463" i="27"/>
  <c r="B463" i="4"/>
  <c r="X465" i="27" s="1"/>
  <c r="W465" i="27"/>
  <c r="B484" i="4"/>
  <c r="X486" i="27" s="1"/>
  <c r="W486" i="27"/>
  <c r="W446" i="27"/>
  <c r="B453" i="4"/>
  <c r="X455" i="27" s="1"/>
  <c r="B459" i="4"/>
  <c r="X461" i="27" s="1"/>
  <c r="B489" i="4"/>
  <c r="X491" i="27" s="1"/>
  <c r="B496" i="4"/>
  <c r="X498" i="27" s="1"/>
  <c r="B504" i="4"/>
  <c r="X506" i="27" s="1"/>
  <c r="W456" i="27"/>
  <c r="W351" i="27"/>
  <c r="B443" i="4"/>
  <c r="X445" i="27" s="1"/>
  <c r="B457" i="4"/>
  <c r="X459" i="27" s="1"/>
  <c r="B475" i="4"/>
  <c r="X477" i="27" s="1"/>
  <c r="B467" i="4"/>
  <c r="X469" i="27" s="1"/>
  <c r="B494" i="4"/>
  <c r="X496" i="27" s="1"/>
  <c r="B502" i="4"/>
  <c r="X504" i="27" s="1"/>
  <c r="W454" i="27"/>
  <c r="B399" i="1"/>
  <c r="W401" i="27" s="1"/>
  <c r="B442" i="4"/>
  <c r="X444" i="27" s="1"/>
  <c r="B446" i="4"/>
  <c r="X448" i="27" s="1"/>
  <c r="W432" i="27"/>
  <c r="W415" i="27"/>
  <c r="W440" i="27"/>
  <c r="B509" i="4"/>
  <c r="X511" i="27" s="1"/>
  <c r="B403" i="1"/>
  <c r="W405" i="27" s="1"/>
  <c r="B510" i="4"/>
  <c r="X512" i="27" s="1"/>
  <c r="W309" i="27"/>
  <c r="B510" i="5"/>
  <c r="Z512" i="27" s="1"/>
  <c r="AA512" i="27"/>
  <c r="B509" i="5"/>
  <c r="Z511" i="27" s="1"/>
  <c r="AA510" i="27"/>
  <c r="B508" i="4"/>
  <c r="X510" i="27" s="1"/>
  <c r="Y339" i="27"/>
  <c r="Y370" i="27"/>
  <c r="Y323" i="27"/>
  <c r="Y284" i="27"/>
  <c r="B364" i="5"/>
  <c r="Z366" i="27" s="1"/>
  <c r="Y366" i="27"/>
  <c r="B341" i="5"/>
  <c r="Z343" i="27" s="1"/>
  <c r="B497" i="5"/>
  <c r="Z499" i="27" s="1"/>
  <c r="B419" i="5"/>
  <c r="Z421" i="27" s="1"/>
  <c r="Y288" i="27"/>
  <c r="Y464" i="27"/>
  <c r="B484" i="5"/>
  <c r="Z486" i="27" s="1"/>
  <c r="Y442" i="27"/>
  <c r="B394" i="5"/>
  <c r="Z396" i="27" s="1"/>
  <c r="B478" i="5"/>
  <c r="Z480" i="27" s="1"/>
  <c r="B280" i="5"/>
  <c r="Z282" i="27" s="1"/>
  <c r="Y472" i="27"/>
  <c r="B430" i="5"/>
  <c r="Z432" i="27" s="1"/>
  <c r="Y450" i="27"/>
  <c r="Y354" i="27"/>
  <c r="B465" i="5"/>
  <c r="Z467" i="27" s="1"/>
  <c r="Y458" i="27"/>
  <c r="B386" i="5"/>
  <c r="Z388" i="27" s="1"/>
  <c r="B427" i="5"/>
  <c r="Z429" i="27" s="1"/>
  <c r="Y412" i="27"/>
  <c r="B410" i="5"/>
  <c r="Z412" i="27" s="1"/>
  <c r="B329" i="5"/>
  <c r="Z331" i="27" s="1"/>
  <c r="Y331" i="27"/>
  <c r="Y319" i="27"/>
  <c r="B317" i="5"/>
  <c r="Z319" i="27" s="1"/>
  <c r="Y344" i="27"/>
  <c r="B342" i="5"/>
  <c r="Z344" i="27" s="1"/>
  <c r="B413" i="5"/>
  <c r="Z415" i="27" s="1"/>
  <c r="Y466" i="27"/>
  <c r="Y404" i="27"/>
  <c r="Y340" i="27"/>
  <c r="B379" i="5"/>
  <c r="Z381" i="27" s="1"/>
  <c r="B395" i="5"/>
  <c r="Z397" i="27" s="1"/>
  <c r="B400" i="5"/>
  <c r="Z402" i="27" s="1"/>
  <c r="B493" i="5"/>
  <c r="Z495" i="27" s="1"/>
  <c r="Y377" i="27"/>
  <c r="Y355" i="27"/>
  <c r="Y320" i="27"/>
  <c r="B316" i="5"/>
  <c r="Z318" i="27" s="1"/>
  <c r="B428" i="5"/>
  <c r="Z430" i="27" s="1"/>
  <c r="B445" i="5"/>
  <c r="Z447" i="27" s="1"/>
  <c r="B393" i="5"/>
  <c r="Z395" i="27" s="1"/>
  <c r="B398" i="5"/>
  <c r="Z400" i="27" s="1"/>
  <c r="B432" i="5"/>
  <c r="Z434" i="27" s="1"/>
  <c r="B476" i="5"/>
  <c r="Z478" i="27" s="1"/>
  <c r="B468" i="5"/>
  <c r="Z470" i="27" s="1"/>
  <c r="B485" i="5"/>
  <c r="Z487" i="27" s="1"/>
  <c r="B140" i="2"/>
  <c r="Y279" i="27"/>
  <c r="Y353" i="27"/>
  <c r="B367" i="5"/>
  <c r="Z369" i="27" s="1"/>
  <c r="B381" i="5"/>
  <c r="Z383" i="27" s="1"/>
  <c r="B387" i="5"/>
  <c r="Z389" i="27" s="1"/>
  <c r="B397" i="5"/>
  <c r="Z399" i="27" s="1"/>
  <c r="B425" i="5"/>
  <c r="Z427" i="27" s="1"/>
  <c r="B415" i="5"/>
  <c r="Z417" i="27" s="1"/>
  <c r="B490" i="5"/>
  <c r="Z492" i="27" s="1"/>
  <c r="Y435" i="27"/>
  <c r="Y334" i="27"/>
  <c r="B408" i="5"/>
  <c r="Z410" i="27" s="1"/>
  <c r="B441" i="5"/>
  <c r="Z443" i="27" s="1"/>
  <c r="B290" i="5"/>
  <c r="Z292" i="27" s="1"/>
  <c r="B348" i="5"/>
  <c r="Z350" i="27" s="1"/>
  <c r="B404" i="5"/>
  <c r="Z406" i="27" s="1"/>
  <c r="B421" i="5"/>
  <c r="Z423" i="27" s="1"/>
  <c r="B443" i="5"/>
  <c r="Z445" i="27" s="1"/>
  <c r="B473" i="5"/>
  <c r="Z475" i="27" s="1"/>
  <c r="B477" i="5"/>
  <c r="Z479" i="27" s="1"/>
  <c r="B499" i="5"/>
  <c r="Z501" i="27" s="1"/>
  <c r="B301" i="5"/>
  <c r="Z303" i="27" s="1"/>
  <c r="Y363" i="27"/>
  <c r="Y328" i="27"/>
  <c r="B403" i="5"/>
  <c r="Z405" i="27" s="1"/>
  <c r="B420" i="5"/>
  <c r="Z422" i="27" s="1"/>
  <c r="B422" i="5"/>
  <c r="Z424" i="27" s="1"/>
  <c r="W363" i="27"/>
  <c r="W344" i="27"/>
  <c r="W342" i="27"/>
  <c r="B499" i="4"/>
  <c r="X501" i="27" s="1"/>
  <c r="B490" i="4"/>
  <c r="X492" i="27" s="1"/>
  <c r="B327" i="4"/>
  <c r="X329" i="27" s="1"/>
  <c r="B325" i="5"/>
  <c r="Z327" i="27" s="1"/>
  <c r="B357" i="5"/>
  <c r="Z359" i="27" s="1"/>
  <c r="B349" i="5"/>
  <c r="Z351" i="27" s="1"/>
  <c r="B362" i="5"/>
  <c r="Z364" i="27" s="1"/>
  <c r="B366" i="5"/>
  <c r="Z368" i="27" s="1"/>
  <c r="Y265" i="27"/>
  <c r="Y287" i="27"/>
  <c r="B297" i="5"/>
  <c r="Z299" i="27" s="1"/>
  <c r="Y281" i="27"/>
  <c r="Y285" i="27"/>
  <c r="Y270" i="27"/>
  <c r="B306" i="5"/>
  <c r="Z308" i="27" s="1"/>
  <c r="Y280" i="27"/>
  <c r="B291" i="5"/>
  <c r="Z293" i="27" s="1"/>
  <c r="Y289" i="27"/>
  <c r="Y312" i="27"/>
  <c r="Y278" i="27"/>
  <c r="B288" i="5"/>
  <c r="Z290" i="27" s="1"/>
  <c r="Y295" i="27"/>
  <c r="Y277" i="27"/>
  <c r="Y286" i="27"/>
  <c r="B309" i="5"/>
  <c r="Z311" i="27" s="1"/>
  <c r="W353" i="27"/>
  <c r="W349" i="27"/>
  <c r="W340" i="27"/>
  <c r="W329" i="27"/>
  <c r="W332" i="27"/>
  <c r="W288" i="27"/>
  <c r="AA487" i="27"/>
  <c r="B485" i="4"/>
  <c r="X487" i="27" s="1"/>
  <c r="Y375" i="27"/>
  <c r="Y362" i="27"/>
  <c r="Y325" i="27"/>
  <c r="B374" i="5"/>
  <c r="Z376" i="27" s="1"/>
  <c r="B365" i="5"/>
  <c r="Z367" i="27" s="1"/>
  <c r="Y373" i="27"/>
  <c r="Y361" i="27"/>
  <c r="Y347" i="27"/>
  <c r="Y324" i="27"/>
  <c r="B314" i="5"/>
  <c r="Z316" i="27" s="1"/>
  <c r="B372" i="5"/>
  <c r="Z374" i="27" s="1"/>
  <c r="B363" i="5"/>
  <c r="Z365" i="27" s="1"/>
  <c r="Y332" i="27"/>
  <c r="B328" i="5"/>
  <c r="Z330" i="27" s="1"/>
  <c r="B319" i="5"/>
  <c r="Z321" i="27" s="1"/>
  <c r="B350" i="5"/>
  <c r="Z352" i="27" s="1"/>
  <c r="B327" i="5"/>
  <c r="Z329" i="27" s="1"/>
  <c r="B376" i="5"/>
  <c r="Z378" i="27" s="1"/>
  <c r="B358" i="5"/>
  <c r="Z360" i="27" s="1"/>
  <c r="B354" i="5"/>
  <c r="Z356" i="27" s="1"/>
  <c r="W323" i="27"/>
  <c r="W371" i="27"/>
  <c r="W362" i="27"/>
  <c r="W339" i="27"/>
  <c r="W354" i="27"/>
  <c r="AA479" i="27"/>
  <c r="B477" i="4"/>
  <c r="X479" i="27" s="1"/>
  <c r="Y305" i="27"/>
  <c r="B250" i="5"/>
  <c r="Z252" i="27" s="1"/>
  <c r="B289" i="5"/>
  <c r="Z291" i="27" s="1"/>
  <c r="B281" i="5"/>
  <c r="Z283" i="27" s="1"/>
  <c r="B308" i="5"/>
  <c r="Z310" i="27" s="1"/>
  <c r="B299" i="5"/>
  <c r="Z301" i="27" s="1"/>
  <c r="Y304" i="27"/>
  <c r="Y294" i="27"/>
  <c r="B272" i="5"/>
  <c r="Z274" i="27" s="1"/>
  <c r="B273" i="5"/>
  <c r="Z275" i="27" s="1"/>
  <c r="B307" i="5"/>
  <c r="Z309" i="27" s="1"/>
  <c r="B298" i="5"/>
  <c r="Z300" i="27" s="1"/>
  <c r="B261" i="5"/>
  <c r="Z263" i="27" s="1"/>
  <c r="B305" i="5"/>
  <c r="Z307" i="27" s="1"/>
  <c r="B296" i="5"/>
  <c r="Z298" i="27" s="1"/>
  <c r="B312" i="5"/>
  <c r="Z314" i="27" s="1"/>
  <c r="B304" i="5"/>
  <c r="Z306" i="27" s="1"/>
  <c r="B294" i="5"/>
  <c r="Z296" i="27" s="1"/>
  <c r="B311" i="5"/>
  <c r="Z313" i="27" s="1"/>
  <c r="B313" i="5"/>
  <c r="Z315" i="27" s="1"/>
  <c r="B258" i="5"/>
  <c r="Z260" i="27" s="1"/>
  <c r="AA457" i="27"/>
  <c r="B455" i="5"/>
  <c r="Z457" i="27" s="1"/>
  <c r="B453" i="5"/>
  <c r="Z455" i="27" s="1"/>
  <c r="B445" i="4"/>
  <c r="X447" i="27" s="1"/>
  <c r="B435" i="4"/>
  <c r="X437" i="27" s="1"/>
  <c r="B435" i="5"/>
  <c r="Z437" i="27" s="1"/>
  <c r="W292" i="27"/>
  <c r="W364" i="27"/>
  <c r="B417" i="4"/>
  <c r="X419" i="27" s="1"/>
  <c r="B426" i="4"/>
  <c r="X428" i="27" s="1"/>
  <c r="B423" i="4"/>
  <c r="X425" i="27" s="1"/>
  <c r="B425" i="4"/>
  <c r="X427" i="27" s="1"/>
  <c r="W359" i="27"/>
  <c r="W341" i="27"/>
  <c r="W318" i="27"/>
  <c r="W397" i="27"/>
  <c r="B410" i="4"/>
  <c r="X412" i="27" s="1"/>
  <c r="B421" i="4"/>
  <c r="X423" i="27" s="1"/>
  <c r="W396" i="27"/>
  <c r="W369" i="27"/>
  <c r="W333" i="27"/>
  <c r="B390" i="4"/>
  <c r="X392" i="27" s="1"/>
  <c r="B416" i="4"/>
  <c r="X418" i="27" s="1"/>
  <c r="B242" i="5"/>
  <c r="Z244" i="27" s="1"/>
  <c r="B423" i="5"/>
  <c r="Z425" i="27" s="1"/>
  <c r="B416" i="5"/>
  <c r="Z418" i="27" s="1"/>
  <c r="W402" i="27"/>
  <c r="B400" i="4"/>
  <c r="X402" i="27" s="1"/>
  <c r="B388" i="4"/>
  <c r="X390" i="27" s="1"/>
  <c r="W390" i="27"/>
  <c r="B336" i="4"/>
  <c r="X338" i="27" s="1"/>
  <c r="W326" i="27"/>
  <c r="W372" i="27"/>
  <c r="B411" i="4"/>
  <c r="X413" i="27" s="1"/>
  <c r="B325" i="4"/>
  <c r="X327" i="27" s="1"/>
  <c r="B374" i="4"/>
  <c r="X376" i="27" s="1"/>
  <c r="W398" i="27"/>
  <c r="B386" i="4"/>
  <c r="X388" i="27" s="1"/>
  <c r="B407" i="4"/>
  <c r="X409" i="27" s="1"/>
  <c r="W317" i="27"/>
  <c r="B373" i="4"/>
  <c r="X375" i="27" s="1"/>
  <c r="W380" i="27"/>
  <c r="W386" i="27"/>
  <c r="B399" i="4"/>
  <c r="X401" i="27" s="1"/>
  <c r="B406" i="4"/>
  <c r="X408" i="27" s="1"/>
  <c r="W316" i="27"/>
  <c r="B341" i="1"/>
  <c r="W343" i="27" s="1"/>
  <c r="B365" i="4"/>
  <c r="X367" i="27" s="1"/>
  <c r="W379" i="27"/>
  <c r="B398" i="4"/>
  <c r="X400" i="27" s="1"/>
  <c r="B405" i="4"/>
  <c r="X407" i="27" s="1"/>
  <c r="W358" i="27"/>
  <c r="W347" i="27"/>
  <c r="W394" i="27"/>
  <c r="B393" i="4"/>
  <c r="X395" i="27" s="1"/>
  <c r="B402" i="4"/>
  <c r="X404" i="27" s="1"/>
  <c r="W374" i="27"/>
  <c r="B391" i="4"/>
  <c r="X393" i="27" s="1"/>
  <c r="AA410" i="27"/>
  <c r="B408" i="4"/>
  <c r="X410" i="27" s="1"/>
  <c r="AA405" i="27"/>
  <c r="AA404" i="27"/>
  <c r="B397" i="4"/>
  <c r="X399" i="27" s="1"/>
  <c r="B295" i="5"/>
  <c r="Z297" i="27" s="1"/>
  <c r="B391" i="5"/>
  <c r="Z393" i="27" s="1"/>
  <c r="B389" i="4"/>
  <c r="X391" i="27" s="1"/>
  <c r="B387" i="4"/>
  <c r="X389" i="27" s="1"/>
  <c r="B385" i="4"/>
  <c r="X387" i="27" s="1"/>
  <c r="B313" i="4"/>
  <c r="X315" i="27" s="1"/>
  <c r="W315" i="27"/>
  <c r="B346" i="4"/>
  <c r="X348" i="27" s="1"/>
  <c r="W348" i="27"/>
  <c r="B381" i="4"/>
  <c r="X383" i="27" s="1"/>
  <c r="W352" i="27"/>
  <c r="W325" i="27"/>
  <c r="B332" i="4"/>
  <c r="X334" i="27" s="1"/>
  <c r="W378" i="27"/>
  <c r="B380" i="4"/>
  <c r="X382" i="27" s="1"/>
  <c r="W370" i="27"/>
  <c r="W324" i="27"/>
  <c r="B329" i="4"/>
  <c r="X331" i="27" s="1"/>
  <c r="B371" i="4"/>
  <c r="X373" i="27" s="1"/>
  <c r="W377" i="27"/>
  <c r="B383" i="4"/>
  <c r="X385" i="27" s="1"/>
  <c r="B344" i="4"/>
  <c r="X346" i="27" s="1"/>
  <c r="B383" i="5"/>
  <c r="Z385" i="27" s="1"/>
  <c r="B382" i="4"/>
  <c r="X384" i="27" s="1"/>
  <c r="AA381" i="27"/>
  <c r="B379" i="4"/>
  <c r="X381" i="27" s="1"/>
  <c r="B366" i="4"/>
  <c r="X368" i="27" s="1"/>
  <c r="B312" i="4"/>
  <c r="X314" i="27" s="1"/>
  <c r="W314" i="27"/>
  <c r="B343" i="4"/>
  <c r="X345" i="27" s="1"/>
  <c r="B335" i="4"/>
  <c r="X337" i="27" s="1"/>
  <c r="B364" i="4"/>
  <c r="X366" i="27" s="1"/>
  <c r="W320" i="27"/>
  <c r="B334" i="4"/>
  <c r="X336" i="27" s="1"/>
  <c r="W312" i="27"/>
  <c r="W304" i="27"/>
  <c r="W328" i="27"/>
  <c r="B333" i="4"/>
  <c r="X335" i="27" s="1"/>
  <c r="B355" i="4"/>
  <c r="X357" i="27" s="1"/>
  <c r="B353" i="4"/>
  <c r="X355" i="27" s="1"/>
  <c r="B317" i="4"/>
  <c r="X319" i="27" s="1"/>
  <c r="B358" i="4"/>
  <c r="X360" i="27" s="1"/>
  <c r="AA366" i="27"/>
  <c r="AA360" i="27"/>
  <c r="B355" i="5"/>
  <c r="Z357" i="27" s="1"/>
  <c r="AA356" i="27"/>
  <c r="B354" i="4"/>
  <c r="X356" i="27" s="1"/>
  <c r="AA350" i="27"/>
  <c r="B348" i="4"/>
  <c r="X350" i="27" s="1"/>
  <c r="Y346" i="27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AA282" i="27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5" i="5" s="1"/>
  <c r="Z7" i="27" s="1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4" i="4"/>
  <c r="X6" i="27" s="1"/>
  <c r="B15" i="4"/>
  <c r="X17" i="27" s="1"/>
  <c r="B8" i="5"/>
  <c r="Z10" i="27" s="1"/>
  <c r="B26" i="4"/>
  <c r="X28" i="27" s="1"/>
  <c r="B1" i="5"/>
  <c r="Z3" i="27" s="1"/>
  <c r="B403" i="4" l="1"/>
  <c r="X405" i="27" s="1"/>
  <c r="B341" i="4"/>
  <c r="X343" i="27" s="1"/>
  <c r="B3" i="5"/>
  <c r="Z5" i="27" s="1"/>
  <c r="B15" i="5"/>
  <c r="Z17" i="27" s="1"/>
  <c r="Y7" i="27"/>
  <c r="B296" i="4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<sst xmlns="http://schemas.openxmlformats.org/spreadsheetml/2006/main" count="2646" uniqueCount="773">
  <si>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</si>
  <si>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</si>
  <si>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</si>
  <si>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</si>
  <si>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</si>
  <si>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</si>
  <si>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</si>
  <si>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</si>
  <si>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</si>
  <si>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</si>
  <si>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</si>
  <si>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</si>
  <si>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</si>
  <si>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</si>
  <si>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</si>
  <si>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</si>
  <si>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</si>
  <si>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</si>
  <si>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</si>
  <si>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</si>
  <si>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</si>
  <si>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</si>
  <si>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</si>
  <si>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</si>
  <si>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</si>
  <si>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</si>
  <si>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</si>
  <si>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</si>
  <si>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</si>
  <si>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</si>
  <si>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</si>
  <si>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</si>
  <si>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</si>
  <si>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</si>
  <si>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</si>
  <si>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</si>
  <si>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</si>
  <si>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</si>
  <si>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</si>
  <si>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</si>
  <si>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</si>
  <si>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</si>
  <si>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</si>
  <si>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</si>
  <si>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</si>
  <si>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</si>
  <si>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</si>
  <si>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</si>
  <si>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</si>
  <si>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</si>
  <si>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</si>
  <si>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</si>
  <si>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</si>
  <si>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</si>
  <si>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</si>
  <si>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</si>
  <si>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</si>
  <si>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</si>
  <si>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</si>
  <si>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</si>
  <si>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</si>
  <si>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</si>
  <si>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</si>
  <si>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</si>
  <si>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</si>
  <si>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</si>
  <si>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</si>
  <si>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</si>
  <si>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</si>
  <si>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</si>
  <si>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</si>
  <si>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</si>
  <si>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</si>
  <si>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</si>
  <si>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</si>
  <si>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</si>
  <si>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</si>
  <si>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</si>
  <si>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</si>
  <si>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</si>
  <si>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</si>
  <si>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</si>
  <si>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</si>
  <si>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</si>
  <si>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</si>
  <si>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</si>
  <si>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</si>
  <si>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</si>
  <si>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</si>
  <si>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</si>
  <si>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</si>
  <si>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</si>
  <si>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</si>
  <si>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</si>
  <si>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</si>
  <si>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</si>
  <si>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</si>
  <si>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</si>
  <si>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</si>
  <si>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</si>
  <si>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</si>
  <si>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</si>
  <si>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</si>
  <si>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</si>
  <si>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</si>
  <si>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</si>
  <si>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</si>
  <si>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</si>
  <si>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</si>
  <si>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</si>
  <si>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</si>
  <si>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</si>
  <si>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</si>
  <si>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</si>
  <si>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</si>
  <si>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</si>
  <si>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</si>
  <si>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</si>
  <si>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</si>
  <si>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</si>
  <si>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</si>
  <si>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</si>
  <si>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</si>
  <si>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</si>
  <si>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</si>
  <si>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</si>
  <si>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</si>
  <si>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</si>
  <si>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</si>
  <si>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</si>
  <si>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</si>
  <si>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</si>
  <si>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</si>
  <si>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</si>
  <si>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</si>
  <si>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</si>
  <si>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</si>
  <si>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</si>
  <si>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</si>
  <si>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</si>
  <si>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</si>
  <si>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</si>
  <si>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</si>
  <si>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</si>
  <si>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</si>
  <si>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</si>
  <si>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</si>
  <si>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</si>
  <si>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</si>
  <si>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</si>
  <si>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</si>
  <si>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</si>
  <si>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</si>
  <si>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</si>
  <si>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</si>
  <si>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</si>
  <si>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</si>
  <si>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</si>
  <si>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</si>
  <si>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</si>
  <si>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</si>
  <si>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</si>
  <si>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</si>
  <si>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</si>
  <si>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</si>
  <si>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</si>
  <si>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</si>
  <si>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</si>
  <si>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</si>
  <si>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</si>
  <si>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</si>
  <si>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</si>
  <si>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</si>
  <si>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</si>
  <si>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</si>
  <si>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</si>
  <si>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</si>
  <si>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</si>
  <si>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</si>
  <si>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</si>
  <si>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</si>
  <si>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</si>
  <si>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</si>
  <si>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</si>
  <si>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</si>
  <si>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</si>
  <si>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</si>
  <si>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</si>
  <si>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</si>
  <si>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</si>
  <si>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</si>
  <si>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</si>
  <si>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</si>
  <si>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</si>
  <si>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</si>
  <si>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</si>
  <si>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</si>
  <si>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</si>
  <si>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</si>
  <si>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</si>
  <si>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</si>
  <si>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</si>
  <si>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</si>
  <si>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</si>
  <si>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</si>
  <si>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</si>
  <si>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</si>
  <si>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</si>
  <si>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</si>
  <si>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</si>
  <si>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</si>
  <si>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</si>
  <si>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</si>
  <si>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</si>
  <si>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</si>
  <si>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</si>
  <si>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</si>
  <si>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</si>
  <si>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</si>
  <si>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</si>
  <si>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</si>
  <si>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</si>
  <si>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</si>
  <si>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</si>
  <si>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</si>
  <si>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</si>
  <si>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</si>
  <si>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</si>
  <si>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</si>
  <si>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</si>
  <si>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</si>
  <si>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</si>
  <si>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</si>
  <si>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</si>
  <si>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</si>
  <si>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</si>
  <si>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</si>
  <si>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</si>
  <si>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</si>
  <si>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</si>
  <si>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</si>
  <si>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</si>
  <si>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</si>
  <si>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</si>
  <si>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</si>
  <si>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</si>
  <si>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</si>
  <si>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</si>
  <si>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</si>
  <si>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</si>
  <si>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</si>
  <si>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</si>
  <si>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</si>
  <si>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</si>
  <si>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</si>
  <si>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</si>
  <si>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</si>
  <si>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</si>
  <si>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</si>
  <si>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</si>
  <si>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</si>
  <si>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</si>
  <si>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</si>
  <si>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</si>
  <si>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</si>
  <si>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</si>
  <si>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</si>
  <si>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</si>
  <si>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</si>
  <si>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</si>
  <si>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</si>
  <si>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</si>
  <si>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</si>
  <si>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</si>
  <si>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</si>
  <si>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</si>
  <si>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</si>
  <si>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</si>
  <si>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</si>
  <si>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</si>
  <si>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</si>
  <si>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</si>
  <si>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</si>
  <si>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</si>
  <si>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</si>
  <si>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</si>
  <si>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</si>
  <si>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</si>
  <si>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</si>
  <si>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</si>
  <si>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</si>
  <si>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</si>
  <si>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</si>
  <si>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</si>
  <si>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</si>
  <si>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</si>
  <si>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</si>
  <si>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</si>
  <si>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</si>
  <si>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</si>
  <si>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</si>
  <si>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</si>
  <si>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</si>
  <si>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</si>
  <si>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</si>
  <si>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</si>
  <si>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</si>
  <si>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</si>
  <si>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</si>
  <si>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</si>
  <si>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</si>
  <si>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</si>
  <si>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</si>
  <si>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</si>
  <si>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</si>
  <si>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</si>
  <si>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</si>
  <si>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</si>
  <si>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</si>
  <si>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</si>
  <si>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</si>
  <si>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</si>
  <si>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</si>
  <si>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</si>
  <si>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</si>
  <si>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</si>
  <si>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</si>
  <si>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</si>
  <si>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</si>
  <si>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</si>
  <si>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</si>
  <si>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</si>
  <si>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</si>
  <si>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</si>
  <si>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</si>
  <si>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</si>
  <si>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</si>
  <si>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</si>
  <si>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</si>
  <si>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</si>
  <si>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</si>
  <si>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</si>
  <si>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</si>
  <si>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</si>
  <si>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</si>
  <si>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</si>
  <si>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</si>
  <si>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</si>
  <si>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</si>
  <si>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</si>
  <si>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</si>
  <si>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</si>
  <si>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</si>
  <si>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</si>
  <si>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</si>
  <si>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</si>
  <si>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</si>
  <si>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</si>
  <si>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</si>
  <si>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</si>
  <si>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</si>
  <si>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</si>
  <si>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</si>
  <si>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</si>
  <si>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</si>
  <si>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</si>
  <si>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</si>
  <si>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</si>
  <si>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</si>
  <si>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</si>
  <si>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</si>
  <si>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</si>
  <si>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</si>
  <si>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</si>
  <si>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</si>
  <si>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</si>
  <si>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</si>
  <si>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</si>
  <si>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</si>
  <si>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</si>
  <si>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</si>
  <si>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</si>
  <si>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</si>
  <si>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</si>
  <si>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</si>
  <si>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</si>
  <si>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</si>
  <si>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</si>
  <si>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</si>
  <si>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</si>
  <si>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</si>
  <si>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</si>
  <si>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</si>
  <si>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</si>
  <si>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</si>
  <si>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</si>
  <si>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</si>
  <si>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</si>
  <si>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</si>
  <si>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</si>
  <si>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</si>
  <si>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</si>
  <si>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</si>
  <si>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</si>
  <si>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</si>
  <si>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</si>
  <si>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</si>
  <si>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</si>
  <si>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</si>
  <si>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</si>
  <si>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</si>
  <si>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</si>
  <si>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</si>
  <si>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</si>
  <si>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</si>
  <si>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</si>
  <si>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</si>
  <si>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</si>
  <si>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</si>
  <si>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</si>
  <si>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</si>
  <si>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</si>
  <si>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</si>
  <si>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</si>
  <si>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</si>
  <si>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</si>
  <si>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</si>
  <si>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</si>
  <si>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</si>
  <si>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</si>
  <si>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</si>
  <si>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</si>
  <si>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</si>
  <si>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</si>
  <si>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</si>
  <si>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</si>
  <si>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</si>
  <si>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</si>
  <si>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</si>
  <si>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</si>
  <si>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</si>
  <si>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</si>
  <si>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</si>
  <si>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</si>
  <si>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</si>
  <si>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</si>
  <si>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</si>
  <si>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</si>
  <si>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</si>
  <si>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</si>
  <si>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</si>
  <si>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</si>
  <si>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</si>
  <si>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</si>
  <si>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</si>
  <si>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</si>
  <si>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</si>
  <si>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</si>
  <si>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</si>
  <si>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</si>
  <si>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</si>
  <si>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</si>
  <si>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</si>
  <si>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</si>
  <si>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</si>
  <si>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</si>
  <si>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</si>
  <si>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</si>
  <si>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</si>
  <si>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</si>
  <si>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</si>
  <si>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</si>
  <si>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</si>
  <si>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</si>
  <si>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</si>
  <si>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</si>
  <si>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</si>
  <si>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</si>
  <si>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</si>
  <si>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</si>
  <si>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</si>
  <si>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</si>
  <si>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</si>
  <si>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</si>
  <si>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</si>
  <si>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</si>
  <si>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</si>
  <si>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</si>
  <si>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</si>
  <si>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</si>
  <si>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</si>
  <si>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</si>
  <si>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</si>
  <si>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</si>
  <si>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</si>
  <si>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</si>
  <si>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</si>
  <si>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</si>
  <si>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</si>
  <si>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</si>
  <si>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</si>
  <si>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</si>
  <si>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</si>
  <si>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</si>
  <si>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</si>
  <si>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</si>
  <si>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</si>
  <si>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</si>
  <si>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</si>
  <si>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</si>
  <si>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</si>
  <si>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</si>
  <si>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</si>
  <si>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</si>
  <si>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</si>
  <si>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</si>
  <si>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</si>
  <si>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</si>
  <si>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</si>
  <si>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</si>
  <si>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</si>
  <si>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</si>
  <si>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</si>
  <si>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</si>
  <si>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</si>
  <si>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</si>
  <si>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</si>
  <si>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</si>
  <si>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</si>
  <si>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</si>
  <si>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</si>
  <si>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</si>
  <si>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</si>
  <si>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</si>
  <si>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</si>
  <si>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</si>
  <si>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</si>
  <si>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</si>
  <si>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</si>
  <si>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</si>
  <si>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</si>
  <si>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</si>
  <si>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</si>
  <si>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</si>
  <si>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</si>
  <si>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</si>
  <si>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</si>
  <si>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</si>
  <si>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</si>
  <si>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</si>
  <si>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</si>
  <si>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</si>
  <si>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</si>
  <si>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</si>
  <si>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</si>
  <si>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</si>
  <si>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</si>
  <si>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</si>
  <si>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</si>
  <si>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</si>
  <si>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</si>
  <si>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</si>
  <si>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</si>
  <si>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</si>
  <si>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</si>
  <si>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</si>
  <si>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</si>
  <si>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</si>
  <si>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</si>
  <si>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</si>
  <si>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</si>
  <si>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</si>
  <si>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</si>
  <si>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</si>
  <si>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</si>
  <si>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</si>
  <si>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</si>
  <si>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</si>
  <si>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</si>
  <si>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</si>
  <si>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</si>
  <si>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</si>
  <si>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</si>
  <si>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</si>
  <si>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</si>
  <si>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</si>
  <si>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</si>
  <si>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</si>
  <si>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</si>
  <si>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</si>
  <si>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</si>
  <si>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</si>
  <si>
    <t>Fatima Kline</t>
  </si>
  <si>
    <t>Melissa Martinez</t>
  </si>
  <si>
    <t>Mike Davis</t>
  </si>
  <si>
    <t>Mitch Ramirez</t>
  </si>
  <si>
    <t>Eduarda Moura</t>
  </si>
  <si>
    <t>Lauren Murphy</t>
  </si>
  <si>
    <t>Jake Matthews</t>
  </si>
  <si>
    <t>Chris Curtis</t>
  </si>
  <si>
    <t>Max Griffin</t>
  </si>
  <si>
    <t>Tuco Tokkos</t>
  </si>
  <si>
    <t>Junior Tafa</t>
  </si>
  <si>
    <t>Vitor Petrino</t>
  </si>
  <si>
    <t>Nate Landwehr</t>
  </si>
  <si>
    <t>Steve Garcia</t>
  </si>
  <si>
    <t>Stephen Thompson</t>
  </si>
  <si>
    <t>Tallison Teixeira</t>
  </si>
  <si>
    <t>Derrick Lewis</t>
  </si>
  <si>
    <t>Ateba Gautier</t>
  </si>
  <si>
    <t>Neil Magny</t>
  </si>
  <si>
    <t>Nicolle Caliari</t>
  </si>
  <si>
    <t>Islam Dulatov</t>
  </si>
  <si>
    <t>Marcin Prachnio</t>
  </si>
  <si>
    <t>Jimmy Crute</t>
  </si>
  <si>
    <t>Ikram Aliskerov</t>
  </si>
  <si>
    <t>Vinicius Oliveira</t>
  </si>
  <si>
    <t>Kyler Phillips</t>
  </si>
  <si>
    <t>Michael Johnson</t>
  </si>
  <si>
    <t>Daniel Zellhuber</t>
  </si>
  <si>
    <t>Roman Kopylov</t>
  </si>
  <si>
    <t>Paulo Costa</t>
  </si>
  <si>
    <t>Patricio Freire</t>
  </si>
  <si>
    <t>Dustin Poirier</t>
  </si>
  <si>
    <t>Max Holloway</t>
  </si>
  <si>
    <t>Lukasz Brzeski</t>
  </si>
  <si>
    <t>Francisco Prado</t>
  </si>
  <si>
    <t>Nikolay Veretennikov</t>
  </si>
  <si>
    <t>Daniel Rodriguez</t>
  </si>
  <si>
    <t>Marcus Buchecha</t>
  </si>
  <si>
    <t>Steven Nguyen</t>
  </si>
  <si>
    <t>Mohammad Yahya</t>
  </si>
  <si>
    <t>Billy Elekana</t>
  </si>
  <si>
    <t>Tabatha Ricci</t>
  </si>
  <si>
    <t>Amanda Ribas</t>
  </si>
  <si>
    <t>Muslim Salikhov</t>
  </si>
  <si>
    <t>Said Nurmagomedov</t>
  </si>
  <si>
    <t>Bogdan Guskov</t>
  </si>
  <si>
    <t>Shara Magomedov</t>
  </si>
  <si>
    <t>Marcus McGhee</t>
  </si>
  <si>
    <t>Petr Yan</t>
  </si>
  <si>
    <t>Robert Whittaker</t>
  </si>
  <si>
    <t>Ibo Aslan</t>
  </si>
  <si>
    <t>Piera Rodriguez</t>
  </si>
  <si>
    <t>Felipe Bunes</t>
  </si>
  <si>
    <t>Ketlen Souza</t>
  </si>
  <si>
    <t>Rinya Nakamura</t>
  </si>
  <si>
    <t>Karol Rosa</t>
  </si>
  <si>
    <t>Elves Brener</t>
  </si>
  <si>
    <t>Mateusz Rebecki</t>
  </si>
  <si>
    <t>Tatsuro Taira</t>
  </si>
  <si>
    <t>Amir Albazi</t>
  </si>
  <si>
    <t>Hyun Sung Park</t>
  </si>
  <si>
    <t>Uros Medic</t>
  </si>
  <si>
    <t>Gilbert Urbina</t>
  </si>
  <si>
    <t>Joselyne Edwards</t>
  </si>
  <si>
    <t>Toshiomi Kazama</t>
  </si>
  <si>
    <t>Julija Stoliarenko</t>
  </si>
  <si>
    <t>Gabriella Fernandes</t>
  </si>
  <si>
    <t>Miles Johns</t>
  </si>
  <si>
    <t>Eryk Anders</t>
  </si>
  <si>
    <t>Dakkar Klose</t>
  </si>
  <si>
    <t>Edson Barboza</t>
  </si>
  <si>
    <t>Diego Ferreira</t>
  </si>
  <si>
    <t>Gerald Meerschaert</t>
  </si>
  <si>
    <t>Jessica Andrade</t>
  </si>
  <si>
    <t>Bryan Battle</t>
  </si>
  <si>
    <t>Chase Hooper</t>
  </si>
  <si>
    <t>Alexander Hernandez</t>
  </si>
  <si>
    <t>Carlos Prates</t>
  </si>
  <si>
    <t>Geoff Neal</t>
  </si>
  <si>
    <t>Michael Page</t>
  </si>
  <si>
    <t>Kai Asakura</t>
  </si>
  <si>
    <t>Tim Elliott</t>
  </si>
  <si>
    <t>Aaron Pico</t>
  </si>
  <si>
    <t>Khamzat Chimaev</t>
  </si>
  <si>
    <t>Dricus Du Plessis</t>
  </si>
  <si>
    <t>Drakkar Klose</t>
  </si>
  <si>
    <t>Uran Satybaldiev</t>
  </si>
  <si>
    <t>Xiao Long</t>
  </si>
  <si>
    <t>Westin Wilson</t>
  </si>
  <si>
    <t>Yizha</t>
  </si>
  <si>
    <t>Kyle Daukaus</t>
  </si>
  <si>
    <t>Michel Pereira</t>
  </si>
  <si>
    <t>Rongzhu</t>
  </si>
  <si>
    <t>Gauge Young</t>
  </si>
  <si>
    <t>Maheshate</t>
  </si>
  <si>
    <t>Kiefer Crosbie</t>
  </si>
  <si>
    <t>Taiyilake Nueraji</t>
  </si>
  <si>
    <t>Sergei Pavlovich</t>
  </si>
  <si>
    <t>Aljamain Sterling</t>
  </si>
  <si>
    <t>Brian Ortega</t>
  </si>
  <si>
    <t>Zhang Mingyang</t>
  </si>
  <si>
    <t>Johnny Walker</t>
  </si>
  <si>
    <t>Rinat Fakhretdinov</t>
  </si>
  <si>
    <t>Brad Tavares</t>
  </si>
  <si>
    <t>Robert Bryczek</t>
  </si>
  <si>
    <t>Trey Waters</t>
  </si>
  <si>
    <t>Axel Sola</t>
  </si>
  <si>
    <t>Ante Delija</t>
  </si>
  <si>
    <t>Robert Ruchala</t>
  </si>
  <si>
    <t>Losene Keita</t>
  </si>
  <si>
    <t>Fares Ziam</t>
  </si>
  <si>
    <t>Mason Jones</t>
  </si>
  <si>
    <t>Caio Borralho</t>
  </si>
  <si>
    <t>Nassourdine Imavov</t>
  </si>
  <si>
    <t>Montserrat Rendon</t>
  </si>
  <si>
    <t>Alice Pereira</t>
  </si>
  <si>
    <t>Alden Coria</t>
  </si>
  <si>
    <t>Alessandro Costa</t>
  </si>
  <si>
    <t>Tatiana Suarez</t>
  </si>
  <si>
    <t>Joaquim Silva</t>
  </si>
  <si>
    <t>Claudio Puelles</t>
  </si>
  <si>
    <t>Santiago Luna</t>
  </si>
  <si>
    <t>Dustin Stoltzfus</t>
  </si>
  <si>
    <t>Tom Nolan</t>
  </si>
  <si>
    <t>Charlie Campbell</t>
  </si>
  <si>
    <t>Cam Rowston</t>
  </si>
  <si>
    <t>Michelle Montague</t>
  </si>
  <si>
    <t>Rolando Bedoya</t>
  </si>
  <si>
    <t>Jamie Mullarkey</t>
  </si>
  <si>
    <t>Colby Thicknesse</t>
  </si>
  <si>
    <t>Jonathan Micallef</t>
  </si>
  <si>
    <t>Louie Sutherland</t>
  </si>
  <si>
    <t>Justin Tafa</t>
  </si>
  <si>
    <t>Ramon Tavares</t>
  </si>
  <si>
    <t>Jack Jenkins</t>
  </si>
  <si>
    <t>Veronica Hardy</t>
  </si>
  <si>
    <t>Brogan Walker</t>
  </si>
  <si>
    <t>Ramiz Brajimaj</t>
  </si>
  <si>
    <t>Austin Vanderford</t>
  </si>
  <si>
    <t>Punahele Soriano</t>
  </si>
  <si>
    <t>Jakub Wiklacz</t>
  </si>
  <si>
    <t>Yana Santos</t>
  </si>
  <si>
    <t>Farid Basharat</t>
  </si>
  <si>
    <t>Andre Muniz</t>
  </si>
  <si>
    <t>Abus Magomedov</t>
  </si>
  <si>
    <t>Jiri Prochazka</t>
  </si>
  <si>
    <t>Cory Sandhagen</t>
  </si>
  <si>
    <t>Luan Lacerda</t>
  </si>
  <si>
    <t>Karolina Kowalkiewicz</t>
  </si>
  <si>
    <t>Stewart Nicoll</t>
  </si>
  <si>
    <t>Lucas Rocha</t>
  </si>
  <si>
    <t>Beatriz Mesquita</t>
  </si>
  <si>
    <t>Clayton Carpenter</t>
  </si>
  <si>
    <t>Michael Aswell</t>
  </si>
  <si>
    <t>Kaan Ofli</t>
  </si>
  <si>
    <t>Joel Alvarez</t>
  </si>
  <si>
    <t>Deiveson Figueiredo</t>
  </si>
  <si>
    <t>Mizuki Inoue</t>
  </si>
  <si>
    <t>Jaqueline Amorim</t>
  </si>
  <si>
    <t>Chris Barnett</t>
  </si>
  <si>
    <t>Matheus Camilo</t>
  </si>
  <si>
    <t>Abdul Al-Selwady</t>
  </si>
  <si>
    <t>Aleksandar Rakic</t>
  </si>
  <si>
    <t>Alexander Volkov</t>
  </si>
  <si>
    <t>Jailton Almeida</t>
  </si>
  <si>
    <t>Umar Nurmagomedov</t>
  </si>
  <si>
    <t>Mackenzie Dern</t>
  </si>
  <si>
    <t>Ciryl Gane</t>
  </si>
  <si>
    <t>Tom Aspinall</t>
  </si>
  <si>
    <t>Ariane Carnelossi</t>
  </si>
  <si>
    <t>Montserrat Conejo Ruiz</t>
  </si>
  <si>
    <t>Norma Dumont</t>
  </si>
  <si>
    <t>Donte Johnson</t>
  </si>
  <si>
    <t>Timmy Cuamba</t>
  </si>
  <si>
    <t>Kevin Christian</t>
  </si>
  <si>
    <t>Yadier del Valle</t>
  </si>
  <si>
    <t>Isaac Dulgarian</t>
  </si>
  <si>
    <t>Themba Gorimbo</t>
  </si>
  <si>
    <t>Jeremiah Wells</t>
  </si>
  <si>
    <t>David Onama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</si>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</sst>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522"/>
  <sheetViews>
    <sheetView topLeftCell="A473" zoomScale="90" zoomScaleNormal="90" workbookViewId="0">
      <selection activeCell="F454" sqref="F454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13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13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13" x14ac:dyDescent="0.3">
      <c r="A3" t="s">
        <v>2</v>
      </c>
      <c r="B3" s="1">
        <f xml:space="preserve"> AVERAGE(C3:BC3)</f>
        <v>192.5</v>
      </c>
      <c r="C3" s="13">
        <v>116</v>
      </c>
      <c r="D3" s="13">
        <v>264</v>
      </c>
      <c r="E3" s="13">
        <v>128</v>
      </c>
      <c r="F3" s="13">
        <v>36</v>
      </c>
      <c r="G3" s="13">
        <v>0</v>
      </c>
      <c r="H3" s="13">
        <v>431</v>
      </c>
      <c r="I3">
        <v>483</v>
      </c>
      <c r="J3">
        <v>186</v>
      </c>
      <c r="K3">
        <v>10</v>
      </c>
      <c r="L3">
        <v>271</v>
      </c>
    </row>
    <row r="4" spans="1:13" x14ac:dyDescent="0.3">
      <c r="A4" t="s">
        <v>645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13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13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13" x14ac:dyDescent="0.3">
      <c r="A7" t="s">
        <v>6</v>
      </c>
      <c r="B7" s="1">
        <f t="shared" ref="B7:B68" si="1" xml:space="preserve"> AVERAGE(C7:BC7)</f>
        <v>189.75</v>
      </c>
      <c r="C7">
        <f>7*60+19</f>
        <v>439</v>
      </c>
      <c r="D7">
        <f>3*60+54</f>
        <v>234</v>
      </c>
      <c r="E7">
        <v>58</v>
      </c>
      <c r="F7">
        <v>28</v>
      </c>
    </row>
    <row r="8" spans="1:13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13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13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13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13" x14ac:dyDescent="0.3">
      <c r="A12" t="s">
        <v>280</v>
      </c>
      <c r="B12" s="1">
        <f xml:space="preserve"> AVERAGE(C12:BC12)</f>
        <v>257.8</v>
      </c>
      <c r="C12">
        <f>9*60+39</f>
        <v>579</v>
      </c>
      <c r="D12">
        <v>23</v>
      </c>
      <c r="E12">
        <v>479</v>
      </c>
      <c r="F12">
        <v>126</v>
      </c>
      <c r="G12">
        <v>0</v>
      </c>
      <c r="H12">
        <v>13</v>
      </c>
      <c r="I12">
        <f>12*60+50</f>
        <v>770</v>
      </c>
      <c r="J12">
        <f>9*60+20</f>
        <v>560</v>
      </c>
      <c r="K12">
        <v>5</v>
      </c>
      <c r="L12">
        <v>23</v>
      </c>
    </row>
    <row r="13" spans="1:13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13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13" x14ac:dyDescent="0.3">
      <c r="A15" t="s">
        <v>284</v>
      </c>
      <c r="B15" s="1">
        <f xml:space="preserve"> AVERAGE(C15:BC15)</f>
        <v>58.9</v>
      </c>
      <c r="C15" s="14">
        <v>4</v>
      </c>
      <c r="D15" s="14">
        <v>3</v>
      </c>
      <c r="E15" s="14">
        <v>111</v>
      </c>
      <c r="F15" s="14">
        <v>154</v>
      </c>
      <c r="G15" s="14">
        <v>68</v>
      </c>
      <c r="H15" s="14">
        <v>41</v>
      </c>
      <c r="I15" s="13">
        <v>49</v>
      </c>
      <c r="J15" s="13">
        <v>141</v>
      </c>
      <c r="K15" s="13">
        <v>3</v>
      </c>
      <c r="L15" s="13">
        <v>15</v>
      </c>
    </row>
    <row r="16" spans="1:13" x14ac:dyDescent="0.3">
      <c r="A16" t="s">
        <v>581</v>
      </c>
      <c r="B16" s="1">
        <f t="shared" si="1"/>
        <v>38.75</v>
      </c>
      <c r="C16">
        <v>137</v>
      </c>
      <c r="D16">
        <v>8</v>
      </c>
      <c r="E16">
        <v>8</v>
      </c>
      <c r="F16">
        <v>2</v>
      </c>
    </row>
    <row r="17" spans="1:17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17" x14ac:dyDescent="0.3">
      <c r="A18" t="s">
        <v>561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17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17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17" x14ac:dyDescent="0.3">
      <c r="A21" t="s">
        <v>287</v>
      </c>
      <c r="B21" s="1">
        <f xml:space="preserve"> AVERAGE(C21:BC21)</f>
        <v>216</v>
      </c>
      <c r="C21" s="14">
        <f>240+23</f>
        <v>263</v>
      </c>
      <c r="D21" s="14">
        <f>360+54</f>
        <v>414</v>
      </c>
      <c r="E21" s="14">
        <f>120+51</f>
        <v>171</v>
      </c>
      <c r="F21" s="14">
        <f>240+29</f>
        <v>269</v>
      </c>
      <c r="G21" s="14">
        <f>360+21</f>
        <v>381</v>
      </c>
      <c r="H21" s="14">
        <f>240+52</f>
        <v>292</v>
      </c>
      <c r="I21" s="14">
        <f>120+55</f>
        <v>175</v>
      </c>
      <c r="J21" s="14">
        <f>68</f>
        <v>68</v>
      </c>
      <c r="K21" s="14">
        <v>127</v>
      </c>
      <c r="L21" s="13">
        <v>0</v>
      </c>
    </row>
    <row r="22" spans="1:17" x14ac:dyDescent="0.3">
      <c r="A22" t="s">
        <v>288</v>
      </c>
      <c r="B22" s="1">
        <f xml:space="preserve"> AVERAGE(C22:BC22)</f>
        <v>132.1</v>
      </c>
      <c r="C22" s="13">
        <v>17</v>
      </c>
      <c r="D22" s="13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17" x14ac:dyDescent="0.3">
      <c r="A23" t="s">
        <v>289</v>
      </c>
      <c r="B23" s="1">
        <f xml:space="preserve"> AVERAGE(C23:BC23)</f>
        <v>100.7</v>
      </c>
      <c r="C23" s="14">
        <v>22</v>
      </c>
      <c r="D23" s="14">
        <v>30</v>
      </c>
      <c r="E23" s="13">
        <v>2</v>
      </c>
      <c r="F23" s="13">
        <v>5</v>
      </c>
      <c r="G23" s="13">
        <v>254</v>
      </c>
      <c r="H23" s="13">
        <v>0</v>
      </c>
      <c r="I23" s="13">
        <v>187</v>
      </c>
      <c r="J23" s="13">
        <v>378</v>
      </c>
      <c r="K23" s="13">
        <v>0</v>
      </c>
      <c r="L23" s="13">
        <v>129</v>
      </c>
    </row>
    <row r="24" spans="1:17" x14ac:dyDescent="0.3">
      <c r="A24" t="s">
        <v>23</v>
      </c>
      <c r="B24" s="1">
        <f xml:space="preserve"> AVERAGE(C24:BC24)</f>
        <v>239.3</v>
      </c>
      <c r="C24" s="14">
        <v>2</v>
      </c>
      <c r="D24" s="14">
        <v>622</v>
      </c>
      <c r="E24" s="14">
        <v>367</v>
      </c>
      <c r="F24" s="14">
        <v>363</v>
      </c>
      <c r="G24" s="14">
        <v>72</v>
      </c>
      <c r="H24" s="13">
        <v>235</v>
      </c>
      <c r="I24" s="13">
        <v>388</v>
      </c>
      <c r="J24" s="13">
        <v>19</v>
      </c>
      <c r="K24" s="13">
        <v>169</v>
      </c>
      <c r="L24" s="13">
        <v>156</v>
      </c>
    </row>
    <row r="25" spans="1:17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17" x14ac:dyDescent="0.3">
      <c r="A26" t="s">
        <v>291</v>
      </c>
      <c r="B26" s="1">
        <f t="shared" si="1"/>
        <v>55.8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  <c r="L26">
        <v>86</v>
      </c>
    </row>
    <row r="27" spans="1:17" x14ac:dyDescent="0.3">
      <c r="A27" t="s">
        <v>292</v>
      </c>
      <c r="B27" s="1">
        <f t="shared" si="1"/>
        <v>0</v>
      </c>
      <c r="C27">
        <v>0</v>
      </c>
    </row>
    <row r="28" spans="1:17" x14ac:dyDescent="0.3">
      <c r="A28" t="s">
        <v>293</v>
      </c>
      <c r="B28" s="1">
        <f t="shared" si="1"/>
        <v>55.2</v>
      </c>
      <c r="C28">
        <v>1</v>
      </c>
      <c r="D28">
        <v>4</v>
      </c>
      <c r="E28">
        <v>34</v>
      </c>
      <c r="F28">
        <v>36</v>
      </c>
      <c r="G28">
        <v>201</v>
      </c>
    </row>
    <row r="29" spans="1:17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17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17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17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0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0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0" x14ac:dyDescent="0.3">
      <c r="A35" t="s">
        <v>297</v>
      </c>
      <c r="B35" s="1">
        <f xml:space="preserve"> AVERAGE(C35:BC35)</f>
        <v>88.7</v>
      </c>
      <c r="C35" s="13">
        <v>106</v>
      </c>
      <c r="D35" s="13">
        <v>34</v>
      </c>
      <c r="E35" s="13">
        <v>45</v>
      </c>
      <c r="F35" s="13">
        <v>0</v>
      </c>
      <c r="G35" s="13">
        <v>258</v>
      </c>
      <c r="H35" s="13">
        <v>175</v>
      </c>
      <c r="I35" s="13">
        <v>15</v>
      </c>
      <c r="J35" s="13">
        <v>0</v>
      </c>
      <c r="K35" s="13">
        <v>230</v>
      </c>
      <c r="L35">
        <v>24</v>
      </c>
    </row>
    <row r="36" spans="1:20" x14ac:dyDescent="0.3">
      <c r="A36" t="s">
        <v>35</v>
      </c>
      <c r="B36" s="1">
        <f t="shared" si="1"/>
        <v>331</v>
      </c>
      <c r="C36">
        <v>331</v>
      </c>
    </row>
    <row r="37" spans="1:20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0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0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0" x14ac:dyDescent="0.3">
      <c r="A40" t="s">
        <v>642</v>
      </c>
      <c r="B40" s="1">
        <f t="shared" si="1"/>
        <v>0.4</v>
      </c>
      <c r="C40">
        <v>1</v>
      </c>
      <c r="D40">
        <v>1</v>
      </c>
      <c r="E40">
        <v>0</v>
      </c>
      <c r="F40">
        <v>0</v>
      </c>
      <c r="G40">
        <v>0</v>
      </c>
    </row>
    <row r="41" spans="1:20" x14ac:dyDescent="0.3">
      <c r="A41" t="s">
        <v>300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0" x14ac:dyDescent="0.3">
      <c r="A42" t="s">
        <v>301</v>
      </c>
      <c r="B42" s="1">
        <f xml:space="preserve"> AVERAGE(C42:BC42)</f>
        <v>51.9</v>
      </c>
      <c r="C42" s="14">
        <v>11</v>
      </c>
      <c r="D42" s="13">
        <v>38</v>
      </c>
      <c r="E42" s="13">
        <v>73</v>
      </c>
      <c r="F42" s="13">
        <v>128</v>
      </c>
      <c r="G42" s="13">
        <v>18</v>
      </c>
      <c r="H42" s="13">
        <v>4</v>
      </c>
      <c r="I42" s="13">
        <v>68</v>
      </c>
      <c r="J42" s="13">
        <v>22</v>
      </c>
      <c r="K42" s="13">
        <v>79</v>
      </c>
      <c r="L42" s="13">
        <v>78</v>
      </c>
    </row>
    <row r="43" spans="1:20" x14ac:dyDescent="0.3">
      <c r="A43" t="s">
        <v>302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0" x14ac:dyDescent="0.3">
      <c r="A44" t="s">
        <v>303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0" x14ac:dyDescent="0.3">
      <c r="A45" t="s">
        <v>304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0" x14ac:dyDescent="0.3">
      <c r="A46" t="s">
        <v>305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0" x14ac:dyDescent="0.3">
      <c r="A47" t="s">
        <v>306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0" x14ac:dyDescent="0.3">
      <c r="A48" s="3" t="s">
        <v>307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308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309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310</v>
      </c>
      <c r="B51" s="1">
        <f xml:space="preserve"> AVERAGE(C51:BC51)</f>
        <v>67.2</v>
      </c>
      <c r="C51" s="14">
        <v>99</v>
      </c>
      <c r="D51" s="14">
        <v>78</v>
      </c>
      <c r="E51" s="14">
        <v>8</v>
      </c>
      <c r="F51" s="14">
        <v>43</v>
      </c>
      <c r="G51" s="14">
        <v>47</v>
      </c>
      <c r="H51" s="14">
        <v>19</v>
      </c>
      <c r="I51" s="14">
        <v>34</v>
      </c>
      <c r="J51" s="14">
        <v>178</v>
      </c>
      <c r="K51" s="13">
        <v>88</v>
      </c>
      <c r="L51" s="13">
        <v>78</v>
      </c>
    </row>
    <row r="52" spans="1:18" x14ac:dyDescent="0.3">
      <c r="A52" t="s">
        <v>311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312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313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314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315</v>
      </c>
      <c r="B59" s="1">
        <f xml:space="preserve"> AVERAGE(C59:BC59)</f>
        <v>95.8</v>
      </c>
      <c r="C59" s="14">
        <v>146</v>
      </c>
      <c r="D59" s="14">
        <v>66</v>
      </c>
      <c r="E59" s="14">
        <v>57</v>
      </c>
      <c r="F59" s="14">
        <v>206</v>
      </c>
      <c r="G59" s="14">
        <v>0</v>
      </c>
      <c r="H59" s="14">
        <v>1</v>
      </c>
      <c r="I59" s="13">
        <v>118</v>
      </c>
      <c r="J59" s="13">
        <v>87</v>
      </c>
      <c r="K59" s="13">
        <v>249</v>
      </c>
      <c r="L59" s="13">
        <v>28</v>
      </c>
    </row>
    <row r="60" spans="1:18" x14ac:dyDescent="0.3">
      <c r="A60" t="s">
        <v>317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316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318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319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320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321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322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323</v>
      </c>
      <c r="B67" s="1">
        <f xml:space="preserve"> AVERAGE(C67:BC67)</f>
        <v>11.8</v>
      </c>
      <c r="C67" s="14">
        <v>0</v>
      </c>
      <c r="D67" s="14">
        <v>2</v>
      </c>
      <c r="E67" s="14">
        <v>0</v>
      </c>
      <c r="F67" s="14">
        <v>3</v>
      </c>
      <c r="G67" s="14">
        <v>0</v>
      </c>
      <c r="H67" s="14">
        <v>35</v>
      </c>
      <c r="I67" s="13">
        <v>21</v>
      </c>
      <c r="J67" s="13">
        <v>5</v>
      </c>
      <c r="K67" s="13">
        <v>3</v>
      </c>
      <c r="L67" s="13">
        <v>49</v>
      </c>
    </row>
    <row r="68" spans="1:25" x14ac:dyDescent="0.3">
      <c r="A68" t="s">
        <v>324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325</v>
      </c>
      <c r="B69" s="1">
        <f xml:space="preserve"> AVERAGE(C69:BC69)</f>
        <v>53.3</v>
      </c>
      <c r="C69" s="14">
        <v>78</v>
      </c>
      <c r="D69" s="14">
        <v>113</v>
      </c>
      <c r="E69" s="14">
        <v>64</v>
      </c>
      <c r="F69" s="14">
        <v>113</v>
      </c>
      <c r="G69" s="14">
        <v>25</v>
      </c>
      <c r="H69" s="14">
        <v>85</v>
      </c>
      <c r="I69" s="14">
        <v>3</v>
      </c>
      <c r="J69" s="14">
        <v>3</v>
      </c>
      <c r="K69" s="13">
        <v>48</v>
      </c>
      <c r="L69" s="13">
        <v>1</v>
      </c>
    </row>
    <row r="70" spans="1:25" x14ac:dyDescent="0.3">
      <c r="A70" t="s">
        <v>326</v>
      </c>
      <c r="B70" s="1">
        <f t="shared" ref="B70:B131" si="2" xml:space="preserve"> AVERAGE(C70:BC70)</f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327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328</v>
      </c>
      <c r="B74" s="1">
        <f xml:space="preserve"> AVERAGE(C74:BC74)</f>
        <v>30.4</v>
      </c>
      <c r="C74" s="14">
        <v>64</v>
      </c>
      <c r="D74" s="14">
        <v>71</v>
      </c>
      <c r="E74" s="14">
        <v>90</v>
      </c>
      <c r="F74" s="14">
        <v>13</v>
      </c>
      <c r="G74" s="14">
        <v>1</v>
      </c>
      <c r="H74" s="14">
        <v>6</v>
      </c>
      <c r="I74" s="13">
        <v>8</v>
      </c>
      <c r="J74" s="13">
        <v>0</v>
      </c>
      <c r="K74" s="13">
        <v>12</v>
      </c>
      <c r="L74" s="13">
        <v>39</v>
      </c>
    </row>
    <row r="75" spans="1:25" x14ac:dyDescent="0.3">
      <c r="A75" t="s">
        <v>329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330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331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332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333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1" x14ac:dyDescent="0.3">
      <c r="A81" t="s">
        <v>334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1" x14ac:dyDescent="0.3">
      <c r="A82" t="s">
        <v>335</v>
      </c>
      <c r="B82" s="1">
        <f t="shared" si="2"/>
        <v>223.5</v>
      </c>
      <c r="C82">
        <v>399</v>
      </c>
      <c r="D82">
        <v>48</v>
      </c>
    </row>
    <row r="83" spans="1:21" x14ac:dyDescent="0.3">
      <c r="A83" t="s">
        <v>336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1" x14ac:dyDescent="0.3">
      <c r="A84" t="s">
        <v>337</v>
      </c>
      <c r="B84" s="1">
        <f t="shared" si="2"/>
        <v>23.75</v>
      </c>
      <c r="C84">
        <v>72</v>
      </c>
      <c r="D84">
        <v>4</v>
      </c>
      <c r="E84">
        <v>16</v>
      </c>
      <c r="F84">
        <v>3</v>
      </c>
    </row>
    <row r="85" spans="1:21" x14ac:dyDescent="0.3">
      <c r="A85" t="s">
        <v>338</v>
      </c>
      <c r="B85" s="1">
        <f xml:space="preserve"> AVERAGE(C85:BC85)</f>
        <v>32.6</v>
      </c>
      <c r="C85" s="13">
        <v>15</v>
      </c>
      <c r="D85" s="13">
        <v>0</v>
      </c>
      <c r="E85" s="13">
        <v>0</v>
      </c>
      <c r="F85" s="13">
        <v>11</v>
      </c>
      <c r="G85" s="13">
        <v>205</v>
      </c>
      <c r="H85" s="13">
        <v>5</v>
      </c>
      <c r="I85" s="13">
        <v>2</v>
      </c>
      <c r="J85" s="14">
        <v>54</v>
      </c>
      <c r="K85" s="14">
        <v>34</v>
      </c>
      <c r="L85" s="14">
        <v>0</v>
      </c>
    </row>
    <row r="86" spans="1:21" x14ac:dyDescent="0.3">
      <c r="A86" t="s">
        <v>339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1" x14ac:dyDescent="0.3">
      <c r="A87" t="s">
        <v>340</v>
      </c>
      <c r="B87" s="1">
        <f xml:space="preserve"> AVERAGE(C87:BC87)</f>
        <v>120.4</v>
      </c>
      <c r="C87" s="14">
        <v>73</v>
      </c>
      <c r="D87" s="14">
        <v>4</v>
      </c>
      <c r="E87" s="14">
        <v>131</v>
      </c>
      <c r="F87" s="14">
        <v>0</v>
      </c>
      <c r="G87" s="14">
        <v>5</v>
      </c>
      <c r="H87" s="14">
        <v>186</v>
      </c>
      <c r="I87" s="14">
        <v>34</v>
      </c>
      <c r="J87" s="13">
        <v>242</v>
      </c>
      <c r="K87" s="13">
        <v>51</v>
      </c>
      <c r="L87" s="13">
        <v>478</v>
      </c>
    </row>
    <row r="88" spans="1:21" x14ac:dyDescent="0.3">
      <c r="A88" t="s">
        <v>341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1" x14ac:dyDescent="0.3">
      <c r="A89" t="s">
        <v>342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1" x14ac:dyDescent="0.3">
      <c r="A90" t="s">
        <v>343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1" x14ac:dyDescent="0.3">
      <c r="A91" t="s">
        <v>344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1" x14ac:dyDescent="0.3">
      <c r="A92" t="s">
        <v>345</v>
      </c>
      <c r="B92" s="1">
        <f xml:space="preserve"> AVERAGE(C92:BC92)</f>
        <v>201.4</v>
      </c>
      <c r="C92" s="14">
        <v>5</v>
      </c>
      <c r="D92" s="14">
        <v>359</v>
      </c>
      <c r="E92" s="14">
        <v>105</v>
      </c>
      <c r="F92" s="14">
        <v>215</v>
      </c>
      <c r="G92" s="14">
        <v>146</v>
      </c>
      <c r="H92" s="13">
        <f>660+20</f>
        <v>680</v>
      </c>
      <c r="I92" s="13">
        <v>66</v>
      </c>
      <c r="J92" s="13">
        <v>5</v>
      </c>
      <c r="K92" s="13">
        <v>91</v>
      </c>
      <c r="L92" s="13">
        <v>342</v>
      </c>
    </row>
    <row r="93" spans="1:21" x14ac:dyDescent="0.3">
      <c r="A93" t="s">
        <v>91</v>
      </c>
      <c r="B93" s="1">
        <f xml:space="preserve"> AVERAGE(C93:BC93)</f>
        <v>13.5</v>
      </c>
      <c r="C93" s="14">
        <v>77</v>
      </c>
      <c r="D93" s="14">
        <v>3</v>
      </c>
      <c r="E93" s="14">
        <v>31</v>
      </c>
      <c r="F93" s="14">
        <v>0</v>
      </c>
      <c r="G93" s="14">
        <v>6</v>
      </c>
      <c r="H93" s="14">
        <v>8</v>
      </c>
      <c r="I93" s="14">
        <v>7</v>
      </c>
      <c r="J93" s="14">
        <v>3</v>
      </c>
      <c r="K93" s="14">
        <v>0</v>
      </c>
      <c r="L93" s="13">
        <v>0</v>
      </c>
    </row>
    <row r="94" spans="1:21" x14ac:dyDescent="0.3">
      <c r="A94" s="4" t="s">
        <v>346</v>
      </c>
      <c r="B94" s="1">
        <f t="shared" si="2"/>
        <v>0</v>
      </c>
      <c r="C94">
        <v>0</v>
      </c>
    </row>
    <row r="95" spans="1:21" x14ac:dyDescent="0.3">
      <c r="A95" t="s">
        <v>347</v>
      </c>
      <c r="B95" s="1">
        <f t="shared" si="2"/>
        <v>87</v>
      </c>
      <c r="C95">
        <v>195</v>
      </c>
      <c r="D95">
        <v>64</v>
      </c>
      <c r="E95">
        <v>2</v>
      </c>
    </row>
    <row r="96" spans="1:21" x14ac:dyDescent="0.3">
      <c r="A96" t="s">
        <v>348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7" x14ac:dyDescent="0.3">
      <c r="A97" t="s">
        <v>349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7" x14ac:dyDescent="0.3">
      <c r="A98" t="s">
        <v>350</v>
      </c>
      <c r="B98" s="1">
        <f xml:space="preserve"> AVERAGE(C98:BC98)</f>
        <v>13.6</v>
      </c>
      <c r="C98">
        <v>66</v>
      </c>
      <c r="D98">
        <v>0</v>
      </c>
      <c r="E98">
        <v>2</v>
      </c>
      <c r="F98">
        <v>17</v>
      </c>
      <c r="G98">
        <v>6</v>
      </c>
      <c r="H98">
        <v>27</v>
      </c>
      <c r="I98">
        <v>11</v>
      </c>
      <c r="J98">
        <v>0</v>
      </c>
      <c r="K98">
        <v>5</v>
      </c>
      <c r="L98">
        <v>2</v>
      </c>
    </row>
    <row r="99" spans="1:17" x14ac:dyDescent="0.3">
      <c r="A99" t="s">
        <v>351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7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7" x14ac:dyDescent="0.3">
      <c r="A101" t="s">
        <v>352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7" x14ac:dyDescent="0.3">
      <c r="A102" t="s">
        <v>353</v>
      </c>
      <c r="B102" s="1">
        <f t="shared" si="2"/>
        <v>128</v>
      </c>
      <c r="C102">
        <v>246</v>
      </c>
      <c r="D102">
        <v>10</v>
      </c>
    </row>
    <row r="103" spans="1:17" x14ac:dyDescent="0.3">
      <c r="A103" t="s">
        <v>98</v>
      </c>
      <c r="B103" s="1">
        <f t="shared" si="2"/>
        <v>0</v>
      </c>
      <c r="C103">
        <v>0</v>
      </c>
    </row>
    <row r="104" spans="1:17" x14ac:dyDescent="0.3">
      <c r="A104" t="s">
        <v>354</v>
      </c>
      <c r="B104" s="1">
        <f t="shared" si="2"/>
        <v>22.833333333333332</v>
      </c>
      <c r="C104">
        <v>4</v>
      </c>
      <c r="D104">
        <v>0</v>
      </c>
      <c r="E104">
        <v>119</v>
      </c>
      <c r="F104">
        <v>0</v>
      </c>
      <c r="G104">
        <v>14</v>
      </c>
      <c r="H104">
        <v>0</v>
      </c>
    </row>
    <row r="105" spans="1:17" x14ac:dyDescent="0.3">
      <c r="A105" t="s">
        <v>355</v>
      </c>
      <c r="B105" s="1">
        <f t="shared" si="2"/>
        <v>25</v>
      </c>
      <c r="C105">
        <v>1</v>
      </c>
      <c r="D105">
        <v>49</v>
      </c>
    </row>
    <row r="106" spans="1:17" x14ac:dyDescent="0.3">
      <c r="A106" t="s">
        <v>119</v>
      </c>
      <c r="B106" s="1">
        <f t="shared" si="2"/>
        <v>225.3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  <c r="L106">
        <v>261</v>
      </c>
    </row>
    <row r="107" spans="1:17" x14ac:dyDescent="0.3">
      <c r="A107" t="s">
        <v>356</v>
      </c>
      <c r="B107" s="1">
        <f t="shared" si="2"/>
        <v>140.5</v>
      </c>
      <c r="C107">
        <v>211</v>
      </c>
      <c r="D107">
        <v>70</v>
      </c>
    </row>
    <row r="108" spans="1:17" x14ac:dyDescent="0.3">
      <c r="A108" t="s">
        <v>357</v>
      </c>
      <c r="B108" s="1">
        <f t="shared" si="2"/>
        <v>87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  <c r="P108" s="10">
        <v>5</v>
      </c>
      <c r="Q108" s="10">
        <v>220</v>
      </c>
    </row>
    <row r="109" spans="1:17" x14ac:dyDescent="0.3">
      <c r="A109" t="s">
        <v>358</v>
      </c>
      <c r="B109" s="1">
        <f t="shared" si="2"/>
        <v>79.900000000000006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  <c r="K109">
        <v>0</v>
      </c>
      <c r="L109">
        <v>0</v>
      </c>
    </row>
    <row r="110" spans="1:17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7" x14ac:dyDescent="0.3">
      <c r="A111" t="s">
        <v>359</v>
      </c>
      <c r="B111" s="1">
        <f t="shared" si="2"/>
        <v>387.75</v>
      </c>
      <c r="C111">
        <v>627</v>
      </c>
      <c r="D111">
        <v>164</v>
      </c>
      <c r="E111">
        <v>286</v>
      </c>
      <c r="F111">
        <v>474</v>
      </c>
    </row>
    <row r="112" spans="1:17" x14ac:dyDescent="0.3">
      <c r="A112" t="s">
        <v>360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9" x14ac:dyDescent="0.3">
      <c r="A113" t="s">
        <v>361</v>
      </c>
      <c r="B113" s="1">
        <f t="shared" si="2"/>
        <v>97.75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  <c r="J113">
        <v>0</v>
      </c>
    </row>
    <row r="114" spans="1:19" x14ac:dyDescent="0.3">
      <c r="A114" t="s">
        <v>362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9" x14ac:dyDescent="0.3">
      <c r="A115" t="s">
        <v>668</v>
      </c>
      <c r="B115" s="1">
        <f xml:space="preserve"> AVERAGE(C115:BC115)</f>
        <v>89.4</v>
      </c>
      <c r="C115" s="14">
        <v>0</v>
      </c>
      <c r="D115" s="14">
        <v>0</v>
      </c>
      <c r="E115" s="14">
        <v>5</v>
      </c>
      <c r="F115" s="14">
        <v>248</v>
      </c>
      <c r="G115" s="13">
        <v>23</v>
      </c>
      <c r="H115" s="13">
        <v>35</v>
      </c>
      <c r="I115" s="13">
        <v>142</v>
      </c>
      <c r="J115" s="13">
        <v>40</v>
      </c>
      <c r="K115" s="13">
        <v>399</v>
      </c>
      <c r="L115" s="13">
        <v>2</v>
      </c>
    </row>
    <row r="116" spans="1:19" x14ac:dyDescent="0.3">
      <c r="A116" t="s">
        <v>363</v>
      </c>
      <c r="B116" s="1">
        <f t="shared" si="2"/>
        <v>5.333333333333333</v>
      </c>
      <c r="C116">
        <v>11</v>
      </c>
      <c r="D116">
        <v>0</v>
      </c>
      <c r="E116">
        <v>5</v>
      </c>
    </row>
    <row r="117" spans="1:19" x14ac:dyDescent="0.3">
      <c r="A117" t="s">
        <v>364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9" x14ac:dyDescent="0.3">
      <c r="A118" t="s">
        <v>111</v>
      </c>
      <c r="B118" s="1">
        <f t="shared" si="2"/>
        <v>89.529411764705884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  <c r="S118" s="10">
        <v>74</v>
      </c>
    </row>
    <row r="119" spans="1:19" x14ac:dyDescent="0.3">
      <c r="A119" t="s">
        <v>365</v>
      </c>
      <c r="B119" s="1">
        <f t="shared" si="2"/>
        <v>127.33333333333333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  <c r="K119">
        <v>10</v>
      </c>
    </row>
    <row r="120" spans="1:19" x14ac:dyDescent="0.3">
      <c r="A120" t="s">
        <v>366</v>
      </c>
      <c r="B120" s="1">
        <f xml:space="preserve"> AVERAGE(C120:BC120)</f>
        <v>192.3</v>
      </c>
      <c r="C120">
        <v>255</v>
      </c>
      <c r="D120">
        <f>9*60+37</f>
        <v>577</v>
      </c>
      <c r="E120">
        <v>36</v>
      </c>
      <c r="F120">
        <v>2</v>
      </c>
      <c r="G120">
        <v>30</v>
      </c>
      <c r="H120">
        <v>14</v>
      </c>
      <c r="I120">
        <v>611</v>
      </c>
      <c r="J120">
        <v>213</v>
      </c>
      <c r="K120" s="13">
        <v>170</v>
      </c>
      <c r="L120" s="13">
        <v>15</v>
      </c>
    </row>
    <row r="121" spans="1:19" x14ac:dyDescent="0.3">
      <c r="A121" t="s">
        <v>367</v>
      </c>
      <c r="B121" s="1">
        <f t="shared" si="2"/>
        <v>204.8125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  <c r="R121" s="10">
        <v>0</v>
      </c>
    </row>
    <row r="122" spans="1:19" x14ac:dyDescent="0.3">
      <c r="A122" s="4" t="s">
        <v>368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9" x14ac:dyDescent="0.3">
      <c r="A123" t="s">
        <v>369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9" x14ac:dyDescent="0.3">
      <c r="A124" t="s">
        <v>370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9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9" x14ac:dyDescent="0.3">
      <c r="A126" t="s">
        <v>371</v>
      </c>
      <c r="B126" s="1">
        <f t="shared" si="2"/>
        <v>136</v>
      </c>
      <c r="C126">
        <v>163</v>
      </c>
      <c r="D126">
        <v>109</v>
      </c>
    </row>
    <row r="127" spans="1:19" x14ac:dyDescent="0.3">
      <c r="A127" t="s">
        <v>372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9" x14ac:dyDescent="0.3">
      <c r="A128" t="s">
        <v>373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8" x14ac:dyDescent="0.3">
      <c r="A129" t="s">
        <v>374</v>
      </c>
      <c r="B129" s="1">
        <f xml:space="preserve"> AVERAGE(C129:BC129)</f>
        <v>155.69999999999999</v>
      </c>
      <c r="C129" s="13">
        <v>188</v>
      </c>
      <c r="D129" s="13">
        <v>139</v>
      </c>
      <c r="E129" s="13">
        <v>121</v>
      </c>
      <c r="F129" s="13">
        <v>108</v>
      </c>
      <c r="G129" s="13">
        <v>295</v>
      </c>
      <c r="H129" s="13">
        <v>0</v>
      </c>
      <c r="I129" s="13">
        <v>168</v>
      </c>
      <c r="J129" s="13">
        <v>43</v>
      </c>
      <c r="K129" s="13">
        <v>434</v>
      </c>
      <c r="L129" s="13">
        <v>61</v>
      </c>
    </row>
    <row r="130" spans="1:28" x14ac:dyDescent="0.3">
      <c r="A130" t="s">
        <v>375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8" x14ac:dyDescent="0.3">
      <c r="A131" t="s">
        <v>376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8" x14ac:dyDescent="0.3">
      <c r="A132" t="s">
        <v>377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8" x14ac:dyDescent="0.3">
      <c r="A133" t="s">
        <v>378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8" x14ac:dyDescent="0.3">
      <c r="A134" t="s">
        <v>379</v>
      </c>
      <c r="B134" s="1">
        <f t="shared" si="3"/>
        <v>140.25</v>
      </c>
      <c r="C134">
        <v>3</v>
      </c>
      <c r="D134">
        <v>222</v>
      </c>
      <c r="E134">
        <v>132</v>
      </c>
      <c r="F134">
        <v>204</v>
      </c>
    </row>
    <row r="135" spans="1:28" x14ac:dyDescent="0.3">
      <c r="A135" t="s">
        <v>380</v>
      </c>
      <c r="B135" s="1">
        <f xml:space="preserve"> AVERAGE(C135:BC135)</f>
        <v>107.7</v>
      </c>
      <c r="C135" s="14">
        <v>72</v>
      </c>
      <c r="D135" s="14">
        <v>48</v>
      </c>
      <c r="E135" s="14">
        <v>49</v>
      </c>
      <c r="F135" s="14">
        <v>0</v>
      </c>
      <c r="G135" s="14">
        <v>85</v>
      </c>
      <c r="H135" s="14">
        <v>270</v>
      </c>
      <c r="I135" s="14">
        <v>107</v>
      </c>
      <c r="J135" s="14">
        <v>164</v>
      </c>
      <c r="K135" s="13">
        <v>222</v>
      </c>
      <c r="L135" s="13">
        <v>60</v>
      </c>
    </row>
    <row r="136" spans="1:28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8" x14ac:dyDescent="0.3">
      <c r="A137" t="s">
        <v>381</v>
      </c>
      <c r="B137" s="1">
        <f t="shared" si="3"/>
        <v>142</v>
      </c>
      <c r="C137">
        <v>272</v>
      </c>
      <c r="D137">
        <v>12</v>
      </c>
    </row>
    <row r="138" spans="1:28" x14ac:dyDescent="0.3">
      <c r="A138" t="s">
        <v>526</v>
      </c>
      <c r="B138" s="1">
        <f t="shared" si="3"/>
        <v>173.5</v>
      </c>
      <c r="C138">
        <v>143</v>
      </c>
      <c r="D138">
        <v>204</v>
      </c>
    </row>
    <row r="139" spans="1:28" x14ac:dyDescent="0.3">
      <c r="A139" t="s">
        <v>527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8" x14ac:dyDescent="0.3">
      <c r="A140" t="s">
        <v>516</v>
      </c>
      <c r="B140" s="1">
        <f t="shared" si="3"/>
        <v>80.07692307692308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 s="10">
        <v>0</v>
      </c>
      <c r="AA140" s="10">
        <v>64</v>
      </c>
      <c r="AB140" s="10">
        <v>13</v>
      </c>
    </row>
    <row r="141" spans="1:28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8" x14ac:dyDescent="0.3">
      <c r="A142" t="s">
        <v>382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8" x14ac:dyDescent="0.3">
      <c r="A143" t="s">
        <v>383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8" x14ac:dyDescent="0.3">
      <c r="A144" t="s">
        <v>384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385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386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387</v>
      </c>
      <c r="B148" s="1">
        <f xml:space="preserve"> AVERAGE(C148:BC148)</f>
        <v>158.80000000000001</v>
      </c>
      <c r="C148" s="14">
        <v>342</v>
      </c>
      <c r="D148" s="14">
        <v>0</v>
      </c>
      <c r="E148" s="14">
        <v>0</v>
      </c>
      <c r="F148" s="14">
        <v>0</v>
      </c>
      <c r="G148" s="14">
        <v>402</v>
      </c>
      <c r="H148" s="14">
        <v>194</v>
      </c>
      <c r="I148" s="14">
        <v>143</v>
      </c>
      <c r="J148" s="14">
        <v>48</v>
      </c>
      <c r="K148" s="14">
        <v>5</v>
      </c>
      <c r="L148" s="13">
        <v>454</v>
      </c>
    </row>
    <row r="149" spans="1:21" x14ac:dyDescent="0.3">
      <c r="A149" t="s">
        <v>388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389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390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191.11111111111111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  <c r="K152">
        <v>135</v>
      </c>
    </row>
    <row r="153" spans="1:21" x14ac:dyDescent="0.3">
      <c r="A153" t="s">
        <v>391</v>
      </c>
      <c r="B153" s="1">
        <f t="shared" si="3"/>
        <v>137.80000000000001</v>
      </c>
      <c r="C153">
        <v>0</v>
      </c>
      <c r="D153">
        <v>203</v>
      </c>
      <c r="E153">
        <v>274</v>
      </c>
      <c r="F153">
        <v>193</v>
      </c>
      <c r="G153">
        <v>19</v>
      </c>
    </row>
    <row r="154" spans="1:21" x14ac:dyDescent="0.3">
      <c r="A154" t="s">
        <v>392</v>
      </c>
      <c r="B154" s="1">
        <f xml:space="preserve"> AVERAGE(C154:BC154)</f>
        <v>234.4</v>
      </c>
      <c r="C154" s="14">
        <v>452</v>
      </c>
      <c r="D154" s="14">
        <f>13*60+26</f>
        <v>806</v>
      </c>
      <c r="E154" s="14">
        <v>17</v>
      </c>
      <c r="F154" s="14">
        <v>1</v>
      </c>
      <c r="G154" s="14">
        <v>13</v>
      </c>
      <c r="H154" s="14">
        <v>389</v>
      </c>
      <c r="I154" s="14">
        <v>3</v>
      </c>
      <c r="J154" s="14">
        <v>112</v>
      </c>
      <c r="K154" s="13">
        <v>101</v>
      </c>
      <c r="L154" s="13">
        <v>450</v>
      </c>
    </row>
    <row r="155" spans="1:21" x14ac:dyDescent="0.3">
      <c r="A155" t="s">
        <v>393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609</v>
      </c>
      <c r="B156" s="1">
        <f t="shared" si="3"/>
        <v>72.5</v>
      </c>
      <c r="C156">
        <v>145</v>
      </c>
      <c r="D156">
        <v>0</v>
      </c>
    </row>
    <row r="157" spans="1:21" x14ac:dyDescent="0.3">
      <c r="A157" t="s">
        <v>394</v>
      </c>
      <c r="B157" s="1">
        <f t="shared" si="3"/>
        <v>42.666666666666664</v>
      </c>
      <c r="C157">
        <v>56</v>
      </c>
      <c r="D157">
        <v>72</v>
      </c>
      <c r="E157">
        <v>0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395</v>
      </c>
      <c r="B159" s="1">
        <f t="shared" si="3"/>
        <v>80.666666666666671</v>
      </c>
      <c r="C159">
        <v>10</v>
      </c>
      <c r="D159">
        <v>25</v>
      </c>
      <c r="E159">
        <v>14</v>
      </c>
      <c r="F159">
        <v>0</v>
      </c>
      <c r="G159">
        <v>27</v>
      </c>
      <c r="H159">
        <v>408</v>
      </c>
    </row>
    <row r="160" spans="1:21" x14ac:dyDescent="0.3">
      <c r="A160" t="s">
        <v>396</v>
      </c>
      <c r="B160" s="1">
        <f t="shared" si="3"/>
        <v>22.5</v>
      </c>
      <c r="C160">
        <v>67</v>
      </c>
      <c r="D160">
        <v>21</v>
      </c>
      <c r="E160">
        <v>0</v>
      </c>
      <c r="F160">
        <v>2</v>
      </c>
    </row>
    <row r="161" spans="1:26" x14ac:dyDescent="0.3">
      <c r="A161" t="s">
        <v>397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398</v>
      </c>
      <c r="B162" s="1">
        <f t="shared" si="3"/>
        <v>133.25</v>
      </c>
      <c r="C162">
        <v>383</v>
      </c>
      <c r="D162">
        <v>15</v>
      </c>
      <c r="E162">
        <v>135</v>
      </c>
      <c r="F162">
        <v>0</v>
      </c>
    </row>
    <row r="163" spans="1:26" x14ac:dyDescent="0.3">
      <c r="A163" t="s">
        <v>399</v>
      </c>
      <c r="B163" s="1">
        <f t="shared" si="3"/>
        <v>21</v>
      </c>
      <c r="C163">
        <v>0</v>
      </c>
      <c r="D163">
        <v>42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400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401</v>
      </c>
      <c r="B167" s="1">
        <f xml:space="preserve"> AVERAGE(C167:BC167)</f>
        <v>115.8</v>
      </c>
      <c r="C167" s="13">
        <v>81</v>
      </c>
      <c r="D167" s="13">
        <v>163</v>
      </c>
      <c r="E167" s="13">
        <v>33</v>
      </c>
      <c r="F167" s="13">
        <v>410</v>
      </c>
      <c r="G167" s="13">
        <v>26</v>
      </c>
      <c r="H167" s="13">
        <v>151</v>
      </c>
      <c r="I167" s="13">
        <v>81</v>
      </c>
      <c r="J167" s="13">
        <v>19</v>
      </c>
      <c r="K167" s="13">
        <v>167</v>
      </c>
      <c r="L167" s="13">
        <v>27</v>
      </c>
    </row>
    <row r="168" spans="1:26" x14ac:dyDescent="0.3">
      <c r="A168" t="s">
        <v>402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403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404</v>
      </c>
      <c r="B170" s="1">
        <f t="shared" si="3"/>
        <v>85.833333333333329</v>
      </c>
      <c r="C170">
        <v>89</v>
      </c>
      <c r="D170">
        <v>389</v>
      </c>
      <c r="E170">
        <v>5</v>
      </c>
      <c r="F170">
        <v>32</v>
      </c>
      <c r="G170">
        <v>0</v>
      </c>
      <c r="H170">
        <v>0</v>
      </c>
    </row>
    <row r="171" spans="1:26" x14ac:dyDescent="0.3">
      <c r="A171" t="s">
        <v>405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406</v>
      </c>
      <c r="B172" s="1">
        <f t="shared" si="3"/>
        <v>421.2</v>
      </c>
      <c r="C172">
        <v>388</v>
      </c>
      <c r="D172">
        <v>164</v>
      </c>
      <c r="E172">
        <v>38</v>
      </c>
      <c r="F172">
        <f>12*60+38</f>
        <v>758</v>
      </c>
      <c r="G172">
        <v>758</v>
      </c>
    </row>
    <row r="173" spans="1:26" x14ac:dyDescent="0.3">
      <c r="A173" t="s">
        <v>407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408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410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409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411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412</v>
      </c>
      <c r="B178" s="1">
        <f t="shared" si="3"/>
        <v>12.5</v>
      </c>
      <c r="C178">
        <v>25</v>
      </c>
      <c r="D178">
        <v>0</v>
      </c>
    </row>
    <row r="179" spans="1:15" x14ac:dyDescent="0.3">
      <c r="A179" t="s">
        <v>413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415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414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416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417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418</v>
      </c>
      <c r="B185" s="1">
        <f xml:space="preserve"> AVERAGE(C185:BC185)</f>
        <v>30.3</v>
      </c>
      <c r="C185">
        <v>2</v>
      </c>
      <c r="D185">
        <v>0</v>
      </c>
      <c r="E185">
        <v>26</v>
      </c>
      <c r="F185">
        <v>3</v>
      </c>
      <c r="G185">
        <v>0</v>
      </c>
      <c r="H185">
        <v>173</v>
      </c>
      <c r="I185">
        <v>21</v>
      </c>
      <c r="J185">
        <v>4</v>
      </c>
      <c r="K185">
        <v>67</v>
      </c>
      <c r="L185" s="13">
        <v>7</v>
      </c>
    </row>
    <row r="186" spans="1:15" x14ac:dyDescent="0.3">
      <c r="A186" t="s">
        <v>419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420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421</v>
      </c>
      <c r="B188" s="1">
        <f t="shared" si="3"/>
        <v>174.625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306</v>
      </c>
    </row>
    <row r="189" spans="1:15" x14ac:dyDescent="0.3">
      <c r="A189" t="s">
        <v>422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423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424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425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426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427</v>
      </c>
      <c r="B195" s="1">
        <f xml:space="preserve"> AVERAGE(C195:BC195)</f>
        <v>58.7</v>
      </c>
      <c r="C195" s="14">
        <v>21</v>
      </c>
      <c r="D195" s="14">
        <v>2</v>
      </c>
      <c r="E195" s="14">
        <v>29</v>
      </c>
      <c r="F195" s="14">
        <v>84</v>
      </c>
      <c r="G195" s="14">
        <v>47</v>
      </c>
      <c r="H195" s="13">
        <v>4</v>
      </c>
      <c r="I195" s="13">
        <v>181</v>
      </c>
      <c r="J195" s="13">
        <v>0</v>
      </c>
      <c r="K195" s="13">
        <v>0</v>
      </c>
      <c r="L195" s="13">
        <v>219</v>
      </c>
    </row>
    <row r="196" spans="1:31" x14ac:dyDescent="0.3">
      <c r="A196" s="5" t="s">
        <v>428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429</v>
      </c>
      <c r="B197" s="1">
        <f t="shared" si="4"/>
        <v>122.5</v>
      </c>
      <c r="C197">
        <v>131</v>
      </c>
      <c r="D197">
        <v>30</v>
      </c>
      <c r="E197">
        <v>236</v>
      </c>
      <c r="F197">
        <v>93</v>
      </c>
    </row>
    <row r="198" spans="1:31" x14ac:dyDescent="0.3">
      <c r="A198" t="s">
        <v>430</v>
      </c>
      <c r="B198" s="1">
        <f t="shared" si="4"/>
        <v>58.6</v>
      </c>
      <c r="C198">
        <v>76</v>
      </c>
      <c r="D198">
        <v>0</v>
      </c>
      <c r="E198">
        <v>166</v>
      </c>
      <c r="F198">
        <v>45</v>
      </c>
      <c r="G198">
        <v>6</v>
      </c>
    </row>
    <row r="199" spans="1:31" x14ac:dyDescent="0.3">
      <c r="A199" t="s">
        <v>431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432</v>
      </c>
      <c r="B200" s="1">
        <f t="shared" si="4"/>
        <v>122</v>
      </c>
      <c r="C200">
        <v>99</v>
      </c>
      <c r="D200">
        <v>9</v>
      </c>
      <c r="E200">
        <v>258</v>
      </c>
    </row>
    <row r="201" spans="1:31" x14ac:dyDescent="0.3">
      <c r="A201" t="s">
        <v>433</v>
      </c>
      <c r="B201" s="1">
        <f t="shared" si="4"/>
        <v>41.125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  <c r="J201">
        <v>0</v>
      </c>
    </row>
    <row r="202" spans="1:31" x14ac:dyDescent="0.3">
      <c r="A202" t="s">
        <v>434</v>
      </c>
      <c r="B202" s="1">
        <f xml:space="preserve"> AVERAGE(C202:BC202)</f>
        <v>29.5</v>
      </c>
      <c r="C202" s="14">
        <v>3</v>
      </c>
      <c r="D202" s="14">
        <v>17</v>
      </c>
      <c r="E202" s="14">
        <v>57</v>
      </c>
      <c r="F202" s="14">
        <v>72</v>
      </c>
      <c r="G202" s="13">
        <v>13</v>
      </c>
      <c r="H202" s="13">
        <v>96</v>
      </c>
      <c r="I202" s="13">
        <v>0</v>
      </c>
      <c r="J202" s="13">
        <v>15</v>
      </c>
      <c r="K202" s="13">
        <v>4</v>
      </c>
      <c r="L202" s="13">
        <v>18</v>
      </c>
    </row>
    <row r="203" spans="1:31" x14ac:dyDescent="0.3">
      <c r="A203" t="s">
        <v>435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436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437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438</v>
      </c>
      <c r="B206" s="1">
        <f xml:space="preserve"> AVERAGE(C206:BC206)</f>
        <v>324.60000000000002</v>
      </c>
      <c r="C206">
        <v>228</v>
      </c>
      <c r="D206">
        <v>93</v>
      </c>
      <c r="E206">
        <v>164</v>
      </c>
      <c r="F206">
        <v>46</v>
      </c>
      <c r="G206">
        <v>186</v>
      </c>
      <c r="H206">
        <v>426</v>
      </c>
      <c r="I206">
        <f>12*60+2</f>
        <v>722</v>
      </c>
      <c r="J206">
        <v>395</v>
      </c>
      <c r="K206">
        <v>387</v>
      </c>
      <c r="L206">
        <v>599</v>
      </c>
    </row>
    <row r="207" spans="1:31" x14ac:dyDescent="0.3">
      <c r="A207" t="s">
        <v>439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440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1" x14ac:dyDescent="0.3">
      <c r="A209" t="s">
        <v>441</v>
      </c>
      <c r="B209" s="1">
        <f t="shared" si="4"/>
        <v>91.421052631578945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  <c r="U209" s="10">
        <v>33</v>
      </c>
    </row>
    <row r="210" spans="1:21" x14ac:dyDescent="0.3">
      <c r="A210" t="s">
        <v>442</v>
      </c>
      <c r="B210" s="1">
        <f xml:space="preserve"> AVERAGE(C210:BC210)</f>
        <v>36</v>
      </c>
      <c r="C210" s="14">
        <v>86</v>
      </c>
      <c r="D210" s="14">
        <v>0</v>
      </c>
      <c r="E210" s="14">
        <v>9</v>
      </c>
      <c r="F210" s="14">
        <v>0</v>
      </c>
      <c r="G210" s="14">
        <v>0</v>
      </c>
      <c r="H210" s="14">
        <v>29</v>
      </c>
      <c r="I210" s="14">
        <v>0</v>
      </c>
      <c r="J210" s="13">
        <v>3</v>
      </c>
      <c r="K210" s="13">
        <v>231</v>
      </c>
      <c r="L210" s="13">
        <v>2</v>
      </c>
    </row>
    <row r="211" spans="1:21" x14ac:dyDescent="0.3">
      <c r="A211" t="s">
        <v>443</v>
      </c>
      <c r="B211" s="1">
        <f t="shared" si="4"/>
        <v>160.63157894736841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  <c r="U211" s="10">
        <v>0</v>
      </c>
    </row>
    <row r="212" spans="1:21" x14ac:dyDescent="0.3">
      <c r="A212" t="s">
        <v>444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1" x14ac:dyDescent="0.3">
      <c r="A213" t="s">
        <v>43</v>
      </c>
      <c r="B213" s="1">
        <f t="shared" si="4"/>
        <v>8.5</v>
      </c>
      <c r="C213">
        <v>9</v>
      </c>
      <c r="D213">
        <v>8</v>
      </c>
      <c r="E213">
        <v>9</v>
      </c>
      <c r="F213">
        <v>0</v>
      </c>
      <c r="G213">
        <v>6</v>
      </c>
      <c r="H213">
        <v>19</v>
      </c>
    </row>
    <row r="214" spans="1:21" x14ac:dyDescent="0.3">
      <c r="A214" t="s">
        <v>445</v>
      </c>
      <c r="B214" s="1">
        <f t="shared" si="4"/>
        <v>345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  <c r="M214" s="10">
        <v>103</v>
      </c>
    </row>
    <row r="215" spans="1:21" x14ac:dyDescent="0.3">
      <c r="A215" t="s">
        <v>446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1" x14ac:dyDescent="0.3">
      <c r="A216" t="s">
        <v>447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1" x14ac:dyDescent="0.3">
      <c r="A217" t="s">
        <v>448</v>
      </c>
      <c r="B217" s="1">
        <f t="shared" si="4"/>
        <v>61.625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  <c r="J217">
        <v>5</v>
      </c>
    </row>
    <row r="218" spans="1:21" x14ac:dyDescent="0.3">
      <c r="A218" t="s">
        <v>449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1" x14ac:dyDescent="0.3">
      <c r="A219" s="4" t="s">
        <v>450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1" x14ac:dyDescent="0.3">
      <c r="A220" t="s">
        <v>451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1" x14ac:dyDescent="0.3">
      <c r="A221" t="s">
        <v>452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1" x14ac:dyDescent="0.3">
      <c r="A222" t="s">
        <v>453</v>
      </c>
      <c r="B222" s="1">
        <f t="shared" si="4"/>
        <v>268.2</v>
      </c>
      <c r="C222">
        <v>276</v>
      </c>
      <c r="D222">
        <v>167</v>
      </c>
      <c r="E222">
        <v>61</v>
      </c>
      <c r="F222">
        <v>8</v>
      </c>
      <c r="G222">
        <f>13*60+49</f>
        <v>829</v>
      </c>
    </row>
    <row r="223" spans="1:21" x14ac:dyDescent="0.3">
      <c r="A223" t="s">
        <v>569</v>
      </c>
      <c r="B223" s="1">
        <f t="shared" si="4"/>
        <v>199.33333333333334</v>
      </c>
      <c r="C223">
        <v>245</v>
      </c>
      <c r="D223">
        <v>7</v>
      </c>
      <c r="E223">
        <v>346</v>
      </c>
    </row>
    <row r="224" spans="1:21" x14ac:dyDescent="0.3">
      <c r="A224" t="s">
        <v>454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455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457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456</v>
      </c>
      <c r="B227" s="1">
        <f t="shared" si="4"/>
        <v>134</v>
      </c>
      <c r="C227">
        <v>134</v>
      </c>
    </row>
    <row r="228" spans="1:20" x14ac:dyDescent="0.3">
      <c r="A228" t="s">
        <v>458</v>
      </c>
      <c r="B228" s="1">
        <f t="shared" si="4"/>
        <v>285</v>
      </c>
      <c r="C228">
        <v>285</v>
      </c>
    </row>
    <row r="229" spans="1:20" x14ac:dyDescent="0.3">
      <c r="A229" t="s">
        <v>459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460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461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462</v>
      </c>
      <c r="B232" s="1">
        <f t="shared" si="4"/>
        <v>257.7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  <c r="L232">
        <v>217</v>
      </c>
    </row>
    <row r="233" spans="1:20" x14ac:dyDescent="0.3">
      <c r="A233" t="s">
        <v>463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464</v>
      </c>
      <c r="B234" s="1">
        <f t="shared" si="4"/>
        <v>181</v>
      </c>
      <c r="C234">
        <v>209</v>
      </c>
      <c r="D234">
        <v>205</v>
      </c>
      <c r="E234">
        <v>129</v>
      </c>
    </row>
    <row r="235" spans="1:20" x14ac:dyDescent="0.3">
      <c r="A235" s="4" t="s">
        <v>465</v>
      </c>
      <c r="B235" s="1">
        <f t="shared" si="4"/>
        <v>34</v>
      </c>
      <c r="C235">
        <v>34</v>
      </c>
    </row>
    <row r="236" spans="1:20" x14ac:dyDescent="0.3">
      <c r="A236" t="s">
        <v>466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467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468</v>
      </c>
      <c r="B238" s="1">
        <f t="shared" si="4"/>
        <v>277.75</v>
      </c>
      <c r="C238">
        <v>46</v>
      </c>
      <c r="D238">
        <v>52</v>
      </c>
      <c r="E238">
        <v>647</v>
      </c>
      <c r="F238">
        <v>366</v>
      </c>
    </row>
    <row r="239" spans="1:20" x14ac:dyDescent="0.3">
      <c r="A239" t="s">
        <v>469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470</v>
      </c>
      <c r="B240" s="1">
        <f t="shared" si="4"/>
        <v>51.545454545454547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  <c r="M240" s="10">
        <v>18</v>
      </c>
    </row>
    <row r="241" spans="1:12" x14ac:dyDescent="0.3">
      <c r="A241" t="s">
        <v>471</v>
      </c>
      <c r="B241" s="1">
        <f t="shared" si="4"/>
        <v>210</v>
      </c>
      <c r="C241">
        <v>319</v>
      </c>
      <c r="D241">
        <v>101</v>
      </c>
    </row>
    <row r="242" spans="1:12" x14ac:dyDescent="0.3">
      <c r="A242" t="s">
        <v>472</v>
      </c>
      <c r="B242" s="1">
        <f t="shared" si="4"/>
        <v>97</v>
      </c>
      <c r="C242">
        <v>56</v>
      </c>
      <c r="D242">
        <v>54</v>
      </c>
      <c r="E242">
        <v>181</v>
      </c>
    </row>
    <row r="243" spans="1:12" x14ac:dyDescent="0.3">
      <c r="A243" t="s">
        <v>473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474</v>
      </c>
      <c r="B244" s="1">
        <f t="shared" si="4"/>
        <v>117.8</v>
      </c>
      <c r="C244">
        <v>581</v>
      </c>
      <c r="D244">
        <v>8</v>
      </c>
      <c r="E244">
        <v>0</v>
      </c>
      <c r="F244">
        <v>0</v>
      </c>
      <c r="G244">
        <v>0</v>
      </c>
    </row>
    <row r="245" spans="1:12" x14ac:dyDescent="0.3">
      <c r="A245" t="s">
        <v>475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476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477</v>
      </c>
      <c r="B247" s="1">
        <f t="shared" si="4"/>
        <v>200.22222222222223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  <c r="K247">
        <v>332</v>
      </c>
    </row>
    <row r="248" spans="1:12" x14ac:dyDescent="0.3">
      <c r="A248" t="s">
        <v>478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479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480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481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482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483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484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485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486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3" x14ac:dyDescent="0.3">
      <c r="A257" t="s">
        <v>487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3" x14ac:dyDescent="0.3">
      <c r="A258" t="s">
        <v>488</v>
      </c>
      <c r="B258" s="1">
        <f t="shared" si="5"/>
        <v>47</v>
      </c>
      <c r="C258">
        <v>8</v>
      </c>
      <c r="D258">
        <v>109</v>
      </c>
      <c r="E258">
        <v>71</v>
      </c>
      <c r="F258">
        <v>0</v>
      </c>
    </row>
    <row r="259" spans="1:13" x14ac:dyDescent="0.3">
      <c r="A259" t="s">
        <v>489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3" x14ac:dyDescent="0.3">
      <c r="A260" t="s">
        <v>490</v>
      </c>
      <c r="B260" s="1">
        <f t="shared" si="5"/>
        <v>485</v>
      </c>
      <c r="C260">
        <v>386</v>
      </c>
      <c r="D260">
        <v>584</v>
      </c>
    </row>
    <row r="261" spans="1:13" x14ac:dyDescent="0.3">
      <c r="A261" t="s">
        <v>491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3" x14ac:dyDescent="0.3">
      <c r="A262" t="s">
        <v>492</v>
      </c>
      <c r="B262" s="1">
        <f xml:space="preserve"> AVERAGE(C262:BC262)</f>
        <v>182.3</v>
      </c>
      <c r="C262" s="14">
        <v>197</v>
      </c>
      <c r="D262" s="14">
        <v>347</v>
      </c>
      <c r="E262" s="14">
        <v>22</v>
      </c>
      <c r="F262" s="14">
        <v>228</v>
      </c>
      <c r="G262" s="14">
        <v>78</v>
      </c>
      <c r="H262" s="14">
        <v>454</v>
      </c>
      <c r="I262" s="14">
        <v>208</v>
      </c>
      <c r="J262" s="14">
        <v>148</v>
      </c>
      <c r="K262" s="13">
        <v>108</v>
      </c>
      <c r="L262" s="13">
        <v>33</v>
      </c>
    </row>
    <row r="263" spans="1:13" x14ac:dyDescent="0.3">
      <c r="A263" t="s">
        <v>493</v>
      </c>
      <c r="B263" s="1">
        <f xml:space="preserve"> AVERAGE(C263:BC263)</f>
        <v>290</v>
      </c>
      <c r="C263" s="14">
        <v>609</v>
      </c>
      <c r="D263" s="14">
        <v>0</v>
      </c>
      <c r="E263" s="14">
        <v>147</v>
      </c>
      <c r="F263" s="14">
        <v>518</v>
      </c>
      <c r="G263" s="14">
        <v>2</v>
      </c>
      <c r="H263" s="14">
        <v>84</v>
      </c>
      <c r="I263" s="14">
        <v>285</v>
      </c>
      <c r="J263" s="13">
        <v>649</v>
      </c>
      <c r="K263" s="13">
        <v>0</v>
      </c>
      <c r="L263" s="13">
        <v>606</v>
      </c>
    </row>
    <row r="264" spans="1:13" x14ac:dyDescent="0.3">
      <c r="A264" t="s">
        <v>494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3" x14ac:dyDescent="0.3">
      <c r="A265" t="s">
        <v>495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3" x14ac:dyDescent="0.3">
      <c r="A266" t="s">
        <v>496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3" x14ac:dyDescent="0.3">
      <c r="A267" t="s">
        <v>497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3" x14ac:dyDescent="0.3">
      <c r="A268" t="s">
        <v>498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3" x14ac:dyDescent="0.3">
      <c r="A269" t="s">
        <v>499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3" x14ac:dyDescent="0.3">
      <c r="A270" t="s">
        <v>500</v>
      </c>
      <c r="B270" s="1">
        <f xml:space="preserve"> AVERAGE(C270:BC270)</f>
        <v>236.8</v>
      </c>
      <c r="C270">
        <v>208</v>
      </c>
      <c r="D270">
        <v>32</v>
      </c>
      <c r="E270">
        <v>399</v>
      </c>
      <c r="F270">
        <v>401</v>
      </c>
      <c r="G270">
        <v>194</v>
      </c>
      <c r="H270">
        <v>365</v>
      </c>
      <c r="I270">
        <v>27</v>
      </c>
      <c r="J270">
        <v>188</v>
      </c>
      <c r="K270">
        <f>8*60+51</f>
        <v>531</v>
      </c>
      <c r="L270">
        <v>23</v>
      </c>
    </row>
    <row r="271" spans="1:13" x14ac:dyDescent="0.3">
      <c r="A271" t="s">
        <v>501</v>
      </c>
      <c r="B271" s="1">
        <f xml:space="preserve"> AVERAGE(C271:BC271)</f>
        <v>433.1</v>
      </c>
      <c r="C271" s="14">
        <v>50</v>
      </c>
      <c r="D271" s="14">
        <v>46</v>
      </c>
      <c r="E271" s="14">
        <v>65</v>
      </c>
      <c r="F271" s="14">
        <v>2298</v>
      </c>
      <c r="G271" s="14">
        <v>127</v>
      </c>
      <c r="H271" s="14">
        <f>360+52</f>
        <v>412</v>
      </c>
      <c r="I271" s="14">
        <v>88</v>
      </c>
      <c r="J271" s="14">
        <v>421</v>
      </c>
      <c r="K271" s="14">
        <v>299</v>
      </c>
      <c r="L271" s="13">
        <v>525</v>
      </c>
    </row>
    <row r="272" spans="1:13" x14ac:dyDescent="0.3">
      <c r="A272" t="s">
        <v>502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503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508</v>
      </c>
      <c r="B274" s="1">
        <f t="shared" si="5"/>
        <v>0</v>
      </c>
      <c r="C274" s="9">
        <v>0</v>
      </c>
    </row>
    <row r="275" spans="1:12" x14ac:dyDescent="0.3">
      <c r="A275" t="s">
        <v>509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510</v>
      </c>
      <c r="B276" s="1">
        <f t="shared" si="5"/>
        <v>305.33333333333331</v>
      </c>
      <c r="C276">
        <v>460</v>
      </c>
      <c r="D276">
        <v>1</v>
      </c>
      <c r="E276">
        <v>455</v>
      </c>
    </row>
    <row r="277" spans="1:12" x14ac:dyDescent="0.3">
      <c r="A277" t="s">
        <v>511</v>
      </c>
      <c r="B277" s="1">
        <f t="shared" si="5"/>
        <v>0</v>
      </c>
      <c r="C277" s="14">
        <v>0</v>
      </c>
    </row>
    <row r="278" spans="1:12" x14ac:dyDescent="0.3">
      <c r="A278" t="s">
        <v>512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513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514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515</v>
      </c>
      <c r="B281" s="1">
        <f t="shared" si="5"/>
        <v>57.666666666666664</v>
      </c>
      <c r="C281">
        <v>0</v>
      </c>
      <c r="D281">
        <v>39</v>
      </c>
      <c r="E281">
        <v>220</v>
      </c>
      <c r="F281">
        <v>16</v>
      </c>
      <c r="G281">
        <v>44</v>
      </c>
      <c r="H281">
        <v>27</v>
      </c>
    </row>
    <row r="282" spans="1:12" x14ac:dyDescent="0.3">
      <c r="A282" t="s">
        <v>517</v>
      </c>
      <c r="B282" s="1">
        <f t="shared" si="5"/>
        <v>100.5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  <c r="L282">
        <v>0</v>
      </c>
    </row>
    <row r="283" spans="1:12" x14ac:dyDescent="0.3">
      <c r="A283" t="s">
        <v>518</v>
      </c>
      <c r="B283" s="1">
        <f t="shared" si="5"/>
        <v>0</v>
      </c>
      <c r="C283" s="14">
        <v>0</v>
      </c>
    </row>
    <row r="284" spans="1:12" x14ac:dyDescent="0.3">
      <c r="A284" t="s">
        <v>519</v>
      </c>
      <c r="B284" s="1">
        <f xml:space="preserve"> AVERAGE(C284:BC284)</f>
        <v>149.6</v>
      </c>
      <c r="C284">
        <v>4</v>
      </c>
      <c r="D284">
        <v>9</v>
      </c>
      <c r="E284">
        <v>390</v>
      </c>
      <c r="F284">
        <v>88</v>
      </c>
      <c r="G284">
        <v>156</v>
      </c>
      <c r="H284">
        <v>156</v>
      </c>
      <c r="I284">
        <v>244</v>
      </c>
      <c r="J284">
        <v>14</v>
      </c>
      <c r="K284">
        <v>435</v>
      </c>
      <c r="L284">
        <v>0</v>
      </c>
    </row>
    <row r="285" spans="1:12" x14ac:dyDescent="0.3">
      <c r="A285" t="s">
        <v>520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521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522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523</v>
      </c>
      <c r="B288" s="1">
        <f xml:space="preserve"> AVERAGE(C288:BC288)</f>
        <v>335.7</v>
      </c>
      <c r="C288">
        <f>9*60+15</f>
        <v>555</v>
      </c>
      <c r="D288">
        <v>224</v>
      </c>
      <c r="E288">
        <v>102</v>
      </c>
      <c r="F288">
        <v>360</v>
      </c>
      <c r="G288">
        <v>306</v>
      </c>
      <c r="H288">
        <v>413</v>
      </c>
      <c r="I288">
        <v>263</v>
      </c>
      <c r="J288">
        <v>603</v>
      </c>
      <c r="K288">
        <v>142</v>
      </c>
      <c r="L288">
        <v>389</v>
      </c>
    </row>
    <row r="289" spans="1:12" x14ac:dyDescent="0.3">
      <c r="A289" t="s">
        <v>524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525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528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529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530</v>
      </c>
      <c r="B293" s="1">
        <f t="shared" si="5"/>
        <v>120.42857142857143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  <c r="I293">
        <v>10</v>
      </c>
    </row>
    <row r="294" spans="1:12" x14ac:dyDescent="0.3">
      <c r="A294" t="s">
        <v>531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532</v>
      </c>
      <c r="B295" s="1">
        <f t="shared" si="5"/>
        <v>6.5</v>
      </c>
      <c r="C295">
        <v>0</v>
      </c>
      <c r="D295">
        <v>13</v>
      </c>
    </row>
    <row r="296" spans="1:12" x14ac:dyDescent="0.3">
      <c r="A296" t="s">
        <v>533</v>
      </c>
      <c r="B296" s="1">
        <f xml:space="preserve"> AVERAGE(C296:BC296)</f>
        <v>229.3</v>
      </c>
      <c r="C296">
        <v>0</v>
      </c>
      <c r="D296">
        <v>26</v>
      </c>
      <c r="E296">
        <f>12*60+32</f>
        <v>752</v>
      </c>
      <c r="F296">
        <f>9*60+33</f>
        <v>573</v>
      </c>
      <c r="G296">
        <v>445</v>
      </c>
      <c r="H296">
        <v>36</v>
      </c>
      <c r="I296">
        <v>155</v>
      </c>
      <c r="J296">
        <v>10</v>
      </c>
      <c r="K296">
        <v>194</v>
      </c>
      <c r="L296">
        <v>102</v>
      </c>
    </row>
    <row r="297" spans="1:12" x14ac:dyDescent="0.3">
      <c r="A297" t="s">
        <v>534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535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536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537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538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539</v>
      </c>
      <c r="B302" s="1">
        <f xml:space="preserve"> AVERAGE(C302:BC302)</f>
        <v>51.2</v>
      </c>
      <c r="C302">
        <v>226</v>
      </c>
      <c r="D302">
        <v>2</v>
      </c>
      <c r="E302">
        <v>3</v>
      </c>
      <c r="F302">
        <v>7</v>
      </c>
      <c r="G302">
        <v>0</v>
      </c>
      <c r="H302">
        <v>176</v>
      </c>
      <c r="I302">
        <v>34</v>
      </c>
      <c r="J302">
        <v>30</v>
      </c>
      <c r="K302">
        <v>0</v>
      </c>
      <c r="L302">
        <v>34</v>
      </c>
    </row>
    <row r="303" spans="1:12" x14ac:dyDescent="0.3">
      <c r="A303" t="s">
        <v>540</v>
      </c>
      <c r="B303" s="1">
        <f t="shared" si="5"/>
        <v>215</v>
      </c>
      <c r="C303">
        <v>210</v>
      </c>
      <c r="D303">
        <v>182</v>
      </c>
      <c r="E303">
        <v>253</v>
      </c>
    </row>
    <row r="304" spans="1:12" x14ac:dyDescent="0.3">
      <c r="A304" t="s">
        <v>541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542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543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544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545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546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547</v>
      </c>
      <c r="B310" s="1">
        <f t="shared" si="5"/>
        <v>64</v>
      </c>
      <c r="C310">
        <v>64</v>
      </c>
    </row>
    <row r="311" spans="1:12" x14ac:dyDescent="0.3">
      <c r="A311" t="s">
        <v>548</v>
      </c>
      <c r="B311" s="1">
        <f t="shared" si="5"/>
        <v>51</v>
      </c>
      <c r="C311">
        <v>0</v>
      </c>
      <c r="D311">
        <v>50</v>
      </c>
      <c r="E311">
        <v>103</v>
      </c>
    </row>
    <row r="312" spans="1:12" x14ac:dyDescent="0.3">
      <c r="A312" t="s">
        <v>549</v>
      </c>
      <c r="B312" s="1">
        <f t="shared" si="5"/>
        <v>233.25</v>
      </c>
      <c r="C312">
        <f>8*60+48</f>
        <v>528</v>
      </c>
      <c r="D312">
        <v>296</v>
      </c>
      <c r="E312">
        <v>5</v>
      </c>
      <c r="F312">
        <v>104</v>
      </c>
    </row>
    <row r="313" spans="1:12" x14ac:dyDescent="0.3">
      <c r="A313" t="s">
        <v>550</v>
      </c>
      <c r="B313" s="1">
        <f t="shared" si="5"/>
        <v>152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  <c r="H313">
        <v>0</v>
      </c>
    </row>
    <row r="314" spans="1:12" x14ac:dyDescent="0.3">
      <c r="A314" t="s">
        <v>551</v>
      </c>
      <c r="B314" s="1">
        <f t="shared" si="5"/>
        <v>151.66666666666666</v>
      </c>
      <c r="C314">
        <v>396</v>
      </c>
      <c r="D314">
        <v>57</v>
      </c>
      <c r="E314">
        <v>2</v>
      </c>
    </row>
    <row r="315" spans="1:12" x14ac:dyDescent="0.3">
      <c r="A315" t="s">
        <v>552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553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554</v>
      </c>
      <c r="B317" s="1">
        <f xml:space="preserve"> AVERAGE(C317:BC317)</f>
        <v>287.7</v>
      </c>
      <c r="C317">
        <f>13*60+11</f>
        <v>791</v>
      </c>
      <c r="D317">
        <v>229</v>
      </c>
      <c r="E317">
        <v>29</v>
      </c>
      <c r="F317">
        <v>285</v>
      </c>
      <c r="G317">
        <v>277</v>
      </c>
      <c r="H317">
        <v>178</v>
      </c>
      <c r="I317">
        <v>119</v>
      </c>
      <c r="J317">
        <v>178</v>
      </c>
      <c r="K317">
        <v>392</v>
      </c>
      <c r="L317">
        <v>399</v>
      </c>
    </row>
    <row r="318" spans="1:12" x14ac:dyDescent="0.3">
      <c r="A318" t="s">
        <v>555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556</v>
      </c>
      <c r="B319" s="1">
        <f t="shared" ref="B319:B382" si="6" xml:space="preserve"> AVERAGE(C319:BC319)</f>
        <v>75.666666666666671</v>
      </c>
      <c r="C319">
        <v>22</v>
      </c>
      <c r="D319">
        <v>149</v>
      </c>
      <c r="E319">
        <v>56</v>
      </c>
    </row>
    <row r="320" spans="1:12" x14ac:dyDescent="0.3">
      <c r="A320" t="s">
        <v>557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558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559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560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562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563</v>
      </c>
      <c r="B325" s="1">
        <f t="shared" si="6"/>
        <v>0</v>
      </c>
      <c r="C325" s="8">
        <v>0</v>
      </c>
    </row>
    <row r="326" spans="1:12" x14ac:dyDescent="0.3">
      <c r="A326" t="s">
        <v>564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565</v>
      </c>
      <c r="B327" s="1">
        <f xml:space="preserve"> AVERAGE(C327:BC327)</f>
        <v>17.7</v>
      </c>
      <c r="C327">
        <v>68</v>
      </c>
      <c r="D327">
        <v>0</v>
      </c>
      <c r="E327">
        <v>0</v>
      </c>
      <c r="F327">
        <v>0</v>
      </c>
      <c r="G327">
        <v>15</v>
      </c>
      <c r="H327">
        <v>5</v>
      </c>
      <c r="I327">
        <v>31</v>
      </c>
      <c r="J327">
        <v>58</v>
      </c>
      <c r="K327">
        <v>0</v>
      </c>
      <c r="L327">
        <v>0</v>
      </c>
    </row>
    <row r="328" spans="1:12" x14ac:dyDescent="0.3">
      <c r="A328" t="s">
        <v>566</v>
      </c>
      <c r="B328" s="1">
        <f t="shared" si="6"/>
        <v>490.5</v>
      </c>
      <c r="C328">
        <v>366</v>
      </c>
      <c r="D328">
        <v>615</v>
      </c>
    </row>
    <row r="329" spans="1:12" x14ac:dyDescent="0.3">
      <c r="A329" s="4" t="s">
        <v>572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573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574</v>
      </c>
      <c r="B331" s="1">
        <f t="shared" si="6"/>
        <v>14</v>
      </c>
      <c r="C331">
        <v>2</v>
      </c>
      <c r="D331">
        <v>32</v>
      </c>
      <c r="E331">
        <v>0</v>
      </c>
      <c r="F331">
        <v>36</v>
      </c>
      <c r="G331">
        <v>0</v>
      </c>
    </row>
    <row r="332" spans="1:12" x14ac:dyDescent="0.3">
      <c r="A332" t="s">
        <v>575</v>
      </c>
      <c r="B332" s="1">
        <f t="shared" si="6"/>
        <v>0</v>
      </c>
      <c r="C332" s="8">
        <v>0</v>
      </c>
    </row>
    <row r="333" spans="1:12" x14ac:dyDescent="0.3">
      <c r="A333" t="s">
        <v>576</v>
      </c>
      <c r="B333" s="1">
        <f t="shared" si="6"/>
        <v>0</v>
      </c>
      <c r="C333" s="8">
        <v>0</v>
      </c>
    </row>
    <row r="334" spans="1:12" x14ac:dyDescent="0.3">
      <c r="A334" t="s">
        <v>577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578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579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580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582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583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584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585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586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587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588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589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590</v>
      </c>
      <c r="B346" s="1">
        <f xml:space="preserve"> AVERAGE(C346:BC346)</f>
        <v>233</v>
      </c>
      <c r="C346">
        <v>11</v>
      </c>
      <c r="D346">
        <v>699</v>
      </c>
      <c r="E346">
        <v>102</v>
      </c>
      <c r="F346">
        <v>341</v>
      </c>
      <c r="G346">
        <v>39</v>
      </c>
      <c r="H346">
        <v>42</v>
      </c>
      <c r="I346">
        <v>31</v>
      </c>
      <c r="J346">
        <v>152</v>
      </c>
      <c r="K346">
        <f>14*60+52</f>
        <v>892</v>
      </c>
      <c r="L346">
        <v>21</v>
      </c>
    </row>
    <row r="347" spans="1:12" x14ac:dyDescent="0.3">
      <c r="A347" t="s">
        <v>591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  <row r="348" spans="1:12" x14ac:dyDescent="0.3">
      <c r="A348" s="4" t="s">
        <v>592</v>
      </c>
      <c r="B348" s="1">
        <f t="shared" si="6"/>
        <v>208.5</v>
      </c>
      <c r="C348">
        <v>52</v>
      </c>
      <c r="D348">
        <v>365</v>
      </c>
    </row>
    <row r="349" spans="1:12" x14ac:dyDescent="0.3">
      <c r="A349" t="s">
        <v>593</v>
      </c>
      <c r="B349" s="1">
        <f t="shared" si="6"/>
        <v>81</v>
      </c>
      <c r="C349">
        <v>162</v>
      </c>
      <c r="D349">
        <v>0</v>
      </c>
    </row>
    <row r="350" spans="1:12" x14ac:dyDescent="0.3">
      <c r="A350" t="s">
        <v>594</v>
      </c>
      <c r="B350" s="1">
        <f t="shared" si="6"/>
        <v>199.66666666666666</v>
      </c>
      <c r="C350">
        <v>0</v>
      </c>
      <c r="D350">
        <v>116</v>
      </c>
      <c r="E350">
        <v>50</v>
      </c>
      <c r="F350">
        <v>482</v>
      </c>
      <c r="G350">
        <v>311</v>
      </c>
      <c r="H350">
        <v>239</v>
      </c>
    </row>
    <row r="351" spans="1:12" x14ac:dyDescent="0.3">
      <c r="A351" t="s">
        <v>595</v>
      </c>
      <c r="B351" s="1">
        <f t="shared" si="6"/>
        <v>49.5</v>
      </c>
      <c r="C351">
        <v>78</v>
      </c>
      <c r="D351">
        <v>21</v>
      </c>
    </row>
    <row r="352" spans="1:12" x14ac:dyDescent="0.3">
      <c r="A352" t="s">
        <v>596</v>
      </c>
      <c r="B352" s="1">
        <f t="shared" si="6"/>
        <v>251</v>
      </c>
      <c r="C352">
        <v>357</v>
      </c>
      <c r="D352">
        <v>396</v>
      </c>
      <c r="E352">
        <v>0</v>
      </c>
    </row>
    <row r="353" spans="1:12" x14ac:dyDescent="0.3">
      <c r="A353" t="s">
        <v>597</v>
      </c>
      <c r="B353" s="1">
        <f t="shared" si="6"/>
        <v>93.714285714285708</v>
      </c>
      <c r="C353">
        <v>151</v>
      </c>
      <c r="D353">
        <v>53</v>
      </c>
      <c r="E353">
        <v>70</v>
      </c>
      <c r="F353">
        <v>294</v>
      </c>
      <c r="G353">
        <v>1</v>
      </c>
      <c r="H353">
        <v>78</v>
      </c>
      <c r="I353">
        <v>9</v>
      </c>
    </row>
    <row r="354" spans="1:12" x14ac:dyDescent="0.3">
      <c r="A354" t="s">
        <v>598</v>
      </c>
      <c r="B354" s="1">
        <f t="shared" si="6"/>
        <v>123.3</v>
      </c>
      <c r="C354">
        <v>504</v>
      </c>
      <c r="D354">
        <v>292</v>
      </c>
      <c r="E354">
        <v>4</v>
      </c>
      <c r="F354">
        <v>0</v>
      </c>
      <c r="G354">
        <v>102</v>
      </c>
      <c r="H354">
        <v>75</v>
      </c>
      <c r="I354">
        <v>3</v>
      </c>
      <c r="J354">
        <v>184</v>
      </c>
      <c r="K354">
        <v>40</v>
      </c>
      <c r="L354">
        <v>29</v>
      </c>
    </row>
    <row r="355" spans="1:12" x14ac:dyDescent="0.3">
      <c r="A355" t="s">
        <v>599</v>
      </c>
      <c r="B355" s="1">
        <f t="shared" si="6"/>
        <v>16.3</v>
      </c>
      <c r="C355">
        <v>0</v>
      </c>
      <c r="D355">
        <v>43</v>
      </c>
      <c r="E355">
        <v>35</v>
      </c>
      <c r="F355">
        <v>0</v>
      </c>
      <c r="G355">
        <v>6</v>
      </c>
      <c r="H355">
        <v>1</v>
      </c>
      <c r="I355">
        <v>0</v>
      </c>
      <c r="J355">
        <v>0</v>
      </c>
      <c r="K355">
        <v>78</v>
      </c>
      <c r="L355">
        <v>0</v>
      </c>
    </row>
    <row r="356" spans="1:12" x14ac:dyDescent="0.3">
      <c r="A356" t="s">
        <v>600</v>
      </c>
      <c r="B356" s="1">
        <f t="shared" si="6"/>
        <v>124.66666666666667</v>
      </c>
      <c r="C356">
        <v>330</v>
      </c>
      <c r="D356">
        <v>32</v>
      </c>
      <c r="E356">
        <v>28</v>
      </c>
      <c r="F356">
        <v>71</v>
      </c>
      <c r="G356">
        <v>39</v>
      </c>
      <c r="H356">
        <v>313</v>
      </c>
      <c r="I356">
        <v>130</v>
      </c>
      <c r="J356">
        <v>100</v>
      </c>
      <c r="K356">
        <v>79</v>
      </c>
    </row>
    <row r="357" spans="1:12" x14ac:dyDescent="0.3">
      <c r="A357" t="s">
        <v>601</v>
      </c>
      <c r="B357" s="1">
        <f t="shared" si="6"/>
        <v>108</v>
      </c>
      <c r="C357">
        <v>0</v>
      </c>
      <c r="D357">
        <v>216</v>
      </c>
    </row>
    <row r="358" spans="1:12" x14ac:dyDescent="0.3">
      <c r="A358" t="s">
        <v>602</v>
      </c>
      <c r="B358" s="1">
        <f t="shared" si="6"/>
        <v>5.5</v>
      </c>
      <c r="C358">
        <v>0</v>
      </c>
      <c r="D358">
        <v>4</v>
      </c>
      <c r="E358">
        <v>0</v>
      </c>
      <c r="F358">
        <v>0</v>
      </c>
      <c r="G358">
        <v>2</v>
      </c>
      <c r="H358">
        <v>27</v>
      </c>
    </row>
    <row r="359" spans="1:12" x14ac:dyDescent="0.3">
      <c r="A359" t="s">
        <v>603</v>
      </c>
      <c r="B359" s="1">
        <f t="shared" si="6"/>
        <v>227.42857142857142</v>
      </c>
      <c r="C359">
        <v>373</v>
      </c>
      <c r="D359">
        <v>519</v>
      </c>
      <c r="E359">
        <v>139</v>
      </c>
      <c r="F359">
        <v>324</v>
      </c>
      <c r="G359">
        <v>14</v>
      </c>
      <c r="H359">
        <v>40</v>
      </c>
      <c r="I359">
        <v>183</v>
      </c>
    </row>
    <row r="360" spans="1:12" x14ac:dyDescent="0.3">
      <c r="A360" t="s">
        <v>604</v>
      </c>
      <c r="B360" s="1">
        <f t="shared" si="6"/>
        <v>76.555555555555557</v>
      </c>
      <c r="C360">
        <v>33</v>
      </c>
      <c r="D360">
        <v>29</v>
      </c>
      <c r="E360">
        <v>0</v>
      </c>
      <c r="F360">
        <v>226</v>
      </c>
      <c r="G360">
        <v>305</v>
      </c>
      <c r="H360">
        <v>24</v>
      </c>
      <c r="I360">
        <v>25</v>
      </c>
      <c r="J360">
        <v>5</v>
      </c>
      <c r="K360">
        <v>42</v>
      </c>
    </row>
    <row r="361" spans="1:12" x14ac:dyDescent="0.3">
      <c r="A361" t="s">
        <v>605</v>
      </c>
      <c r="B361" s="1">
        <f t="shared" si="6"/>
        <v>68.666666666666671</v>
      </c>
      <c r="C361">
        <v>14</v>
      </c>
      <c r="D361">
        <v>355</v>
      </c>
      <c r="E361">
        <v>35</v>
      </c>
      <c r="F361">
        <v>17</v>
      </c>
      <c r="G361">
        <v>15</v>
      </c>
      <c r="H361">
        <v>46</v>
      </c>
      <c r="I361">
        <v>37</v>
      </c>
      <c r="J361">
        <v>96</v>
      </c>
      <c r="K361">
        <v>3</v>
      </c>
    </row>
    <row r="362" spans="1:12" x14ac:dyDescent="0.3">
      <c r="A362" t="s">
        <v>606</v>
      </c>
      <c r="B362" s="1">
        <f t="shared" si="6"/>
        <v>17</v>
      </c>
      <c r="C362">
        <v>0</v>
      </c>
      <c r="D362">
        <v>0</v>
      </c>
      <c r="E362">
        <v>52</v>
      </c>
      <c r="F362">
        <v>47</v>
      </c>
      <c r="G362">
        <v>0</v>
      </c>
      <c r="H362">
        <v>3</v>
      </c>
    </row>
    <row r="363" spans="1:12" x14ac:dyDescent="0.3">
      <c r="A363" t="s">
        <v>607</v>
      </c>
      <c r="B363" s="1">
        <f t="shared" si="6"/>
        <v>11</v>
      </c>
      <c r="C363">
        <v>11</v>
      </c>
    </row>
    <row r="364" spans="1:12" x14ac:dyDescent="0.3">
      <c r="A364" t="s">
        <v>608</v>
      </c>
      <c r="B364" s="1">
        <f t="shared" si="6"/>
        <v>56.6</v>
      </c>
      <c r="C364">
        <v>159</v>
      </c>
      <c r="D364">
        <v>2</v>
      </c>
      <c r="E364">
        <v>8</v>
      </c>
      <c r="F364">
        <v>0</v>
      </c>
      <c r="G364">
        <v>108</v>
      </c>
      <c r="H364">
        <v>0</v>
      </c>
      <c r="I364">
        <v>0</v>
      </c>
      <c r="J364">
        <v>29</v>
      </c>
      <c r="K364">
        <v>57</v>
      </c>
      <c r="L364">
        <v>203</v>
      </c>
    </row>
    <row r="365" spans="1:12" x14ac:dyDescent="0.3">
      <c r="A365" s="4" t="s">
        <v>610</v>
      </c>
      <c r="B365" s="1">
        <f xml:space="preserve"> AVERAGE(C365:BC365)</f>
        <v>127.1</v>
      </c>
      <c r="C365">
        <v>273</v>
      </c>
      <c r="D365">
        <v>7</v>
      </c>
      <c r="E365">
        <v>248</v>
      </c>
      <c r="F365">
        <v>0</v>
      </c>
      <c r="G365">
        <v>271</v>
      </c>
      <c r="H365">
        <v>70</v>
      </c>
      <c r="I365">
        <v>107</v>
      </c>
      <c r="J365">
        <v>125</v>
      </c>
      <c r="K365">
        <v>91</v>
      </c>
      <c r="L365">
        <v>79</v>
      </c>
    </row>
    <row r="366" spans="1:12" x14ac:dyDescent="0.3">
      <c r="A366" t="s">
        <v>611</v>
      </c>
      <c r="B366" s="1">
        <f t="shared" si="6"/>
        <v>160</v>
      </c>
      <c r="C366">
        <v>106</v>
      </c>
      <c r="D366">
        <v>214</v>
      </c>
    </row>
    <row r="367" spans="1:12" x14ac:dyDescent="0.3">
      <c r="A367" t="s">
        <v>612</v>
      </c>
      <c r="B367" s="1">
        <f t="shared" si="6"/>
        <v>53</v>
      </c>
      <c r="C367">
        <v>53</v>
      </c>
    </row>
    <row r="368" spans="1:12" x14ac:dyDescent="0.3">
      <c r="A368" t="s">
        <v>613</v>
      </c>
      <c r="B368" s="1">
        <f t="shared" si="6"/>
        <v>27</v>
      </c>
      <c r="C368">
        <v>25</v>
      </c>
      <c r="D368">
        <v>5</v>
      </c>
      <c r="E368">
        <v>2</v>
      </c>
      <c r="F368">
        <v>113</v>
      </c>
      <c r="G368">
        <v>0</v>
      </c>
      <c r="H368">
        <v>18</v>
      </c>
      <c r="I368">
        <v>44</v>
      </c>
      <c r="J368">
        <v>9</v>
      </c>
    </row>
    <row r="369" spans="1:12" x14ac:dyDescent="0.3">
      <c r="A369" t="s">
        <v>614</v>
      </c>
      <c r="B369" s="1">
        <f t="shared" si="6"/>
        <v>155.625</v>
      </c>
      <c r="C369">
        <v>183</v>
      </c>
      <c r="D369">
        <v>25</v>
      </c>
      <c r="E369">
        <v>57</v>
      </c>
      <c r="F369">
        <v>0</v>
      </c>
      <c r="G369">
        <v>475</v>
      </c>
      <c r="H369">
        <v>105</v>
      </c>
      <c r="I369">
        <v>232</v>
      </c>
      <c r="J369">
        <v>168</v>
      </c>
    </row>
    <row r="370" spans="1:12" x14ac:dyDescent="0.3">
      <c r="A370" t="s">
        <v>615</v>
      </c>
      <c r="B370" s="1">
        <f t="shared" si="6"/>
        <v>11.4</v>
      </c>
      <c r="C370">
        <v>23</v>
      </c>
      <c r="D370">
        <v>2</v>
      </c>
      <c r="E370">
        <v>0</v>
      </c>
      <c r="F370">
        <v>0</v>
      </c>
      <c r="G370">
        <v>32</v>
      </c>
    </row>
    <row r="371" spans="1:12" x14ac:dyDescent="0.3">
      <c r="A371" t="s">
        <v>616</v>
      </c>
      <c r="B371" s="1">
        <f t="shared" si="6"/>
        <v>136.25</v>
      </c>
      <c r="C371">
        <v>0</v>
      </c>
      <c r="D371">
        <v>97</v>
      </c>
      <c r="E371">
        <v>16</v>
      </c>
      <c r="F371">
        <v>432</v>
      </c>
    </row>
    <row r="372" spans="1:12" x14ac:dyDescent="0.3">
      <c r="A372" t="s">
        <v>617</v>
      </c>
      <c r="B372" s="1">
        <f t="shared" si="6"/>
        <v>157.375</v>
      </c>
      <c r="C372">
        <v>352</v>
      </c>
      <c r="D372">
        <v>145</v>
      </c>
      <c r="E372">
        <v>96</v>
      </c>
      <c r="F372">
        <v>182</v>
      </c>
      <c r="G372">
        <v>153</v>
      </c>
      <c r="H372">
        <v>47</v>
      </c>
      <c r="I372">
        <v>2</v>
      </c>
      <c r="J372">
        <v>282</v>
      </c>
    </row>
    <row r="373" spans="1:12" x14ac:dyDescent="0.3">
      <c r="A373" t="s">
        <v>618</v>
      </c>
      <c r="B373" s="1">
        <f t="shared" si="6"/>
        <v>95.75</v>
      </c>
      <c r="C373">
        <v>21</v>
      </c>
      <c r="D373">
        <v>183</v>
      </c>
      <c r="E373">
        <v>121</v>
      </c>
      <c r="F373">
        <v>37</v>
      </c>
      <c r="G373">
        <v>30</v>
      </c>
      <c r="H373">
        <v>0</v>
      </c>
      <c r="I373">
        <v>362</v>
      </c>
      <c r="J373">
        <v>12</v>
      </c>
    </row>
    <row r="374" spans="1:12" x14ac:dyDescent="0.3">
      <c r="A374" t="s">
        <v>619</v>
      </c>
      <c r="B374" s="1">
        <f t="shared" si="6"/>
        <v>52</v>
      </c>
      <c r="C374">
        <v>171</v>
      </c>
      <c r="D374">
        <v>0</v>
      </c>
      <c r="E374">
        <v>104</v>
      </c>
      <c r="F374">
        <v>17</v>
      </c>
      <c r="G374">
        <v>5</v>
      </c>
      <c r="H374">
        <v>15</v>
      </c>
    </row>
    <row r="375" spans="1:12" x14ac:dyDescent="0.3">
      <c r="A375" t="s">
        <v>620</v>
      </c>
      <c r="B375" s="1">
        <f t="shared" si="6"/>
        <v>68</v>
      </c>
      <c r="C375">
        <v>2</v>
      </c>
      <c r="D375">
        <v>25</v>
      </c>
      <c r="E375">
        <v>1</v>
      </c>
      <c r="F375">
        <v>10</v>
      </c>
      <c r="G375">
        <v>3</v>
      </c>
      <c r="H375">
        <v>3</v>
      </c>
      <c r="I375">
        <v>0</v>
      </c>
      <c r="J375">
        <v>519</v>
      </c>
      <c r="K375">
        <v>49</v>
      </c>
    </row>
    <row r="376" spans="1:12" x14ac:dyDescent="0.3">
      <c r="A376" t="s">
        <v>621</v>
      </c>
      <c r="B376" s="1">
        <f t="shared" si="6"/>
        <v>75.2</v>
      </c>
      <c r="C376">
        <v>1</v>
      </c>
      <c r="D376">
        <v>47</v>
      </c>
      <c r="E376">
        <v>328</v>
      </c>
      <c r="F376">
        <v>0</v>
      </c>
      <c r="G376">
        <v>0</v>
      </c>
    </row>
    <row r="377" spans="1:12" x14ac:dyDescent="0.3">
      <c r="A377" t="s">
        <v>622</v>
      </c>
      <c r="B377" s="1">
        <f t="shared" si="6"/>
        <v>113.5</v>
      </c>
      <c r="C377">
        <v>63</v>
      </c>
      <c r="D377">
        <v>164</v>
      </c>
    </row>
    <row r="378" spans="1:12" x14ac:dyDescent="0.3">
      <c r="A378" t="s">
        <v>623</v>
      </c>
      <c r="B378" s="1">
        <f t="shared" si="6"/>
        <v>82.7</v>
      </c>
      <c r="C378">
        <v>215</v>
      </c>
      <c r="D378">
        <v>0</v>
      </c>
      <c r="E378">
        <v>169</v>
      </c>
      <c r="F378">
        <v>102</v>
      </c>
      <c r="G378">
        <v>198</v>
      </c>
      <c r="H378">
        <v>35</v>
      </c>
      <c r="I378">
        <v>47</v>
      </c>
      <c r="J378">
        <v>0</v>
      </c>
      <c r="K378">
        <v>31</v>
      </c>
      <c r="L378">
        <v>30</v>
      </c>
    </row>
    <row r="379" spans="1:12" x14ac:dyDescent="0.3">
      <c r="A379" t="s">
        <v>624</v>
      </c>
      <c r="B379" s="1">
        <f t="shared" si="6"/>
        <v>51.4</v>
      </c>
      <c r="C379">
        <v>0</v>
      </c>
      <c r="D379">
        <v>2</v>
      </c>
      <c r="E379">
        <v>0</v>
      </c>
      <c r="F379">
        <v>27</v>
      </c>
      <c r="G379">
        <v>409</v>
      </c>
      <c r="H379">
        <v>16</v>
      </c>
      <c r="I379">
        <v>3</v>
      </c>
      <c r="J379">
        <v>57</v>
      </c>
      <c r="K379">
        <v>0</v>
      </c>
      <c r="L379">
        <v>0</v>
      </c>
    </row>
    <row r="380" spans="1:12" x14ac:dyDescent="0.3">
      <c r="A380" t="s">
        <v>625</v>
      </c>
      <c r="B380" s="1">
        <f t="shared" si="6"/>
        <v>10.285714285714286</v>
      </c>
      <c r="C380">
        <v>0</v>
      </c>
      <c r="D380">
        <v>29</v>
      </c>
      <c r="E380">
        <v>0</v>
      </c>
      <c r="F380">
        <v>43</v>
      </c>
      <c r="G380">
        <v>0</v>
      </c>
      <c r="H380">
        <v>0</v>
      </c>
      <c r="I380">
        <v>0</v>
      </c>
    </row>
    <row r="381" spans="1:12" x14ac:dyDescent="0.3">
      <c r="A381" t="s">
        <v>626</v>
      </c>
      <c r="B381" s="1">
        <f t="shared" si="6"/>
        <v>55</v>
      </c>
      <c r="C381">
        <v>10</v>
      </c>
      <c r="D381">
        <v>49</v>
      </c>
      <c r="E381">
        <v>25</v>
      </c>
      <c r="F381">
        <v>136</v>
      </c>
    </row>
    <row r="382" spans="1:12" x14ac:dyDescent="0.3">
      <c r="A382" t="s">
        <v>627</v>
      </c>
      <c r="B382" s="1">
        <f t="shared" si="6"/>
        <v>54</v>
      </c>
      <c r="C382">
        <v>9</v>
      </c>
      <c r="D382">
        <v>0</v>
      </c>
      <c r="E382">
        <v>153</v>
      </c>
    </row>
    <row r="383" spans="1:12" x14ac:dyDescent="0.3">
      <c r="A383" t="s">
        <v>628</v>
      </c>
      <c r="B383" s="1">
        <f t="shared" ref="B383:B446" si="7" xml:space="preserve"> AVERAGE(C383:BC383)</f>
        <v>40.700000000000003</v>
      </c>
      <c r="C383">
        <v>41</v>
      </c>
      <c r="D383">
        <v>0</v>
      </c>
      <c r="E383">
        <v>9</v>
      </c>
      <c r="F383">
        <v>45</v>
      </c>
      <c r="G383">
        <v>0</v>
      </c>
      <c r="H383">
        <v>248</v>
      </c>
      <c r="I383">
        <v>0</v>
      </c>
      <c r="J383">
        <v>0</v>
      </c>
      <c r="K383">
        <v>56</v>
      </c>
      <c r="L383">
        <v>8</v>
      </c>
    </row>
    <row r="384" spans="1:12" x14ac:dyDescent="0.3">
      <c r="A384" s="4" t="s">
        <v>629</v>
      </c>
      <c r="B384" s="1">
        <f t="shared" si="7"/>
        <v>220</v>
      </c>
      <c r="C384">
        <v>220</v>
      </c>
    </row>
    <row r="385" spans="1:12" x14ac:dyDescent="0.3">
      <c r="A385" t="s">
        <v>630</v>
      </c>
      <c r="B385" s="1">
        <f t="shared" si="7"/>
        <v>14.666666666666666</v>
      </c>
      <c r="C385">
        <v>20</v>
      </c>
      <c r="D385">
        <v>1</v>
      </c>
      <c r="E385">
        <v>23</v>
      </c>
    </row>
    <row r="386" spans="1:12" x14ac:dyDescent="0.3">
      <c r="A386" t="s">
        <v>631</v>
      </c>
      <c r="B386" s="1">
        <f t="shared" si="7"/>
        <v>12</v>
      </c>
      <c r="C386">
        <v>24</v>
      </c>
      <c r="D386">
        <v>0</v>
      </c>
    </row>
    <row r="387" spans="1:12" x14ac:dyDescent="0.3">
      <c r="A387" t="s">
        <v>632</v>
      </c>
      <c r="B387" s="1">
        <f t="shared" si="7"/>
        <v>110</v>
      </c>
      <c r="C387">
        <v>220</v>
      </c>
      <c r="D387">
        <v>0</v>
      </c>
    </row>
    <row r="388" spans="1:12" x14ac:dyDescent="0.3">
      <c r="A388" t="s">
        <v>633</v>
      </c>
      <c r="B388" s="1">
        <f t="shared" si="7"/>
        <v>215.375</v>
      </c>
      <c r="C388">
        <v>0</v>
      </c>
      <c r="D388">
        <v>398</v>
      </c>
      <c r="E388">
        <f>9*60+30</f>
        <v>570</v>
      </c>
      <c r="F388">
        <v>314</v>
      </c>
      <c r="G388">
        <v>38</v>
      </c>
      <c r="H388">
        <v>83</v>
      </c>
      <c r="I388">
        <v>304</v>
      </c>
      <c r="J388">
        <v>16</v>
      </c>
    </row>
    <row r="389" spans="1:12" x14ac:dyDescent="0.3">
      <c r="A389" t="s">
        <v>634</v>
      </c>
      <c r="B389" s="1">
        <f t="shared" si="7"/>
        <v>238.4</v>
      </c>
      <c r="C389">
        <v>445</v>
      </c>
      <c r="D389">
        <v>68</v>
      </c>
      <c r="E389">
        <v>219</v>
      </c>
      <c r="F389">
        <v>43</v>
      </c>
      <c r="G389">
        <v>489</v>
      </c>
      <c r="H389">
        <v>500</v>
      </c>
      <c r="I389">
        <v>145</v>
      </c>
      <c r="J389">
        <v>30</v>
      </c>
      <c r="K389">
        <v>98</v>
      </c>
      <c r="L389">
        <v>347</v>
      </c>
    </row>
    <row r="390" spans="1:12" x14ac:dyDescent="0.3">
      <c r="A390" t="s">
        <v>635</v>
      </c>
      <c r="B390" s="1">
        <f t="shared" si="7"/>
        <v>47.5</v>
      </c>
      <c r="C390">
        <v>2</v>
      </c>
      <c r="D390">
        <v>30</v>
      </c>
      <c r="E390">
        <v>2</v>
      </c>
      <c r="F390">
        <v>127</v>
      </c>
      <c r="G390">
        <v>70</v>
      </c>
      <c r="H390">
        <v>187</v>
      </c>
      <c r="I390">
        <v>55</v>
      </c>
      <c r="J390">
        <v>0</v>
      </c>
      <c r="K390">
        <v>0</v>
      </c>
      <c r="L390">
        <v>2</v>
      </c>
    </row>
    <row r="391" spans="1:12" x14ac:dyDescent="0.3">
      <c r="A391" t="s">
        <v>636</v>
      </c>
      <c r="B391" s="1">
        <f t="shared" si="7"/>
        <v>96.2</v>
      </c>
      <c r="C391">
        <v>120</v>
      </c>
      <c r="D391">
        <v>5</v>
      </c>
      <c r="E391">
        <v>14</v>
      </c>
      <c r="F391">
        <v>5</v>
      </c>
      <c r="G391">
        <v>2</v>
      </c>
      <c r="H391">
        <v>22</v>
      </c>
      <c r="I391">
        <v>472</v>
      </c>
      <c r="J391">
        <v>261</v>
      </c>
      <c r="K391">
        <v>3</v>
      </c>
      <c r="L391">
        <v>58</v>
      </c>
    </row>
    <row r="392" spans="1:12" x14ac:dyDescent="0.3">
      <c r="A392" t="s">
        <v>637</v>
      </c>
      <c r="B392" s="1">
        <f t="shared" si="7"/>
        <v>27</v>
      </c>
      <c r="C392">
        <v>0</v>
      </c>
      <c r="D392">
        <v>4</v>
      </c>
      <c r="E392">
        <v>20</v>
      </c>
      <c r="F392">
        <v>84</v>
      </c>
    </row>
    <row r="393" spans="1:12" x14ac:dyDescent="0.3">
      <c r="A393" t="s">
        <v>638</v>
      </c>
      <c r="B393" s="1">
        <f t="shared" si="7"/>
        <v>11.8</v>
      </c>
      <c r="C393">
        <v>0</v>
      </c>
      <c r="D393">
        <v>17</v>
      </c>
      <c r="E393">
        <v>0</v>
      </c>
      <c r="F393">
        <v>2</v>
      </c>
      <c r="G393">
        <v>40</v>
      </c>
    </row>
    <row r="394" spans="1:12" x14ac:dyDescent="0.3">
      <c r="A394" t="s">
        <v>639</v>
      </c>
      <c r="B394" s="1">
        <f t="shared" si="7"/>
        <v>35.75</v>
      </c>
      <c r="C394">
        <v>31</v>
      </c>
      <c r="D394">
        <v>5</v>
      </c>
      <c r="E394">
        <v>107</v>
      </c>
      <c r="F394">
        <v>0</v>
      </c>
    </row>
    <row r="395" spans="1:12" x14ac:dyDescent="0.3">
      <c r="A395" t="s">
        <v>640</v>
      </c>
      <c r="B395" s="1">
        <f t="shared" si="7"/>
        <v>185</v>
      </c>
      <c r="C395">
        <v>39</v>
      </c>
      <c r="D395">
        <v>86</v>
      </c>
      <c r="E395">
        <v>290</v>
      </c>
      <c r="F395">
        <v>252</v>
      </c>
      <c r="G395">
        <v>69</v>
      </c>
      <c r="H395">
        <v>352</v>
      </c>
      <c r="I395">
        <v>344</v>
      </c>
      <c r="J395">
        <v>110</v>
      </c>
      <c r="K395">
        <v>107</v>
      </c>
      <c r="L395">
        <v>201</v>
      </c>
    </row>
    <row r="396" spans="1:12" x14ac:dyDescent="0.3">
      <c r="A396" t="s">
        <v>641</v>
      </c>
      <c r="B396" s="1">
        <f t="shared" si="7"/>
        <v>88.444444444444443</v>
      </c>
      <c r="C396">
        <v>149</v>
      </c>
      <c r="D396">
        <v>130</v>
      </c>
      <c r="E396">
        <v>259</v>
      </c>
      <c r="F396">
        <v>220</v>
      </c>
      <c r="G396">
        <v>12</v>
      </c>
      <c r="H396">
        <v>23</v>
      </c>
      <c r="I396">
        <v>0</v>
      </c>
      <c r="J396">
        <v>3</v>
      </c>
      <c r="K396">
        <v>0</v>
      </c>
    </row>
    <row r="397" spans="1:12" x14ac:dyDescent="0.3">
      <c r="A397" s="4" t="s">
        <v>643</v>
      </c>
      <c r="B397" s="1">
        <f t="shared" si="7"/>
        <v>249.66666666666666</v>
      </c>
      <c r="C397">
        <v>158</v>
      </c>
      <c r="D397">
        <v>313</v>
      </c>
      <c r="E397">
        <v>116</v>
      </c>
      <c r="F397">
        <v>54</v>
      </c>
      <c r="G397">
        <v>233</v>
      </c>
      <c r="H397">
        <v>624</v>
      </c>
    </row>
    <row r="398" spans="1:12" x14ac:dyDescent="0.3">
      <c r="A398" t="s">
        <v>644</v>
      </c>
      <c r="B398" s="1">
        <f t="shared" si="7"/>
        <v>75.5</v>
      </c>
      <c r="C398">
        <v>140</v>
      </c>
      <c r="D398">
        <v>11</v>
      </c>
    </row>
    <row r="399" spans="1:12" x14ac:dyDescent="0.3">
      <c r="A399" t="s">
        <v>646</v>
      </c>
      <c r="B399" s="1">
        <f t="shared" si="7"/>
        <v>363.25</v>
      </c>
      <c r="C399">
        <v>3</v>
      </c>
      <c r="D399">
        <f>9*60+26</f>
        <v>566</v>
      </c>
      <c r="E399">
        <f>13*60+3</f>
        <v>783</v>
      </c>
      <c r="F399">
        <v>101</v>
      </c>
    </row>
    <row r="400" spans="1:12" x14ac:dyDescent="0.3">
      <c r="A400" t="s">
        <v>647</v>
      </c>
      <c r="B400" s="1">
        <f t="shared" si="7"/>
        <v>239.1</v>
      </c>
      <c r="C400">
        <v>350</v>
      </c>
      <c r="D400">
        <v>673</v>
      </c>
      <c r="E400">
        <v>170</v>
      </c>
      <c r="F400">
        <v>116</v>
      </c>
      <c r="G400">
        <f>9*60+44</f>
        <v>584</v>
      </c>
      <c r="H400">
        <v>193</v>
      </c>
      <c r="I400">
        <v>41</v>
      </c>
      <c r="J400">
        <v>0</v>
      </c>
      <c r="K400">
        <v>264</v>
      </c>
      <c r="L400">
        <v>0</v>
      </c>
    </row>
    <row r="401" spans="1:12" x14ac:dyDescent="0.3">
      <c r="A401" t="s">
        <v>648</v>
      </c>
      <c r="B401" s="1">
        <f t="shared" si="7"/>
        <v>73.599999999999994</v>
      </c>
      <c r="C401">
        <v>0</v>
      </c>
      <c r="D401">
        <v>168</v>
      </c>
      <c r="E401">
        <v>3</v>
      </c>
      <c r="F401">
        <v>175</v>
      </c>
      <c r="G401">
        <v>22</v>
      </c>
    </row>
    <row r="402" spans="1:12" x14ac:dyDescent="0.3">
      <c r="A402" t="s">
        <v>649</v>
      </c>
      <c r="B402" s="1">
        <f t="shared" si="7"/>
        <v>188.5</v>
      </c>
      <c r="C402">
        <v>507</v>
      </c>
      <c r="D402">
        <v>117</v>
      </c>
      <c r="E402">
        <v>134</v>
      </c>
      <c r="F402">
        <v>146</v>
      </c>
      <c r="G402">
        <v>144</v>
      </c>
      <c r="H402">
        <v>83</v>
      </c>
    </row>
    <row r="403" spans="1:12" x14ac:dyDescent="0.3">
      <c r="A403" t="s">
        <v>650</v>
      </c>
      <c r="B403" s="1">
        <f t="shared" si="7"/>
        <v>373.57142857142856</v>
      </c>
      <c r="C403">
        <v>417</v>
      </c>
      <c r="D403">
        <v>379</v>
      </c>
      <c r="E403">
        <v>229</v>
      </c>
      <c r="F403">
        <f>9*60+53</f>
        <v>593</v>
      </c>
      <c r="G403">
        <v>216</v>
      </c>
      <c r="H403">
        <v>48</v>
      </c>
      <c r="I403">
        <f>12*60+13</f>
        <v>733</v>
      </c>
    </row>
    <row r="404" spans="1:12" x14ac:dyDescent="0.3">
      <c r="A404" t="s">
        <v>651</v>
      </c>
      <c r="B404" s="1">
        <f t="shared" si="7"/>
        <v>208</v>
      </c>
      <c r="C404">
        <v>141</v>
      </c>
      <c r="D404">
        <v>218</v>
      </c>
      <c r="E404">
        <v>156</v>
      </c>
      <c r="F404">
        <v>354</v>
      </c>
      <c r="G404">
        <v>370</v>
      </c>
      <c r="H404">
        <v>9</v>
      </c>
    </row>
    <row r="405" spans="1:12" x14ac:dyDescent="0.3">
      <c r="A405" t="s">
        <v>652</v>
      </c>
      <c r="B405" s="1">
        <f t="shared" si="7"/>
        <v>113.66666666666667</v>
      </c>
      <c r="C405">
        <v>107</v>
      </c>
      <c r="D405">
        <v>201</v>
      </c>
      <c r="E405">
        <v>33</v>
      </c>
    </row>
    <row r="406" spans="1:12" x14ac:dyDescent="0.3">
      <c r="A406" s="4" t="s">
        <v>653</v>
      </c>
      <c r="B406" s="1">
        <f t="shared" si="7"/>
        <v>12.285714285714286</v>
      </c>
      <c r="C406">
        <v>56</v>
      </c>
      <c r="D406">
        <v>0</v>
      </c>
      <c r="E406">
        <v>2</v>
      </c>
      <c r="F406">
        <v>22</v>
      </c>
      <c r="G406">
        <v>2</v>
      </c>
      <c r="H406">
        <v>4</v>
      </c>
      <c r="I406">
        <v>0</v>
      </c>
    </row>
    <row r="407" spans="1:12" x14ac:dyDescent="0.3">
      <c r="A407" t="s">
        <v>654</v>
      </c>
      <c r="B407" s="1">
        <f t="shared" si="7"/>
        <v>117</v>
      </c>
      <c r="C407">
        <v>160</v>
      </c>
      <c r="D407">
        <v>186</v>
      </c>
      <c r="E407">
        <v>5</v>
      </c>
    </row>
    <row r="408" spans="1:12" x14ac:dyDescent="0.3">
      <c r="A408" t="s">
        <v>655</v>
      </c>
      <c r="B408" s="1">
        <f t="shared" si="7"/>
        <v>152.30000000000001</v>
      </c>
      <c r="C408">
        <v>69</v>
      </c>
      <c r="D408">
        <v>2</v>
      </c>
      <c r="E408">
        <v>98</v>
      </c>
      <c r="F408">
        <v>52</v>
      </c>
      <c r="G408">
        <v>121</v>
      </c>
      <c r="H408">
        <v>29</v>
      </c>
      <c r="I408">
        <v>522</v>
      </c>
      <c r="J408">
        <v>311</v>
      </c>
      <c r="K408">
        <v>270</v>
      </c>
      <c r="L408">
        <v>49</v>
      </c>
    </row>
    <row r="409" spans="1:12" x14ac:dyDescent="0.3">
      <c r="A409" t="s">
        <v>656</v>
      </c>
      <c r="B409" s="1">
        <f t="shared" si="7"/>
        <v>86.333333333333329</v>
      </c>
      <c r="C409">
        <v>0</v>
      </c>
      <c r="D409">
        <v>0</v>
      </c>
      <c r="E409">
        <v>259</v>
      </c>
    </row>
    <row r="410" spans="1:12" x14ac:dyDescent="0.3">
      <c r="A410" t="s">
        <v>657</v>
      </c>
      <c r="B410" s="1">
        <f t="shared" si="7"/>
        <v>64.625</v>
      </c>
      <c r="C410">
        <v>2</v>
      </c>
      <c r="D410">
        <v>21</v>
      </c>
      <c r="E410">
        <v>212</v>
      </c>
      <c r="F410">
        <v>0</v>
      </c>
      <c r="G410">
        <v>17</v>
      </c>
      <c r="H410">
        <v>19</v>
      </c>
      <c r="I410">
        <v>19</v>
      </c>
      <c r="J410">
        <v>227</v>
      </c>
    </row>
    <row r="411" spans="1:12" x14ac:dyDescent="0.3">
      <c r="A411" t="s">
        <v>658</v>
      </c>
      <c r="B411" s="1">
        <f t="shared" si="7"/>
        <v>50.5</v>
      </c>
      <c r="C411">
        <v>4</v>
      </c>
      <c r="D411">
        <v>10</v>
      </c>
      <c r="E411">
        <v>160</v>
      </c>
      <c r="F411">
        <v>28</v>
      </c>
    </row>
    <row r="412" spans="1:12" x14ac:dyDescent="0.3">
      <c r="A412" t="s">
        <v>659</v>
      </c>
      <c r="B412" s="1">
        <f t="shared" si="7"/>
        <v>120.11111111111111</v>
      </c>
      <c r="C412">
        <v>0</v>
      </c>
      <c r="D412">
        <v>183</v>
      </c>
      <c r="E412">
        <v>2</v>
      </c>
      <c r="F412">
        <v>0</v>
      </c>
      <c r="G412">
        <v>128</v>
      </c>
      <c r="H412">
        <v>279</v>
      </c>
      <c r="I412">
        <v>389</v>
      </c>
      <c r="J412">
        <v>5</v>
      </c>
      <c r="K412">
        <v>95</v>
      </c>
    </row>
    <row r="413" spans="1:12" x14ac:dyDescent="0.3">
      <c r="A413" t="s">
        <v>660</v>
      </c>
      <c r="B413" s="1">
        <f t="shared" si="7"/>
        <v>236.75</v>
      </c>
      <c r="C413">
        <v>351</v>
      </c>
      <c r="D413">
        <v>155</v>
      </c>
      <c r="E413">
        <v>499</v>
      </c>
      <c r="F413">
        <v>0</v>
      </c>
      <c r="G413">
        <v>281</v>
      </c>
      <c r="H413">
        <v>146</v>
      </c>
      <c r="I413">
        <v>198</v>
      </c>
      <c r="J413">
        <v>264</v>
      </c>
    </row>
    <row r="414" spans="1:12" x14ac:dyDescent="0.3">
      <c r="A414" s="4" t="s">
        <v>677</v>
      </c>
      <c r="B414" s="1">
        <f t="shared" si="7"/>
        <v>113.66666666666667</v>
      </c>
      <c r="C414">
        <v>0</v>
      </c>
      <c r="D414">
        <v>116</v>
      </c>
      <c r="E414">
        <v>125</v>
      </c>
      <c r="F414">
        <v>40</v>
      </c>
      <c r="G414">
        <v>333</v>
      </c>
      <c r="H414">
        <v>68</v>
      </c>
    </row>
    <row r="415" spans="1:12" x14ac:dyDescent="0.3">
      <c r="A415" t="s">
        <v>662</v>
      </c>
      <c r="B415" s="1">
        <f t="shared" si="7"/>
        <v>52.625</v>
      </c>
      <c r="C415">
        <v>115</v>
      </c>
      <c r="D415">
        <v>98</v>
      </c>
      <c r="E415">
        <v>3</v>
      </c>
      <c r="F415">
        <v>0</v>
      </c>
      <c r="G415">
        <v>2</v>
      </c>
      <c r="H415">
        <v>2</v>
      </c>
      <c r="I415">
        <v>184</v>
      </c>
      <c r="J415">
        <v>17</v>
      </c>
    </row>
    <row r="416" spans="1:12" x14ac:dyDescent="0.3">
      <c r="A416" t="s">
        <v>663</v>
      </c>
      <c r="B416" s="1">
        <f t="shared" si="7"/>
        <v>107.85714285714286</v>
      </c>
      <c r="C416">
        <v>234</v>
      </c>
      <c r="D416">
        <v>58</v>
      </c>
      <c r="E416">
        <v>310</v>
      </c>
      <c r="F416">
        <v>0</v>
      </c>
      <c r="G416">
        <v>1</v>
      </c>
      <c r="H416">
        <v>132</v>
      </c>
      <c r="I416">
        <v>20</v>
      </c>
    </row>
    <row r="417" spans="1:12" x14ac:dyDescent="0.3">
      <c r="A417" t="s">
        <v>664</v>
      </c>
      <c r="B417" s="1">
        <f t="shared" si="7"/>
        <v>139</v>
      </c>
      <c r="C417">
        <v>55</v>
      </c>
      <c r="D417">
        <v>194</v>
      </c>
      <c r="E417">
        <v>114</v>
      </c>
      <c r="F417">
        <v>132</v>
      </c>
      <c r="G417">
        <v>0</v>
      </c>
      <c r="H417">
        <v>114</v>
      </c>
      <c r="I417">
        <v>303</v>
      </c>
      <c r="J417">
        <v>21</v>
      </c>
      <c r="K417">
        <v>173</v>
      </c>
      <c r="L417">
        <v>284</v>
      </c>
    </row>
    <row r="418" spans="1:12" x14ac:dyDescent="0.3">
      <c r="A418" t="s">
        <v>665</v>
      </c>
      <c r="B418" s="1">
        <f t="shared" si="7"/>
        <v>50.3</v>
      </c>
      <c r="C418">
        <v>0</v>
      </c>
      <c r="D418">
        <v>38</v>
      </c>
      <c r="E418">
        <v>71</v>
      </c>
      <c r="F418">
        <v>0</v>
      </c>
      <c r="G418">
        <v>0</v>
      </c>
      <c r="H418">
        <v>17</v>
      </c>
      <c r="I418">
        <v>13</v>
      </c>
      <c r="J418">
        <v>233</v>
      </c>
      <c r="K418">
        <v>131</v>
      </c>
      <c r="L418">
        <v>0</v>
      </c>
    </row>
    <row r="419" spans="1:12" x14ac:dyDescent="0.3">
      <c r="A419" t="s">
        <v>666</v>
      </c>
      <c r="B419" s="1">
        <f t="shared" si="7"/>
        <v>138.44444444444446</v>
      </c>
      <c r="C419">
        <v>82</v>
      </c>
      <c r="D419">
        <v>200</v>
      </c>
      <c r="E419">
        <v>2</v>
      </c>
      <c r="F419">
        <v>0</v>
      </c>
      <c r="G419">
        <v>3</v>
      </c>
      <c r="H419">
        <v>210</v>
      </c>
      <c r="I419">
        <v>93</v>
      </c>
      <c r="J419">
        <v>211</v>
      </c>
      <c r="K419">
        <v>445</v>
      </c>
    </row>
    <row r="420" spans="1:12" x14ac:dyDescent="0.3">
      <c r="A420" t="s">
        <v>667</v>
      </c>
      <c r="B420" s="1">
        <f t="shared" si="7"/>
        <v>220.9</v>
      </c>
      <c r="C420">
        <v>176</v>
      </c>
      <c r="D420">
        <v>44</v>
      </c>
      <c r="E420">
        <v>175</v>
      </c>
      <c r="F420">
        <v>424</v>
      </c>
      <c r="G420">
        <v>0</v>
      </c>
      <c r="H420">
        <v>234</v>
      </c>
      <c r="I420">
        <v>57</v>
      </c>
      <c r="J420">
        <v>363</v>
      </c>
      <c r="K420">
        <v>128</v>
      </c>
      <c r="L420">
        <v>608</v>
      </c>
    </row>
    <row r="421" spans="1:12" x14ac:dyDescent="0.3">
      <c r="A421" t="s">
        <v>669</v>
      </c>
      <c r="B421" s="1">
        <f t="shared" si="7"/>
        <v>48.6</v>
      </c>
      <c r="C421">
        <v>60</v>
      </c>
      <c r="D421">
        <v>4</v>
      </c>
      <c r="E421">
        <v>4</v>
      </c>
      <c r="F421">
        <v>69</v>
      </c>
      <c r="G421">
        <v>106</v>
      </c>
    </row>
    <row r="422" spans="1:12" x14ac:dyDescent="0.3">
      <c r="A422" t="s">
        <v>670</v>
      </c>
      <c r="B422" s="1">
        <f t="shared" si="7"/>
        <v>111.85714285714286</v>
      </c>
      <c r="C422">
        <v>226</v>
      </c>
      <c r="D422">
        <v>230</v>
      </c>
      <c r="E422">
        <v>3</v>
      </c>
      <c r="F422">
        <v>0</v>
      </c>
      <c r="G422">
        <v>72</v>
      </c>
      <c r="H422">
        <v>225</v>
      </c>
      <c r="I422">
        <v>27</v>
      </c>
    </row>
    <row r="423" spans="1:12" x14ac:dyDescent="0.3">
      <c r="A423" t="s">
        <v>671</v>
      </c>
      <c r="B423" s="1">
        <f t="shared" si="7"/>
        <v>79.333333333333329</v>
      </c>
      <c r="C423">
        <v>86</v>
      </c>
      <c r="D423">
        <v>112</v>
      </c>
      <c r="E423">
        <v>40</v>
      </c>
    </row>
    <row r="424" spans="1:12" x14ac:dyDescent="0.3">
      <c r="A424" t="s">
        <v>672</v>
      </c>
      <c r="B424" s="1">
        <f t="shared" si="7"/>
        <v>24</v>
      </c>
      <c r="C424">
        <v>24</v>
      </c>
    </row>
    <row r="425" spans="1:12" x14ac:dyDescent="0.3">
      <c r="A425" t="s">
        <v>673</v>
      </c>
      <c r="B425" s="1">
        <f t="shared" si="7"/>
        <v>273.88888888888891</v>
      </c>
      <c r="C425">
        <v>122</v>
      </c>
      <c r="D425">
        <v>241</v>
      </c>
      <c r="E425">
        <v>162</v>
      </c>
      <c r="F425">
        <f>13*60+19</f>
        <v>799</v>
      </c>
      <c r="G425">
        <v>148</v>
      </c>
      <c r="H425">
        <v>52</v>
      </c>
      <c r="I425">
        <v>673</v>
      </c>
      <c r="J425">
        <v>143</v>
      </c>
      <c r="K425">
        <v>125</v>
      </c>
    </row>
    <row r="426" spans="1:12" x14ac:dyDescent="0.3">
      <c r="A426" t="s">
        <v>674</v>
      </c>
      <c r="B426" s="1">
        <f t="shared" si="7"/>
        <v>150</v>
      </c>
      <c r="C426" s="8">
        <v>150</v>
      </c>
    </row>
    <row r="427" spans="1:12" x14ac:dyDescent="0.3">
      <c r="A427" t="s">
        <v>675</v>
      </c>
      <c r="B427" s="1">
        <f t="shared" si="7"/>
        <v>202</v>
      </c>
      <c r="C427">
        <v>354</v>
      </c>
      <c r="D427">
        <v>179</v>
      </c>
      <c r="E427">
        <v>2</v>
      </c>
      <c r="F427">
        <v>183</v>
      </c>
      <c r="G427">
        <v>146</v>
      </c>
      <c r="H427">
        <v>116</v>
      </c>
      <c r="I427">
        <v>436</v>
      </c>
      <c r="J427">
        <v>200</v>
      </c>
    </row>
    <row r="428" spans="1:12" x14ac:dyDescent="0.3">
      <c r="A428" t="s">
        <v>676</v>
      </c>
      <c r="B428" s="1">
        <f t="shared" si="7"/>
        <v>111.22222222222223</v>
      </c>
      <c r="C428">
        <v>2</v>
      </c>
      <c r="D428">
        <v>94</v>
      </c>
      <c r="E428">
        <v>78</v>
      </c>
      <c r="F428">
        <v>333</v>
      </c>
      <c r="G428">
        <v>85</v>
      </c>
      <c r="H428">
        <v>57</v>
      </c>
      <c r="I428">
        <v>128</v>
      </c>
      <c r="J428">
        <v>219</v>
      </c>
      <c r="K428">
        <v>5</v>
      </c>
    </row>
    <row r="429" spans="1:12" x14ac:dyDescent="0.3">
      <c r="A429" s="4" t="s">
        <v>678</v>
      </c>
      <c r="B429" s="1">
        <f t="shared" si="7"/>
        <v>20</v>
      </c>
      <c r="C429">
        <v>20</v>
      </c>
    </row>
    <row r="430" spans="1:12" x14ac:dyDescent="0.3">
      <c r="A430" t="s">
        <v>679</v>
      </c>
      <c r="B430" s="1">
        <f t="shared" si="7"/>
        <v>202.5</v>
      </c>
      <c r="C430">
        <v>379</v>
      </c>
      <c r="D430">
        <v>26</v>
      </c>
    </row>
    <row r="431" spans="1:12" x14ac:dyDescent="0.3">
      <c r="A431" t="s">
        <v>680</v>
      </c>
      <c r="B431" s="1">
        <f t="shared" si="7"/>
        <v>13</v>
      </c>
      <c r="C431">
        <v>0</v>
      </c>
      <c r="D431">
        <v>4</v>
      </c>
      <c r="E431">
        <v>35</v>
      </c>
    </row>
    <row r="432" spans="1:12" x14ac:dyDescent="0.3">
      <c r="A432" t="s">
        <v>681</v>
      </c>
      <c r="B432" s="1">
        <f t="shared" si="7"/>
        <v>47.333333333333336</v>
      </c>
      <c r="C432">
        <v>118</v>
      </c>
      <c r="D432">
        <v>20</v>
      </c>
      <c r="E432">
        <v>4</v>
      </c>
    </row>
    <row r="433" spans="1:12" x14ac:dyDescent="0.3">
      <c r="A433" t="s">
        <v>682</v>
      </c>
      <c r="B433" s="1">
        <f t="shared" si="7"/>
        <v>234.71428571428572</v>
      </c>
      <c r="C433">
        <v>464</v>
      </c>
      <c r="D433">
        <v>520</v>
      </c>
      <c r="E433">
        <v>253</v>
      </c>
      <c r="F433">
        <v>130</v>
      </c>
      <c r="G433">
        <v>232</v>
      </c>
      <c r="H433">
        <v>0</v>
      </c>
      <c r="I433">
        <v>44</v>
      </c>
    </row>
    <row r="434" spans="1:12" x14ac:dyDescent="0.3">
      <c r="A434" t="s">
        <v>683</v>
      </c>
      <c r="B434" s="1">
        <f t="shared" si="7"/>
        <v>41.5</v>
      </c>
      <c r="C434">
        <v>11</v>
      </c>
      <c r="D434">
        <v>81</v>
      </c>
      <c r="E434">
        <v>167</v>
      </c>
      <c r="F434">
        <v>44</v>
      </c>
      <c r="G434">
        <v>1</v>
      </c>
      <c r="H434">
        <v>4</v>
      </c>
      <c r="I434">
        <v>18</v>
      </c>
      <c r="J434">
        <v>9</v>
      </c>
      <c r="K434">
        <v>56</v>
      </c>
      <c r="L434">
        <v>24</v>
      </c>
    </row>
    <row r="435" spans="1:12" x14ac:dyDescent="0.3">
      <c r="A435" t="s">
        <v>684</v>
      </c>
      <c r="B435" s="1">
        <f t="shared" si="7"/>
        <v>156.19999999999999</v>
      </c>
      <c r="C435">
        <v>164</v>
      </c>
      <c r="D435">
        <f>9*60+27</f>
        <v>567</v>
      </c>
      <c r="E435">
        <v>20</v>
      </c>
      <c r="F435">
        <v>12</v>
      </c>
      <c r="G435">
        <v>18</v>
      </c>
    </row>
    <row r="436" spans="1:12" x14ac:dyDescent="0.3">
      <c r="A436" t="s">
        <v>685</v>
      </c>
      <c r="B436" s="1">
        <f t="shared" si="7"/>
        <v>53</v>
      </c>
      <c r="C436">
        <v>104</v>
      </c>
      <c r="D436">
        <v>2</v>
      </c>
    </row>
    <row r="437" spans="1:12" x14ac:dyDescent="0.3">
      <c r="A437" t="s">
        <v>686</v>
      </c>
      <c r="B437" s="1">
        <f t="shared" si="7"/>
        <v>0.8</v>
      </c>
      <c r="C437">
        <v>1</v>
      </c>
      <c r="D437">
        <v>0</v>
      </c>
      <c r="E437">
        <v>0</v>
      </c>
      <c r="F437">
        <v>3</v>
      </c>
      <c r="G437">
        <v>0</v>
      </c>
    </row>
    <row r="438" spans="1:12" x14ac:dyDescent="0.3">
      <c r="A438" t="s">
        <v>687</v>
      </c>
      <c r="B438" s="1">
        <f t="shared" si="7"/>
        <v>7.5</v>
      </c>
      <c r="C438">
        <v>0</v>
      </c>
      <c r="D438">
        <v>15</v>
      </c>
    </row>
    <row r="439" spans="1:12" x14ac:dyDescent="0.3">
      <c r="A439" t="s">
        <v>688</v>
      </c>
      <c r="B439" s="1">
        <f t="shared" si="7"/>
        <v>2</v>
      </c>
      <c r="C439">
        <v>2</v>
      </c>
    </row>
    <row r="440" spans="1:12" x14ac:dyDescent="0.3">
      <c r="A440" t="s">
        <v>689</v>
      </c>
      <c r="B440" s="1">
        <f t="shared" si="7"/>
        <v>59.571428571428569</v>
      </c>
      <c r="C440">
        <v>12</v>
      </c>
      <c r="D440">
        <v>2</v>
      </c>
      <c r="E440">
        <v>9</v>
      </c>
      <c r="F440">
        <v>2</v>
      </c>
      <c r="G440">
        <v>0</v>
      </c>
      <c r="H440">
        <v>15</v>
      </c>
      <c r="I440">
        <v>377</v>
      </c>
    </row>
    <row r="441" spans="1:12" x14ac:dyDescent="0.3">
      <c r="A441" t="s">
        <v>690</v>
      </c>
      <c r="B441" s="1">
        <f t="shared" si="7"/>
        <v>284</v>
      </c>
      <c r="C441">
        <v>73</v>
      </c>
      <c r="D441">
        <v>205</v>
      </c>
      <c r="E441">
        <v>511</v>
      </c>
      <c r="F441">
        <v>426</v>
      </c>
      <c r="G441">
        <v>4</v>
      </c>
      <c r="H441">
        <v>34</v>
      </c>
      <c r="I441">
        <v>643</v>
      </c>
      <c r="J441">
        <v>376</v>
      </c>
    </row>
    <row r="442" spans="1:12" x14ac:dyDescent="0.3">
      <c r="A442" t="s">
        <v>691</v>
      </c>
      <c r="B442" s="1">
        <f t="shared" si="7"/>
        <v>116.4</v>
      </c>
      <c r="C442">
        <v>57</v>
      </c>
      <c r="D442">
        <v>54</v>
      </c>
      <c r="E442">
        <v>144</v>
      </c>
      <c r="F442">
        <v>321</v>
      </c>
      <c r="G442">
        <v>6</v>
      </c>
    </row>
    <row r="443" spans="1:12" x14ac:dyDescent="0.3">
      <c r="A443" t="s">
        <v>692</v>
      </c>
      <c r="B443" s="1">
        <f t="shared" si="7"/>
        <v>31.666666666666668</v>
      </c>
      <c r="C443">
        <v>2</v>
      </c>
      <c r="D443">
        <v>5</v>
      </c>
      <c r="E443">
        <v>88</v>
      </c>
    </row>
    <row r="444" spans="1:12" x14ac:dyDescent="0.3">
      <c r="A444" t="s">
        <v>693</v>
      </c>
      <c r="B444" s="1">
        <f t="shared" si="7"/>
        <v>37.299999999999997</v>
      </c>
      <c r="C444">
        <v>145</v>
      </c>
      <c r="D444">
        <v>40</v>
      </c>
      <c r="E444">
        <v>0</v>
      </c>
      <c r="F444">
        <v>22</v>
      </c>
      <c r="G444">
        <v>130</v>
      </c>
      <c r="H444">
        <v>4</v>
      </c>
      <c r="I444">
        <v>32</v>
      </c>
      <c r="J444">
        <v>0</v>
      </c>
      <c r="K444">
        <v>0</v>
      </c>
      <c r="L444">
        <v>0</v>
      </c>
    </row>
    <row r="445" spans="1:12" x14ac:dyDescent="0.3">
      <c r="A445" s="4" t="s">
        <v>694</v>
      </c>
      <c r="B445" s="1">
        <f t="shared" si="7"/>
        <v>414.5</v>
      </c>
      <c r="C445">
        <f>13*60</f>
        <v>780</v>
      </c>
      <c r="D445">
        <f>14*60+11</f>
        <v>851</v>
      </c>
      <c r="E445">
        <v>20</v>
      </c>
      <c r="F445">
        <v>265</v>
      </c>
      <c r="G445">
        <v>377</v>
      </c>
      <c r="H445">
        <v>194</v>
      </c>
    </row>
    <row r="446" spans="1:12" x14ac:dyDescent="0.3">
      <c r="A446" t="s">
        <v>695</v>
      </c>
      <c r="B446" s="1">
        <f t="shared" si="7"/>
        <v>22.25</v>
      </c>
      <c r="C446">
        <v>5</v>
      </c>
      <c r="D446">
        <v>9</v>
      </c>
      <c r="E446">
        <v>121</v>
      </c>
      <c r="F446">
        <v>0</v>
      </c>
      <c r="G446">
        <v>0</v>
      </c>
      <c r="H446">
        <v>0</v>
      </c>
      <c r="I446">
        <v>42</v>
      </c>
      <c r="J446">
        <v>1</v>
      </c>
    </row>
    <row r="447" spans="1:12" x14ac:dyDescent="0.3">
      <c r="A447" t="s">
        <v>696</v>
      </c>
      <c r="B447" s="1">
        <f t="shared" ref="B447:B510" si="8" xml:space="preserve"> AVERAGE(C447:BC447)</f>
        <v>30</v>
      </c>
      <c r="C447">
        <v>30</v>
      </c>
    </row>
    <row r="448" spans="1:12" x14ac:dyDescent="0.3">
      <c r="A448" t="s">
        <v>697</v>
      </c>
      <c r="B448" s="1">
        <f t="shared" si="8"/>
        <v>9</v>
      </c>
      <c r="C448">
        <v>0</v>
      </c>
      <c r="D448">
        <v>27</v>
      </c>
      <c r="E448">
        <v>0</v>
      </c>
    </row>
    <row r="449" spans="1:12" x14ac:dyDescent="0.3">
      <c r="A449" t="s">
        <v>698</v>
      </c>
      <c r="B449" s="1">
        <f t="shared" si="8"/>
        <v>200</v>
      </c>
      <c r="C449" s="8">
        <v>200</v>
      </c>
    </row>
    <row r="450" spans="1:12" x14ac:dyDescent="0.3">
      <c r="A450" t="s">
        <v>699</v>
      </c>
      <c r="B450" s="1">
        <f t="shared" si="8"/>
        <v>8</v>
      </c>
      <c r="C450" s="14">
        <v>8</v>
      </c>
    </row>
    <row r="451" spans="1:12" x14ac:dyDescent="0.3">
      <c r="A451" t="s">
        <v>700</v>
      </c>
      <c r="B451" s="1">
        <f t="shared" si="8"/>
        <v>85</v>
      </c>
      <c r="C451" s="8">
        <v>85</v>
      </c>
    </row>
    <row r="452" spans="1:12" x14ac:dyDescent="0.3">
      <c r="A452" t="s">
        <v>701</v>
      </c>
      <c r="B452" s="1">
        <f t="shared" si="8"/>
        <v>185</v>
      </c>
      <c r="C452" s="8">
        <v>185</v>
      </c>
    </row>
    <row r="453" spans="1:12" x14ac:dyDescent="0.3">
      <c r="A453" t="s">
        <v>702</v>
      </c>
      <c r="B453" s="1">
        <f t="shared" si="8"/>
        <v>258.25</v>
      </c>
      <c r="C453" s="14">
        <v>416</v>
      </c>
      <c r="D453">
        <v>0</v>
      </c>
      <c r="E453">
        <v>4</v>
      </c>
      <c r="F453">
        <v>408</v>
      </c>
      <c r="G453">
        <v>252</v>
      </c>
      <c r="H453">
        <v>270</v>
      </c>
      <c r="I453">
        <v>283</v>
      </c>
      <c r="J453">
        <v>433</v>
      </c>
    </row>
    <row r="454" spans="1:12" x14ac:dyDescent="0.3">
      <c r="A454" t="s">
        <v>703</v>
      </c>
      <c r="B454" s="1">
        <f t="shared" si="8"/>
        <v>262.60000000000002</v>
      </c>
      <c r="C454" s="14">
        <v>51</v>
      </c>
      <c r="D454">
        <v>221</v>
      </c>
      <c r="E454">
        <v>541</v>
      </c>
      <c r="F454">
        <v>137</v>
      </c>
      <c r="G454">
        <v>363</v>
      </c>
    </row>
    <row r="455" spans="1:12" x14ac:dyDescent="0.3">
      <c r="A455" t="s">
        <v>704</v>
      </c>
      <c r="B455" s="1">
        <f t="shared" si="8"/>
        <v>223.33333333333334</v>
      </c>
      <c r="C455" s="14">
        <v>138</v>
      </c>
      <c r="D455">
        <v>5</v>
      </c>
      <c r="E455">
        <v>611</v>
      </c>
      <c r="F455">
        <v>609</v>
      </c>
      <c r="G455">
        <v>332</v>
      </c>
      <c r="H455">
        <v>159</v>
      </c>
      <c r="I455">
        <v>137</v>
      </c>
      <c r="J455">
        <v>19</v>
      </c>
      <c r="K455">
        <v>0</v>
      </c>
    </row>
    <row r="456" spans="1:12" x14ac:dyDescent="0.3">
      <c r="A456" t="s">
        <v>705</v>
      </c>
      <c r="B456" s="1">
        <f t="shared" si="8"/>
        <v>141.6</v>
      </c>
      <c r="C456" s="14">
        <v>7</v>
      </c>
      <c r="D456">
        <v>71</v>
      </c>
      <c r="E456">
        <v>236</v>
      </c>
      <c r="F456">
        <v>236</v>
      </c>
      <c r="G456">
        <v>12</v>
      </c>
      <c r="H456">
        <v>142</v>
      </c>
      <c r="I456">
        <v>232</v>
      </c>
      <c r="J456">
        <v>70</v>
      </c>
      <c r="K456">
        <v>366</v>
      </c>
      <c r="L456">
        <v>44</v>
      </c>
    </row>
    <row r="457" spans="1:12" x14ac:dyDescent="0.3">
      <c r="A457" s="4" t="s">
        <v>706</v>
      </c>
      <c r="B457" s="1">
        <f t="shared" si="8"/>
        <v>307.5</v>
      </c>
      <c r="C457" s="14">
        <v>291</v>
      </c>
      <c r="D457">
        <v>324</v>
      </c>
    </row>
    <row r="458" spans="1:12" x14ac:dyDescent="0.3">
      <c r="A458" t="s">
        <v>707</v>
      </c>
      <c r="B458" s="1">
        <f t="shared" si="8"/>
        <v>250</v>
      </c>
      <c r="C458" s="8">
        <v>250</v>
      </c>
    </row>
    <row r="459" spans="1:12" x14ac:dyDescent="0.3">
      <c r="A459" t="s">
        <v>708</v>
      </c>
      <c r="B459" s="1">
        <f t="shared" si="8"/>
        <v>170</v>
      </c>
      <c r="C459" s="8">
        <v>170</v>
      </c>
    </row>
    <row r="460" spans="1:12" x14ac:dyDescent="0.3">
      <c r="A460" t="s">
        <v>709</v>
      </c>
      <c r="B460" s="1">
        <f t="shared" si="8"/>
        <v>36.6</v>
      </c>
      <c r="C460" s="14">
        <v>16</v>
      </c>
      <c r="D460">
        <v>0</v>
      </c>
      <c r="E460">
        <v>50</v>
      </c>
      <c r="F460">
        <v>74</v>
      </c>
      <c r="G460">
        <v>43</v>
      </c>
    </row>
    <row r="461" spans="1:12" x14ac:dyDescent="0.3">
      <c r="A461" t="s">
        <v>710</v>
      </c>
      <c r="B461" s="1">
        <f t="shared" si="8"/>
        <v>424.14285714285717</v>
      </c>
      <c r="C461">
        <f>12*60+31</f>
        <v>751</v>
      </c>
      <c r="D461">
        <v>101</v>
      </c>
      <c r="E461">
        <f>12*60+58</f>
        <v>778</v>
      </c>
      <c r="F461">
        <v>496</v>
      </c>
      <c r="G461">
        <v>345</v>
      </c>
      <c r="H461">
        <v>142</v>
      </c>
      <c r="I461">
        <v>356</v>
      </c>
    </row>
    <row r="462" spans="1:12" x14ac:dyDescent="0.3">
      <c r="A462" t="s">
        <v>711</v>
      </c>
      <c r="B462" s="1">
        <f t="shared" si="8"/>
        <v>36.833333333333336</v>
      </c>
      <c r="C462">
        <v>0</v>
      </c>
      <c r="D462">
        <v>0</v>
      </c>
      <c r="E462">
        <v>11</v>
      </c>
      <c r="F462">
        <v>0</v>
      </c>
      <c r="G462">
        <v>155</v>
      </c>
      <c r="H462">
        <v>55</v>
      </c>
    </row>
    <row r="463" spans="1:12" x14ac:dyDescent="0.3">
      <c r="A463" t="s">
        <v>712</v>
      </c>
      <c r="B463" s="1">
        <f t="shared" si="8"/>
        <v>462.83333333333331</v>
      </c>
      <c r="C463">
        <f>13*60+20</f>
        <v>800</v>
      </c>
      <c r="D463">
        <v>601</v>
      </c>
      <c r="E463">
        <v>380</v>
      </c>
      <c r="F463">
        <f>9*60+14</f>
        <v>554</v>
      </c>
      <c r="G463">
        <v>8</v>
      </c>
      <c r="H463">
        <f>7*60+14</f>
        <v>434</v>
      </c>
    </row>
    <row r="464" spans="1:12" x14ac:dyDescent="0.3">
      <c r="A464" t="s">
        <v>713</v>
      </c>
      <c r="B464" s="1">
        <f t="shared" si="8"/>
        <v>250</v>
      </c>
      <c r="C464" s="8">
        <v>250</v>
      </c>
    </row>
    <row r="465" spans="1:12" x14ac:dyDescent="0.3">
      <c r="A465" t="s">
        <v>714</v>
      </c>
      <c r="B465" s="1">
        <f xml:space="preserve"> AVERAGE(C465:BC465)</f>
        <v>173.55555555555554</v>
      </c>
      <c r="C465">
        <v>121</v>
      </c>
      <c r="D465">
        <v>9</v>
      </c>
      <c r="E465">
        <v>447</v>
      </c>
      <c r="F465">
        <v>257</v>
      </c>
      <c r="G465">
        <v>0</v>
      </c>
      <c r="H465">
        <v>132</v>
      </c>
      <c r="I465">
        <v>91</v>
      </c>
      <c r="J465">
        <v>194</v>
      </c>
      <c r="K465">
        <v>311</v>
      </c>
    </row>
    <row r="466" spans="1:12" x14ac:dyDescent="0.3">
      <c r="A466" s="4" t="s">
        <v>715</v>
      </c>
      <c r="B466" s="1">
        <f t="shared" si="8"/>
        <v>39.4</v>
      </c>
      <c r="C466">
        <v>52</v>
      </c>
      <c r="D466">
        <v>0</v>
      </c>
      <c r="E466">
        <v>2</v>
      </c>
      <c r="F466">
        <v>22</v>
      </c>
      <c r="G466">
        <v>121</v>
      </c>
    </row>
    <row r="467" spans="1:12" x14ac:dyDescent="0.3">
      <c r="A467" t="s">
        <v>716</v>
      </c>
      <c r="B467" s="1">
        <f t="shared" si="8"/>
        <v>115.33333333333333</v>
      </c>
      <c r="C467">
        <v>3</v>
      </c>
      <c r="D467">
        <v>2</v>
      </c>
      <c r="E467">
        <v>341</v>
      </c>
    </row>
    <row r="468" spans="1:12" x14ac:dyDescent="0.3">
      <c r="A468" t="s">
        <v>717</v>
      </c>
      <c r="B468" s="1">
        <f t="shared" si="8"/>
        <v>29</v>
      </c>
      <c r="C468">
        <v>6</v>
      </c>
      <c r="D468">
        <v>52</v>
      </c>
    </row>
    <row r="469" spans="1:12" x14ac:dyDescent="0.3">
      <c r="A469" t="s">
        <v>718</v>
      </c>
      <c r="B469" s="1">
        <f t="shared" si="8"/>
        <v>240</v>
      </c>
      <c r="C469" s="8">
        <v>240</v>
      </c>
    </row>
    <row r="470" spans="1:12" x14ac:dyDescent="0.3">
      <c r="A470" t="s">
        <v>719</v>
      </c>
      <c r="B470" s="1">
        <f t="shared" si="8"/>
        <v>37</v>
      </c>
      <c r="C470">
        <v>7</v>
      </c>
      <c r="D470">
        <v>33</v>
      </c>
      <c r="E470">
        <v>71</v>
      </c>
    </row>
    <row r="471" spans="1:12" x14ac:dyDescent="0.3">
      <c r="A471" t="s">
        <v>720</v>
      </c>
      <c r="B471" s="1">
        <f t="shared" si="8"/>
        <v>101</v>
      </c>
      <c r="C471">
        <v>416</v>
      </c>
      <c r="D471">
        <v>4</v>
      </c>
      <c r="E471">
        <v>47</v>
      </c>
      <c r="F471">
        <v>91</v>
      </c>
      <c r="G471">
        <v>17</v>
      </c>
      <c r="H471">
        <v>287</v>
      </c>
      <c r="I471">
        <v>148</v>
      </c>
      <c r="J471">
        <v>0</v>
      </c>
      <c r="K471">
        <v>0</v>
      </c>
      <c r="L471">
        <v>0</v>
      </c>
    </row>
    <row r="472" spans="1:12" x14ac:dyDescent="0.3">
      <c r="A472" t="s">
        <v>721</v>
      </c>
      <c r="B472" s="1">
        <f t="shared" si="8"/>
        <v>0</v>
      </c>
      <c r="C472">
        <v>0</v>
      </c>
    </row>
    <row r="473" spans="1:12" x14ac:dyDescent="0.3">
      <c r="A473" t="s">
        <v>722</v>
      </c>
      <c r="B473" s="1">
        <f t="shared" si="8"/>
        <v>41.5</v>
      </c>
      <c r="C473">
        <v>74</v>
      </c>
      <c r="D473">
        <v>9</v>
      </c>
    </row>
    <row r="474" spans="1:12" x14ac:dyDescent="0.3">
      <c r="A474" t="s">
        <v>723</v>
      </c>
      <c r="B474" s="1">
        <f t="shared" si="8"/>
        <v>60</v>
      </c>
      <c r="C474" s="8">
        <v>60</v>
      </c>
    </row>
    <row r="475" spans="1:12" x14ac:dyDescent="0.3">
      <c r="A475" t="s">
        <v>724</v>
      </c>
      <c r="B475" s="1">
        <f t="shared" si="8"/>
        <v>24.5</v>
      </c>
      <c r="C475">
        <v>2</v>
      </c>
      <c r="D475">
        <v>113</v>
      </c>
      <c r="E475">
        <v>11</v>
      </c>
      <c r="F475">
        <v>62</v>
      </c>
      <c r="G475">
        <v>3</v>
      </c>
      <c r="H475">
        <v>5</v>
      </c>
      <c r="I475">
        <v>0</v>
      </c>
      <c r="J475">
        <v>0</v>
      </c>
    </row>
    <row r="476" spans="1:12" x14ac:dyDescent="0.3">
      <c r="A476" t="s">
        <v>725</v>
      </c>
      <c r="B476" s="1">
        <f t="shared" si="8"/>
        <v>2</v>
      </c>
      <c r="C476">
        <v>0</v>
      </c>
      <c r="D476">
        <v>2</v>
      </c>
      <c r="E476">
        <v>6</v>
      </c>
      <c r="F476">
        <v>0</v>
      </c>
    </row>
    <row r="477" spans="1:12" x14ac:dyDescent="0.3">
      <c r="A477" t="s">
        <v>726</v>
      </c>
      <c r="B477" s="1">
        <f t="shared" si="8"/>
        <v>225.83333333333334</v>
      </c>
      <c r="C477">
        <v>669</v>
      </c>
      <c r="D477">
        <v>360</v>
      </c>
      <c r="E477">
        <v>15</v>
      </c>
      <c r="F477">
        <v>7</v>
      </c>
      <c r="G477">
        <v>164</v>
      </c>
      <c r="H477">
        <v>140</v>
      </c>
    </row>
    <row r="478" spans="1:12" x14ac:dyDescent="0.3">
      <c r="A478" s="4" t="s">
        <v>727</v>
      </c>
      <c r="B478" s="1">
        <f t="shared" si="8"/>
        <v>112.6</v>
      </c>
      <c r="C478">
        <v>12</v>
      </c>
      <c r="D478">
        <v>456</v>
      </c>
      <c r="E478">
        <v>94</v>
      </c>
      <c r="F478">
        <v>1</v>
      </c>
      <c r="G478">
        <v>0</v>
      </c>
    </row>
    <row r="479" spans="1:12" x14ac:dyDescent="0.3">
      <c r="A479" t="s">
        <v>728</v>
      </c>
      <c r="B479" s="1">
        <f t="shared" si="8"/>
        <v>70</v>
      </c>
      <c r="C479">
        <v>76</v>
      </c>
      <c r="D479">
        <v>64</v>
      </c>
    </row>
    <row r="480" spans="1:12" x14ac:dyDescent="0.3">
      <c r="A480" t="s">
        <v>729</v>
      </c>
      <c r="B480" s="1">
        <f t="shared" si="8"/>
        <v>66.428571428571431</v>
      </c>
      <c r="C480">
        <v>13</v>
      </c>
      <c r="D480">
        <v>0</v>
      </c>
      <c r="E480">
        <v>30</v>
      </c>
      <c r="F480">
        <v>93</v>
      </c>
      <c r="G480">
        <v>224</v>
      </c>
      <c r="H480">
        <v>3</v>
      </c>
      <c r="I480">
        <v>102</v>
      </c>
    </row>
    <row r="481" spans="1:12" x14ac:dyDescent="0.3">
      <c r="A481" t="s">
        <v>730</v>
      </c>
      <c r="B481" s="1">
        <f t="shared" si="8"/>
        <v>441</v>
      </c>
      <c r="C481">
        <v>441</v>
      </c>
    </row>
    <row r="482" spans="1:12" x14ac:dyDescent="0.3">
      <c r="A482" t="s">
        <v>731</v>
      </c>
      <c r="B482" s="1">
        <f t="shared" si="8"/>
        <v>103.5</v>
      </c>
      <c r="C482">
        <v>38</v>
      </c>
      <c r="D482">
        <v>21</v>
      </c>
      <c r="E482">
        <v>97</v>
      </c>
      <c r="F482">
        <v>4</v>
      </c>
      <c r="G482">
        <v>6</v>
      </c>
      <c r="H482">
        <v>0</v>
      </c>
      <c r="I482">
        <v>658</v>
      </c>
      <c r="J482">
        <v>4</v>
      </c>
    </row>
    <row r="483" spans="1:12" x14ac:dyDescent="0.3">
      <c r="A483" t="s">
        <v>732</v>
      </c>
      <c r="B483" s="1">
        <f t="shared" si="8"/>
        <v>140</v>
      </c>
      <c r="C483" s="8">
        <v>140</v>
      </c>
    </row>
    <row r="484" spans="1:12" x14ac:dyDescent="0.3">
      <c r="A484" t="s">
        <v>733</v>
      </c>
      <c r="B484" s="1">
        <f t="shared" si="8"/>
        <v>219.14285714285714</v>
      </c>
      <c r="C484">
        <f>13*60+16</f>
        <v>796</v>
      </c>
      <c r="D484">
        <v>309</v>
      </c>
      <c r="E484">
        <v>11</v>
      </c>
      <c r="F484">
        <v>79</v>
      </c>
      <c r="G484">
        <v>233</v>
      </c>
      <c r="H484">
        <v>60</v>
      </c>
      <c r="I484">
        <v>46</v>
      </c>
    </row>
    <row r="485" spans="1:12" x14ac:dyDescent="0.3">
      <c r="A485" t="s">
        <v>734</v>
      </c>
      <c r="B485" s="1">
        <f t="shared" si="8"/>
        <v>299.5</v>
      </c>
      <c r="C485">
        <v>328</v>
      </c>
      <c r="D485">
        <v>195</v>
      </c>
      <c r="E485">
        <v>418</v>
      </c>
      <c r="F485">
        <v>257</v>
      </c>
    </row>
    <row r="486" spans="1:12" x14ac:dyDescent="0.3">
      <c r="A486" t="s">
        <v>735</v>
      </c>
      <c r="B486" s="1">
        <f t="shared" si="8"/>
        <v>152.25</v>
      </c>
      <c r="C486">
        <v>2</v>
      </c>
      <c r="D486">
        <v>70</v>
      </c>
      <c r="E486">
        <v>138</v>
      </c>
      <c r="F486">
        <v>312</v>
      </c>
      <c r="G486">
        <v>15</v>
      </c>
      <c r="H486">
        <v>107</v>
      </c>
      <c r="I486">
        <v>574</v>
      </c>
      <c r="J486">
        <v>0</v>
      </c>
    </row>
    <row r="487" spans="1:12" x14ac:dyDescent="0.3">
      <c r="A487" t="s">
        <v>736</v>
      </c>
      <c r="B487" s="1">
        <f t="shared" si="8"/>
        <v>169.66666666666666</v>
      </c>
      <c r="C487">
        <v>2</v>
      </c>
      <c r="D487">
        <v>23</v>
      </c>
      <c r="E487">
        <v>0</v>
      </c>
      <c r="F487">
        <f>11*60+56</f>
        <v>716</v>
      </c>
      <c r="G487">
        <v>216</v>
      </c>
      <c r="H487">
        <v>61</v>
      </c>
    </row>
    <row r="488" spans="1:12" x14ac:dyDescent="0.3">
      <c r="A488" t="s">
        <v>737</v>
      </c>
      <c r="B488" s="1">
        <f t="shared" si="8"/>
        <v>94.571428571428569</v>
      </c>
      <c r="C488">
        <v>2</v>
      </c>
      <c r="D488">
        <v>95</v>
      </c>
      <c r="E488">
        <v>269</v>
      </c>
      <c r="F488">
        <v>165</v>
      </c>
      <c r="G488">
        <v>38</v>
      </c>
      <c r="H488">
        <v>71</v>
      </c>
      <c r="I488">
        <v>22</v>
      </c>
    </row>
    <row r="489" spans="1:12" x14ac:dyDescent="0.3">
      <c r="A489" t="s">
        <v>738</v>
      </c>
      <c r="B489" s="1">
        <f t="shared" si="8"/>
        <v>217.8</v>
      </c>
      <c r="C489">
        <v>0</v>
      </c>
      <c r="D489">
        <v>4</v>
      </c>
      <c r="E489">
        <v>2</v>
      </c>
      <c r="F489">
        <v>0</v>
      </c>
      <c r="G489">
        <v>20</v>
      </c>
      <c r="H489">
        <v>227</v>
      </c>
      <c r="I489">
        <v>428</v>
      </c>
      <c r="J489">
        <f>19*60+38</f>
        <v>1178</v>
      </c>
      <c r="K489">
        <v>12</v>
      </c>
      <c r="L489">
        <v>307</v>
      </c>
    </row>
    <row r="490" spans="1:12" x14ac:dyDescent="0.3">
      <c r="A490" s="4" t="s">
        <v>739</v>
      </c>
      <c r="B490" s="1">
        <f t="shared" si="8"/>
        <v>60</v>
      </c>
      <c r="C490">
        <v>94</v>
      </c>
      <c r="D490">
        <v>26</v>
      </c>
    </row>
    <row r="491" spans="1:12" x14ac:dyDescent="0.3">
      <c r="A491" t="s">
        <v>740</v>
      </c>
      <c r="B491" s="1">
        <f t="shared" si="8"/>
        <v>109.125</v>
      </c>
      <c r="C491">
        <v>105</v>
      </c>
      <c r="D491">
        <v>26</v>
      </c>
      <c r="E491">
        <v>190</v>
      </c>
      <c r="F491">
        <v>243</v>
      </c>
      <c r="G491">
        <v>112</v>
      </c>
      <c r="H491">
        <v>135</v>
      </c>
      <c r="I491">
        <v>0</v>
      </c>
      <c r="J491">
        <v>62</v>
      </c>
    </row>
    <row r="492" spans="1:12" x14ac:dyDescent="0.3">
      <c r="A492" t="s">
        <v>741</v>
      </c>
      <c r="B492" s="1">
        <f t="shared" si="8"/>
        <v>124</v>
      </c>
      <c r="C492">
        <v>124</v>
      </c>
    </row>
    <row r="493" spans="1:12" x14ac:dyDescent="0.3">
      <c r="A493" t="s">
        <v>742</v>
      </c>
      <c r="B493" s="1">
        <f t="shared" si="8"/>
        <v>9</v>
      </c>
      <c r="C493">
        <v>18</v>
      </c>
      <c r="D493">
        <v>0</v>
      </c>
    </row>
    <row r="494" spans="1:12" x14ac:dyDescent="0.3">
      <c r="A494" t="s">
        <v>743</v>
      </c>
      <c r="B494" s="1">
        <f t="shared" si="8"/>
        <v>140</v>
      </c>
      <c r="C494" s="8">
        <v>140</v>
      </c>
    </row>
    <row r="495" spans="1:12" x14ac:dyDescent="0.3">
      <c r="A495" t="s">
        <v>744</v>
      </c>
      <c r="B495" s="1">
        <f t="shared" si="8"/>
        <v>201.75</v>
      </c>
      <c r="C495">
        <v>269</v>
      </c>
      <c r="D495">
        <v>79</v>
      </c>
      <c r="E495">
        <v>278</v>
      </c>
      <c r="F495">
        <v>181</v>
      </c>
    </row>
    <row r="496" spans="1:12" x14ac:dyDescent="0.3">
      <c r="A496" t="s">
        <v>745</v>
      </c>
      <c r="B496" s="1">
        <f t="shared" si="8"/>
        <v>16</v>
      </c>
      <c r="C496">
        <v>32</v>
      </c>
      <c r="D496">
        <v>0</v>
      </c>
    </row>
    <row r="497" spans="1:12" x14ac:dyDescent="0.3">
      <c r="A497" t="s">
        <v>746</v>
      </c>
      <c r="B497" s="1">
        <f t="shared" si="8"/>
        <v>154</v>
      </c>
      <c r="C497">
        <v>93</v>
      </c>
      <c r="D497">
        <v>215</v>
      </c>
    </row>
    <row r="498" spans="1:12" x14ac:dyDescent="0.3">
      <c r="A498" t="s">
        <v>747</v>
      </c>
      <c r="B498" s="1">
        <f t="shared" si="8"/>
        <v>20.428571428571427</v>
      </c>
      <c r="C498">
        <v>0</v>
      </c>
      <c r="D498">
        <v>0</v>
      </c>
      <c r="E498">
        <v>2</v>
      </c>
      <c r="F498">
        <v>0</v>
      </c>
      <c r="G498">
        <v>86</v>
      </c>
      <c r="H498">
        <v>51</v>
      </c>
      <c r="I498">
        <v>4</v>
      </c>
    </row>
    <row r="499" spans="1:12" x14ac:dyDescent="0.3">
      <c r="A499" t="s">
        <v>748</v>
      </c>
      <c r="B499" s="1">
        <f t="shared" si="8"/>
        <v>165.4</v>
      </c>
      <c r="C499">
        <v>242</v>
      </c>
      <c r="D499">
        <v>223</v>
      </c>
      <c r="E499">
        <v>150</v>
      </c>
      <c r="F499">
        <v>181</v>
      </c>
      <c r="G499">
        <v>31</v>
      </c>
    </row>
    <row r="500" spans="1:12" x14ac:dyDescent="0.3">
      <c r="A500" s="4" t="s">
        <v>749</v>
      </c>
      <c r="B500" s="1">
        <f t="shared" si="8"/>
        <v>260</v>
      </c>
      <c r="C500">
        <v>36</v>
      </c>
      <c r="D500">
        <v>533</v>
      </c>
      <c r="E500">
        <v>211</v>
      </c>
    </row>
    <row r="501" spans="1:12" x14ac:dyDescent="0.3">
      <c r="A501" t="s">
        <v>750</v>
      </c>
      <c r="B501" s="1">
        <f t="shared" si="8"/>
        <v>257.2</v>
      </c>
      <c r="C501">
        <v>222</v>
      </c>
      <c r="D501">
        <v>485</v>
      </c>
      <c r="E501">
        <v>0</v>
      </c>
      <c r="F501">
        <v>185</v>
      </c>
      <c r="G501">
        <v>394</v>
      </c>
    </row>
    <row r="502" spans="1:12" x14ac:dyDescent="0.3">
      <c r="A502" t="s">
        <v>751</v>
      </c>
      <c r="B502" s="1">
        <f t="shared" si="8"/>
        <v>19.600000000000001</v>
      </c>
      <c r="C502">
        <v>2</v>
      </c>
      <c r="D502">
        <v>12</v>
      </c>
      <c r="E502">
        <v>17</v>
      </c>
      <c r="F502">
        <v>67</v>
      </c>
      <c r="G502">
        <v>0</v>
      </c>
    </row>
    <row r="503" spans="1:12" x14ac:dyDescent="0.3">
      <c r="A503" t="s">
        <v>752</v>
      </c>
      <c r="B503" s="1">
        <f t="shared" si="8"/>
        <v>150</v>
      </c>
      <c r="C503">
        <v>150</v>
      </c>
    </row>
    <row r="504" spans="1:12" x14ac:dyDescent="0.3">
      <c r="A504" t="s">
        <v>753</v>
      </c>
      <c r="B504" s="1">
        <f t="shared" si="8"/>
        <v>142</v>
      </c>
      <c r="C504">
        <v>120</v>
      </c>
      <c r="D504">
        <v>164</v>
      </c>
    </row>
    <row r="505" spans="1:12" x14ac:dyDescent="0.3">
      <c r="A505" t="s">
        <v>754</v>
      </c>
      <c r="B505" s="1">
        <f t="shared" si="8"/>
        <v>220</v>
      </c>
      <c r="C505">
        <v>13</v>
      </c>
      <c r="D505">
        <f>12*60+23</f>
        <v>743</v>
      </c>
      <c r="E505">
        <v>66</v>
      </c>
      <c r="F505">
        <v>1</v>
      </c>
      <c r="G505">
        <v>158</v>
      </c>
      <c r="H505">
        <f>12*60+14</f>
        <v>734</v>
      </c>
      <c r="I505">
        <v>152</v>
      </c>
      <c r="J505">
        <v>273</v>
      </c>
      <c r="K505">
        <v>0</v>
      </c>
      <c r="L505">
        <v>60</v>
      </c>
    </row>
    <row r="506" spans="1:12" x14ac:dyDescent="0.3">
      <c r="A506" t="s">
        <v>755</v>
      </c>
      <c r="B506" s="1">
        <f t="shared" si="8"/>
        <v>62.6</v>
      </c>
      <c r="C506">
        <v>5</v>
      </c>
      <c r="D506">
        <v>11</v>
      </c>
      <c r="E506">
        <v>0</v>
      </c>
      <c r="F506">
        <v>120</v>
      </c>
      <c r="G506">
        <v>0</v>
      </c>
      <c r="H506">
        <v>0</v>
      </c>
      <c r="I506">
        <v>63</v>
      </c>
      <c r="J506">
        <v>155</v>
      </c>
      <c r="K506">
        <v>0</v>
      </c>
      <c r="L506">
        <v>272</v>
      </c>
    </row>
    <row r="507" spans="1:12" x14ac:dyDescent="0.3">
      <c r="A507" t="s">
        <v>756</v>
      </c>
      <c r="B507" s="1">
        <f t="shared" si="8"/>
        <v>345.77777777777777</v>
      </c>
      <c r="C507">
        <v>168</v>
      </c>
      <c r="D507">
        <v>269</v>
      </c>
      <c r="E507">
        <v>254</v>
      </c>
      <c r="F507">
        <v>448</v>
      </c>
      <c r="G507">
        <v>189</v>
      </c>
      <c r="H507">
        <f>21*60+10</f>
        <v>1270</v>
      </c>
      <c r="I507">
        <v>279</v>
      </c>
      <c r="J507">
        <v>127</v>
      </c>
      <c r="K507">
        <v>108</v>
      </c>
    </row>
    <row r="508" spans="1:12" x14ac:dyDescent="0.3">
      <c r="A508" t="s">
        <v>757</v>
      </c>
      <c r="B508" s="1">
        <f t="shared" si="8"/>
        <v>287</v>
      </c>
      <c r="C508">
        <v>177</v>
      </c>
      <c r="D508">
        <v>87</v>
      </c>
      <c r="E508">
        <v>649</v>
      </c>
      <c r="F508">
        <v>2</v>
      </c>
      <c r="G508">
        <v>686</v>
      </c>
      <c r="H508">
        <v>311</v>
      </c>
      <c r="I508">
        <v>97</v>
      </c>
    </row>
    <row r="509" spans="1:12" x14ac:dyDescent="0.3">
      <c r="A509" t="s">
        <v>758</v>
      </c>
      <c r="B509" s="1">
        <f t="shared" si="8"/>
        <v>332.2</v>
      </c>
      <c r="C509">
        <v>154</v>
      </c>
      <c r="D509">
        <v>240</v>
      </c>
      <c r="E509">
        <v>441</v>
      </c>
      <c r="F509">
        <v>144</v>
      </c>
      <c r="G509">
        <v>559</v>
      </c>
      <c r="H509">
        <f>13*60+12</f>
        <v>792</v>
      </c>
      <c r="I509">
        <v>13</v>
      </c>
      <c r="J509">
        <v>360</v>
      </c>
      <c r="K509">
        <v>165</v>
      </c>
      <c r="L509">
        <v>454</v>
      </c>
    </row>
    <row r="510" spans="1:12" x14ac:dyDescent="0.3">
      <c r="A510" t="s">
        <v>759</v>
      </c>
      <c r="B510" s="1">
        <f t="shared" si="8"/>
        <v>79.5</v>
      </c>
      <c r="C510">
        <v>0</v>
      </c>
      <c r="D510">
        <v>25</v>
      </c>
      <c r="E510">
        <v>269</v>
      </c>
      <c r="F510">
        <v>19</v>
      </c>
      <c r="G510">
        <v>81</v>
      </c>
      <c r="H510">
        <v>171</v>
      </c>
      <c r="I510">
        <v>1</v>
      </c>
      <c r="J510">
        <v>0</v>
      </c>
      <c r="K510">
        <v>9</v>
      </c>
      <c r="L510">
        <v>220</v>
      </c>
    </row>
    <row r="511" spans="1:12" x14ac:dyDescent="0.3">
      <c r="A511" t="s">
        <v>760</v>
      </c>
      <c r="B511" s="1">
        <f t="shared" ref="B511:B522" si="9" xml:space="preserve"> AVERAGE(C511:BC511)</f>
        <v>34</v>
      </c>
      <c r="C511">
        <v>2</v>
      </c>
      <c r="D511">
        <v>30</v>
      </c>
      <c r="E511">
        <v>137</v>
      </c>
      <c r="F511">
        <v>3</v>
      </c>
      <c r="G511">
        <v>114</v>
      </c>
      <c r="H511">
        <v>0</v>
      </c>
      <c r="I511">
        <v>5</v>
      </c>
      <c r="J511">
        <v>2</v>
      </c>
      <c r="K511">
        <v>13</v>
      </c>
    </row>
    <row r="512" spans="1:12" x14ac:dyDescent="0.3">
      <c r="A512" s="4" t="s">
        <v>761</v>
      </c>
      <c r="B512" s="1">
        <f t="shared" si="9"/>
        <v>145</v>
      </c>
      <c r="C512">
        <v>156</v>
      </c>
      <c r="D512">
        <v>424</v>
      </c>
      <c r="E512">
        <v>0</v>
      </c>
      <c r="F512">
        <v>0</v>
      </c>
    </row>
    <row r="513" spans="1:12" x14ac:dyDescent="0.3">
      <c r="A513" t="s">
        <v>762</v>
      </c>
      <c r="B513" s="1">
        <f t="shared" si="9"/>
        <v>203.5</v>
      </c>
      <c r="C513">
        <v>593</v>
      </c>
      <c r="D513">
        <v>0</v>
      </c>
      <c r="E513">
        <v>219</v>
      </c>
      <c r="F513">
        <v>2</v>
      </c>
    </row>
    <row r="514" spans="1:12" x14ac:dyDescent="0.3">
      <c r="A514" t="s">
        <v>763</v>
      </c>
      <c r="B514" s="1">
        <f t="shared" si="9"/>
        <v>243.7</v>
      </c>
      <c r="C514">
        <v>140</v>
      </c>
      <c r="D514">
        <v>241</v>
      </c>
      <c r="E514">
        <v>81</v>
      </c>
      <c r="F514">
        <v>107</v>
      </c>
      <c r="G514">
        <v>26</v>
      </c>
      <c r="H514">
        <v>401</v>
      </c>
      <c r="I514">
        <v>294</v>
      </c>
      <c r="J514">
        <v>538</v>
      </c>
      <c r="K514">
        <v>604</v>
      </c>
      <c r="L514">
        <v>5</v>
      </c>
    </row>
    <row r="515" spans="1:12" x14ac:dyDescent="0.3">
      <c r="A515" t="s">
        <v>764</v>
      </c>
      <c r="B515" s="1">
        <f t="shared" si="9"/>
        <v>2</v>
      </c>
      <c r="C515">
        <v>2</v>
      </c>
    </row>
    <row r="516" spans="1:12" x14ac:dyDescent="0.3">
      <c r="A516" t="s">
        <v>765</v>
      </c>
      <c r="B516" s="1">
        <f t="shared" si="9"/>
        <v>67.75</v>
      </c>
      <c r="C516">
        <v>6</v>
      </c>
      <c r="D516">
        <v>115</v>
      </c>
      <c r="E516">
        <v>138</v>
      </c>
      <c r="F516">
        <v>12</v>
      </c>
    </row>
    <row r="517" spans="1:12" x14ac:dyDescent="0.3">
      <c r="A517" t="s">
        <v>766</v>
      </c>
      <c r="B517" s="1">
        <f t="shared" si="9"/>
        <v>27</v>
      </c>
      <c r="C517">
        <v>27</v>
      </c>
    </row>
    <row r="518" spans="1:12" x14ac:dyDescent="0.3">
      <c r="A518" t="s">
        <v>767</v>
      </c>
      <c r="B518" s="1">
        <f t="shared" si="9"/>
        <v>213.5</v>
      </c>
      <c r="C518">
        <v>346</v>
      </c>
      <c r="D518">
        <v>81</v>
      </c>
    </row>
    <row r="519" spans="1:12" x14ac:dyDescent="0.3">
      <c r="A519" t="s">
        <v>768</v>
      </c>
      <c r="B519" s="1">
        <f t="shared" si="9"/>
        <v>457.33333333333331</v>
      </c>
      <c r="C519">
        <v>258</v>
      </c>
      <c r="D519">
        <v>562</v>
      </c>
      <c r="E519">
        <v>552</v>
      </c>
    </row>
    <row r="520" spans="1:12" x14ac:dyDescent="0.3">
      <c r="A520" t="s">
        <v>769</v>
      </c>
      <c r="B520" s="1">
        <f t="shared" si="9"/>
        <v>327.83333333333331</v>
      </c>
      <c r="C520">
        <v>120</v>
      </c>
      <c r="D520">
        <v>675</v>
      </c>
      <c r="E520">
        <v>5</v>
      </c>
      <c r="F520">
        <v>613</v>
      </c>
      <c r="G520">
        <v>554</v>
      </c>
      <c r="H520">
        <v>0</v>
      </c>
    </row>
    <row r="521" spans="1:12" x14ac:dyDescent="0.3">
      <c r="A521" t="s">
        <v>770</v>
      </c>
      <c r="B521" s="1">
        <f t="shared" si="9"/>
        <v>302.83333333333331</v>
      </c>
      <c r="C521">
        <v>212</v>
      </c>
      <c r="D521">
        <v>265</v>
      </c>
      <c r="E521">
        <v>2</v>
      </c>
      <c r="F521">
        <v>672</v>
      </c>
      <c r="G521">
        <v>566</v>
      </c>
      <c r="H521">
        <v>100</v>
      </c>
    </row>
    <row r="522" spans="1:12" x14ac:dyDescent="0.3">
      <c r="A522" t="s">
        <v>771</v>
      </c>
      <c r="B522" s="1">
        <f t="shared" si="9"/>
        <v>149.375</v>
      </c>
      <c r="C522">
        <v>11</v>
      </c>
      <c r="D522">
        <v>10</v>
      </c>
      <c r="E522">
        <v>155</v>
      </c>
      <c r="F522">
        <v>73</v>
      </c>
      <c r="G522">
        <v>173</v>
      </c>
      <c r="H522">
        <v>135</v>
      </c>
      <c r="I522">
        <v>263</v>
      </c>
      <c r="J522">
        <v>375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522"/>
  <sheetViews>
    <sheetView topLeftCell="A330" workbookViewId="0">
      <selection activeCell="F517" sqref="F517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0.17034313725490197</v>
      </c>
    </row>
    <row r="3" spans="1:2" x14ac:dyDescent="0.3">
      <c r="A3" t="s">
        <v>2</v>
      </c>
      <c r="B3">
        <f>Control!B3/'Fight Time'!B3</f>
        <v>0.22331786542923435</v>
      </c>
    </row>
    <row r="4" spans="1:2" x14ac:dyDescent="0.3">
      <c r="A4" t="s">
        <v>3</v>
      </c>
      <c r="B4">
        <f>Control!B4/'Fight Time'!B4</f>
        <v>0.10009578544061302</v>
      </c>
    </row>
    <row r="5" spans="1:2" x14ac:dyDescent="0.3">
      <c r="A5" t="s">
        <v>4</v>
      </c>
      <c r="B5">
        <f>Control!B5/'Fight Time'!B5</f>
        <v>0.27032520325203252</v>
      </c>
    </row>
    <row r="6" spans="1:2" x14ac:dyDescent="0.3">
      <c r="A6" t="s">
        <v>5</v>
      </c>
      <c r="B6">
        <f>Control!B6/'Fight Time'!B6</f>
        <v>0.67959001782531192</v>
      </c>
    </row>
    <row r="7" spans="1:2" x14ac:dyDescent="0.3">
      <c r="A7" t="s">
        <v>6</v>
      </c>
      <c r="B7">
        <f>Control!B7/'Fight Time'!B7</f>
        <v>0.57153614457831325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0.375254730713246</v>
      </c>
    </row>
    <row r="13" spans="1:2" x14ac:dyDescent="0.3">
      <c r="A13" t="s">
        <v>12</v>
      </c>
      <c r="B13">
        <f>Control!B13/'Fight Time'!B13</f>
        <v>0.31629834254143646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0.13295711060948082</v>
      </c>
    </row>
    <row r="16" spans="1:2" x14ac:dyDescent="0.3">
      <c r="A16" t="s">
        <v>15</v>
      </c>
      <c r="B16">
        <f>Control!B16/'Fight Time'!B16</f>
        <v>0.19770408163265307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2.9103514995162848E-2</v>
      </c>
    </row>
    <row r="21" spans="1:2" x14ac:dyDescent="0.3">
      <c r="A21" t="s">
        <v>20</v>
      </c>
      <c r="B21">
        <f>Control!B21/'Fight Time'!B21</f>
        <v>0.289544235924933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0.12117930204572804</v>
      </c>
    </row>
    <row r="24" spans="1:2" x14ac:dyDescent="0.3">
      <c r="A24" t="s">
        <v>23</v>
      </c>
      <c r="B24">
        <f>Control!B24/'Fight Time'!B24</f>
        <v>0.36986089644513137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9.6874999999999989E-2</v>
      </c>
    </row>
    <row r="27" spans="1:2" x14ac:dyDescent="0.3">
      <c r="A27" t="s">
        <v>26</v>
      </c>
      <c r="B27">
        <f>Control!B27/'Fight Time'!B27</f>
        <v>0</v>
      </c>
    </row>
    <row r="28" spans="1:2" x14ac:dyDescent="0.3">
      <c r="A28" t="s">
        <v>27</v>
      </c>
      <c r="B28">
        <f>Control!B28/'Fight Time'!B28</f>
        <v>0.11452282157676349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0.3837638376383764</v>
      </c>
    </row>
    <row r="35" spans="1:2" x14ac:dyDescent="0.3">
      <c r="A35" t="s">
        <v>34</v>
      </c>
      <c r="B35">
        <f>Control!B35/'Fight Time'!B35</f>
        <v>0.14283413848631241</v>
      </c>
    </row>
    <row r="36" spans="1:2" x14ac:dyDescent="0.3">
      <c r="A36" t="s">
        <v>35</v>
      </c>
      <c r="B36">
        <f>Control!B36/'Fight Time'!B36</f>
        <v>0.36777777777777776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1.0230179028132994E-3</v>
      </c>
    </row>
    <row r="41" spans="1:2" x14ac:dyDescent="0.3">
      <c r="A41" t="s">
        <v>39</v>
      </c>
      <c r="B41">
        <f>Control!B41/'Fight Time'!B41</f>
        <v>0.18878787878787878</v>
      </c>
    </row>
    <row r="42" spans="1:2" x14ac:dyDescent="0.3">
      <c r="A42" t="s">
        <v>40</v>
      </c>
      <c r="B42">
        <f>Control!B42/'Fight Time'!B42</f>
        <v>6.6283524904214561E-2</v>
      </c>
    </row>
    <row r="43" spans="1:2" x14ac:dyDescent="0.3">
      <c r="A43" t="s">
        <v>41</v>
      </c>
      <c r="B43">
        <f>Control!B43/'Fight Time'!B43</f>
        <v>0.64838160136286205</v>
      </c>
    </row>
    <row r="44" spans="1:2" x14ac:dyDescent="0.3">
      <c r="A44" t="s">
        <v>42</v>
      </c>
      <c r="B44">
        <f>Control!B44/'Fight Time'!B44</f>
        <v>0.31732315112540194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8.2151589242053791E-2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5.5555555555555559E-2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0.16631944444444444</v>
      </c>
    </row>
    <row r="60" spans="1:2" x14ac:dyDescent="0.3">
      <c r="A60" t="s">
        <v>59</v>
      </c>
      <c r="B60">
        <f>Control!B60/'Fight Time'!B60</f>
        <v>4.5248868778280542E-2</v>
      </c>
    </row>
    <row r="61" spans="1:2" x14ac:dyDescent="0.3">
      <c r="A61" t="s">
        <v>60</v>
      </c>
      <c r="B61">
        <f>Control!B61/'Fight Time'!B61</f>
        <v>0.532560706401766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0.27174887892376681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0.20046082949308755</v>
      </c>
    </row>
    <row r="66" spans="1:2" x14ac:dyDescent="0.3">
      <c r="A66" t="s">
        <v>65</v>
      </c>
      <c r="B66">
        <f>Control!B66/'Fight Time'!B66</f>
        <v>3.4138486312399352E-2</v>
      </c>
    </row>
    <row r="67" spans="1:2" x14ac:dyDescent="0.3">
      <c r="A67" t="s">
        <v>66</v>
      </c>
      <c r="B67">
        <f>Control!B67/'Fight Time'!B67</f>
        <v>1.5860215053763442E-2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0.14366576819407006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0.48331210191082802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3.7670384138785623E-2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1.384083044982699E-2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8.4702907711757272E-2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4.3260473588342438E-2</v>
      </c>
    </row>
    <row r="85" spans="1:2" x14ac:dyDescent="0.3">
      <c r="A85" t="s">
        <v>83</v>
      </c>
      <c r="B85">
        <f>Control!B85/'Fight Time'!B85</f>
        <v>5.0076804915514597E-2</v>
      </c>
    </row>
    <row r="86" spans="1:2" x14ac:dyDescent="0.3">
      <c r="A86" t="s">
        <v>84</v>
      </c>
      <c r="B86">
        <f>Control!B86/'Fight Time'!B86</f>
        <v>0.23018717642373554</v>
      </c>
    </row>
    <row r="87" spans="1:2" x14ac:dyDescent="0.3">
      <c r="A87" t="s">
        <v>85</v>
      </c>
      <c r="B87">
        <f>Control!B87/'Fight Time'!B87</f>
        <v>0.1983525535420099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0.26817576564580559</v>
      </c>
    </row>
    <row r="93" spans="1:2" x14ac:dyDescent="0.3">
      <c r="A93" t="s">
        <v>91</v>
      </c>
      <c r="B93">
        <f>Control!B93/'Fight Time'!B93</f>
        <v>1.8828451882845189E-2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0.13744075829383887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2.4862888482632541E-2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0.23357664233576642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5.0293685756240818E-2</v>
      </c>
    </row>
    <row r="105" spans="1:2" x14ac:dyDescent="0.3">
      <c r="A105" t="s">
        <v>100</v>
      </c>
      <c r="B105">
        <f>Control!B105/'Fight Time'!B105</f>
        <v>5.5555555555555552E-2</v>
      </c>
    </row>
    <row r="106" spans="1:2" x14ac:dyDescent="0.3">
      <c r="A106" t="s">
        <v>119</v>
      </c>
      <c r="B106">
        <f>Control!B106/'Fight Time'!B106</f>
        <v>0.27046818727490995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0.25892857142857145</v>
      </c>
    </row>
    <row r="109" spans="1:2" x14ac:dyDescent="0.3">
      <c r="A109" t="s">
        <v>102</v>
      </c>
      <c r="B109">
        <f>Control!B109/'Fight Time'!B109</f>
        <v>0.10960219478737998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0.43083333333333335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0.1697048611111111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0.14655737704918034</v>
      </c>
    </row>
    <row r="116" spans="1:2" x14ac:dyDescent="0.3">
      <c r="A116" t="s">
        <v>109</v>
      </c>
      <c r="B116">
        <f>Control!B116/'Fight Time'!B116</f>
        <v>1.29764801297648E-2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0.12735335955150198</v>
      </c>
    </row>
    <row r="119" spans="1:2" x14ac:dyDescent="0.3">
      <c r="A119" t="s">
        <v>112</v>
      </c>
      <c r="B119">
        <f>Control!B119/'Fight Time'!B119</f>
        <v>0.22417840375586853</v>
      </c>
    </row>
    <row r="120" spans="1:2" x14ac:dyDescent="0.3">
      <c r="A120" t="s">
        <v>113</v>
      </c>
      <c r="B120">
        <f>Control!B120/'Fight Time'!B120</f>
        <v>0.25846774193548389</v>
      </c>
    </row>
    <row r="121" spans="1:2" x14ac:dyDescent="0.3">
      <c r="A121" t="s">
        <v>114</v>
      </c>
      <c r="B121">
        <f>Control!B121/'Fight Time'!B121</f>
        <v>0.19599282296650719</v>
      </c>
    </row>
    <row r="122" spans="1:2" x14ac:dyDescent="0.3">
      <c r="A122" s="4" t="s">
        <v>121</v>
      </c>
      <c r="B122">
        <f>Control!B122/'Fight Time'!B122</f>
        <v>9.544364508393284E-2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0.34850863422291994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0.25685654008438819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0.23066666666666666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0.2021604938271605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0.23771186440677966</v>
      </c>
    </row>
    <row r="135" spans="1:2" x14ac:dyDescent="0.3">
      <c r="A135" t="s">
        <v>134</v>
      </c>
      <c r="B135">
        <f>Control!B135/'Fight Time'!B135</f>
        <v>0.13496240601503759</v>
      </c>
    </row>
    <row r="136" spans="1:2" x14ac:dyDescent="0.3">
      <c r="A136" t="s">
        <v>135</v>
      </c>
      <c r="B136">
        <f>Control!B136/'Fight Time'!B136</f>
        <v>0.29189716889033518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0.2960750853242321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0.1293649807381633</v>
      </c>
    </row>
    <row r="141" spans="1:2" x14ac:dyDescent="0.3">
      <c r="A141" t="s">
        <v>140</v>
      </c>
      <c r="B141">
        <f>Control!B141/'Fight Time'!B141</f>
        <v>0.34868951612903226</v>
      </c>
    </row>
    <row r="142" spans="1:2" x14ac:dyDescent="0.3">
      <c r="A142" t="s">
        <v>141</v>
      </c>
      <c r="B142">
        <f>Control!B142/'Fight Time'!B142</f>
        <v>4.4731182795698925E-2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5.823554976097349E-2</v>
      </c>
    </row>
    <row r="148" spans="1:2" x14ac:dyDescent="0.3">
      <c r="A148" s="4" t="s">
        <v>147</v>
      </c>
      <c r="B148">
        <f>Control!B148/'Fight Time'!B148</f>
        <v>0.205699481865285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0.23593964334705075</v>
      </c>
    </row>
    <row r="153" spans="1:2" x14ac:dyDescent="0.3">
      <c r="A153" t="s">
        <v>152</v>
      </c>
      <c r="B153">
        <f>Control!B153/'Fight Time'!B153</f>
        <v>0.16622436670687576</v>
      </c>
    </row>
    <row r="154" spans="1:2" x14ac:dyDescent="0.3">
      <c r="A154" t="s">
        <v>153</v>
      </c>
      <c r="B154">
        <f>Control!B154/'Fight Time'!B154</f>
        <v>0.28550548112058466</v>
      </c>
    </row>
    <row r="155" spans="1:2" x14ac:dyDescent="0.3">
      <c r="A155" t="s">
        <v>154</v>
      </c>
      <c r="B155">
        <f>Control!B155/'Fight Time'!B155</f>
        <v>0.19884868421052632</v>
      </c>
    </row>
    <row r="156" spans="1:2" x14ac:dyDescent="0.3">
      <c r="A156" t="s">
        <v>170</v>
      </c>
      <c r="B156">
        <f>Control!B156/'Fight Time'!B156</f>
        <v>0.19281914893617022</v>
      </c>
    </row>
    <row r="157" spans="1:2" x14ac:dyDescent="0.3">
      <c r="A157" t="s">
        <v>155</v>
      </c>
      <c r="B157">
        <f>Control!B157/'Fight Time'!B157</f>
        <v>6.358668653750621E-2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0.13159325720500273</v>
      </c>
    </row>
    <row r="160" spans="1:2" x14ac:dyDescent="0.3">
      <c r="A160" t="s">
        <v>158</v>
      </c>
      <c r="B160">
        <f>Control!B160/'Fight Time'!B160</f>
        <v>2.9069767441860465E-2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0.21184419713831479</v>
      </c>
    </row>
    <row r="163" spans="1:2" x14ac:dyDescent="0.3">
      <c r="A163" t="s">
        <v>161</v>
      </c>
      <c r="B163">
        <f>Control!B163/'Fight Time'!B163</f>
        <v>3.5653650254668934E-2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0.11285714285714286</v>
      </c>
    </row>
    <row r="167" spans="1:2" x14ac:dyDescent="0.3">
      <c r="A167" t="s">
        <v>165</v>
      </c>
      <c r="B167">
        <f>Control!B167/'Fight Time'!B167</f>
        <v>0.14121951219512194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9.5903165735567966E-2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0.46799999999999997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0.16573853089366217</v>
      </c>
    </row>
    <row r="178" spans="1:2" x14ac:dyDescent="0.3">
      <c r="A178" t="s">
        <v>177</v>
      </c>
      <c r="B178">
        <f>Control!B178/'Fight Time'!B178</f>
        <v>3.0864197530864196E-2</v>
      </c>
    </row>
    <row r="179" spans="1:2" x14ac:dyDescent="0.3">
      <c r="A179" t="s">
        <v>178</v>
      </c>
      <c r="B179">
        <f>Control!B179/'Fight Time'!B179</f>
        <v>0.15297805642633228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0.1111111111111111</v>
      </c>
    </row>
    <row r="185" spans="1:2" x14ac:dyDescent="0.3">
      <c r="A185" t="s">
        <v>184</v>
      </c>
      <c r="B185">
        <f>Control!B185/'Fight Time'!B185</f>
        <v>7.4630541871921183E-2</v>
      </c>
    </row>
    <row r="186" spans="1:2" x14ac:dyDescent="0.3">
      <c r="A186" t="s">
        <v>185</v>
      </c>
      <c r="B186">
        <f>Control!B186/'Fight Time'!B186</f>
        <v>8.7022900763358779E-2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0.26865384615384613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0.36914378029079159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0.22618605227300878</v>
      </c>
    </row>
    <row r="195" spans="1:2" x14ac:dyDescent="0.3">
      <c r="A195" t="s">
        <v>193</v>
      </c>
      <c r="B195">
        <f>Control!B195/'Fight Time'!B195</f>
        <v>7.123786407766991E-2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0.18148148148148149</v>
      </c>
    </row>
    <row r="198" spans="1:2" x14ac:dyDescent="0.3">
      <c r="A198" t="s">
        <v>197</v>
      </c>
      <c r="B198">
        <f>Control!B198/'Fight Time'!B198</f>
        <v>0.14223300970873787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0.15968586387434555</v>
      </c>
    </row>
    <row r="201" spans="1:2" x14ac:dyDescent="0.3">
      <c r="A201" t="s">
        <v>200</v>
      </c>
      <c r="B201">
        <f>Control!B201/'Fight Time'!B201</f>
        <v>6.741803278688524E-2</v>
      </c>
    </row>
    <row r="202" spans="1:2" x14ac:dyDescent="0.3">
      <c r="A202" t="s">
        <v>201</v>
      </c>
      <c r="B202">
        <f>Control!B202/'Fight Time'!B202</f>
        <v>7.8877005347593579E-2</v>
      </c>
    </row>
    <row r="203" spans="1:2" x14ac:dyDescent="0.3">
      <c r="A203" t="s">
        <v>202</v>
      </c>
      <c r="B203">
        <f>Control!B203/'Fight Time'!B203</f>
        <v>0.29417293233082709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0.44834254143646413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0.11997513468711148</v>
      </c>
    </row>
    <row r="210" spans="1:2" x14ac:dyDescent="0.3">
      <c r="A210" t="s">
        <v>209</v>
      </c>
      <c r="B210">
        <f>Control!B210/'Fight Time'!B210</f>
        <v>7.9295154185022032E-2</v>
      </c>
    </row>
    <row r="211" spans="1:2" x14ac:dyDescent="0.3">
      <c r="A211" t="s">
        <v>210</v>
      </c>
      <c r="B211">
        <f>Control!B211/'Fight Time'!B211</f>
        <v>0.40057750360939753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1.693227091633466E-2</v>
      </c>
    </row>
    <row r="214" spans="1:2" x14ac:dyDescent="0.3">
      <c r="A214" t="s">
        <v>213</v>
      </c>
      <c r="B214">
        <f>Control!B214/'Fight Time'!B214</f>
        <v>0.51035502958579881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0.11497201492537314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0.4113496932515337</v>
      </c>
    </row>
    <row r="223" spans="1:2" x14ac:dyDescent="0.3">
      <c r="A223" t="s">
        <v>232</v>
      </c>
      <c r="B223">
        <f>Control!B223/'Fight Time'!B223</f>
        <v>0.2988505747126437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0.41298076923076921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0.40857787810383744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0.33996328029375766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8.8262764632627652E-2</v>
      </c>
    </row>
    <row r="241" spans="1:2" x14ac:dyDescent="0.3">
      <c r="A241" t="s">
        <v>252</v>
      </c>
      <c r="B241">
        <f>Control!B241/'Fight Time'!B241</f>
        <v>0.23333333333333334</v>
      </c>
    </row>
    <row r="242" spans="1:2" x14ac:dyDescent="0.3">
      <c r="A242" t="s">
        <v>253</v>
      </c>
      <c r="B242">
        <f>Control!B242/'Fight Time'!B242</f>
        <v>0.12985274431057564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>
        <f>Control!B244/'Fight Time'!B244</f>
        <v>0.31837837837837835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0.4419916605347069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486</v>
      </c>
      <c r="B256">
        <f>Control!B256/'Fight Time'!B256</f>
        <v>0.15740740740740738</v>
      </c>
    </row>
    <row r="257" spans="1:2" x14ac:dyDescent="0.3">
      <c r="A257" t="s">
        <v>487</v>
      </c>
      <c r="B257">
        <f>Control!B257/'Fight Time'!B257</f>
        <v>5.2222222222222225E-2</v>
      </c>
    </row>
    <row r="258" spans="1:2" x14ac:dyDescent="0.3">
      <c r="A258" t="s">
        <v>488</v>
      </c>
      <c r="B258">
        <f>Control!B258/'Fight Time'!B258</f>
        <v>8.6238532110091748E-2</v>
      </c>
    </row>
    <row r="259" spans="1:2" x14ac:dyDescent="0.3">
      <c r="A259" t="s">
        <v>489</v>
      </c>
      <c r="B259">
        <f>Control!B259/'Fight Time'!B259</f>
        <v>0.4833131067961165</v>
      </c>
    </row>
    <row r="260" spans="1:2" x14ac:dyDescent="0.3">
      <c r="A260" t="s">
        <v>490</v>
      </c>
      <c r="B260">
        <f>Control!B260/'Fight Time'!B260</f>
        <v>0.69285714285714284</v>
      </c>
    </row>
    <row r="261" spans="1:2" x14ac:dyDescent="0.3">
      <c r="A261" t="s">
        <v>491</v>
      </c>
      <c r="B261">
        <f>Control!B261/'Fight Time'!B261</f>
        <v>0.15417298937784521</v>
      </c>
    </row>
    <row r="262" spans="1:2" x14ac:dyDescent="0.3">
      <c r="A262" t="s">
        <v>492</v>
      </c>
      <c r="B262">
        <f>Control!B262/'Fight Time'!B262</f>
        <v>0.31056218057921636</v>
      </c>
    </row>
    <row r="263" spans="1:2" x14ac:dyDescent="0.3">
      <c r="A263" t="s">
        <v>493</v>
      </c>
      <c r="B263">
        <f>Control!B263/'Fight Time'!B263</f>
        <v>0.31556039173014144</v>
      </c>
    </row>
    <row r="264" spans="1:2" x14ac:dyDescent="0.3">
      <c r="A264" t="s">
        <v>494</v>
      </c>
      <c r="B264">
        <f>Control!B264/'Fight Time'!B264</f>
        <v>0.3784584980237154</v>
      </c>
    </row>
    <row r="265" spans="1:2" x14ac:dyDescent="0.3">
      <c r="A265" t="s">
        <v>495</v>
      </c>
      <c r="B265">
        <f>Control!B265/'Fight Time'!B265</f>
        <v>0.28143100511073255</v>
      </c>
    </row>
    <row r="266" spans="1:2" x14ac:dyDescent="0.3">
      <c r="A266" t="s">
        <v>496</v>
      </c>
      <c r="B266">
        <f>Control!B266/'Fight Time'!B266</f>
        <v>0.24901824901824901</v>
      </c>
    </row>
    <row r="267" spans="1:2" x14ac:dyDescent="0.3">
      <c r="A267" t="s">
        <v>497</v>
      </c>
      <c r="B267">
        <f>Control!B267/'Fight Time'!B267</f>
        <v>0.19908675799086759</v>
      </c>
    </row>
    <row r="268" spans="1:2" x14ac:dyDescent="0.3">
      <c r="A268" t="s">
        <v>498</v>
      </c>
      <c r="B268">
        <f>Control!B268/'Fight Time'!B268</f>
        <v>0.26651785714285714</v>
      </c>
    </row>
    <row r="269" spans="1:2" x14ac:dyDescent="0.3">
      <c r="A269" t="s">
        <v>499</v>
      </c>
      <c r="B269">
        <f>Control!B269/'Fight Time'!B269</f>
        <v>8.3499572527785698E-2</v>
      </c>
    </row>
    <row r="270" spans="1:2" x14ac:dyDescent="0.3">
      <c r="A270" t="s">
        <v>500</v>
      </c>
      <c r="B270">
        <f>Control!B270/'Fight Time'!B270</f>
        <v>0.37527733755942949</v>
      </c>
    </row>
    <row r="271" spans="1:2" x14ac:dyDescent="0.3">
      <c r="A271" t="s">
        <v>501</v>
      </c>
      <c r="B271">
        <f>Control!B271/'Fight Time'!B271</f>
        <v>0.5759308510638298</v>
      </c>
    </row>
    <row r="272" spans="1:2" x14ac:dyDescent="0.3">
      <c r="A272" t="s">
        <v>502</v>
      </c>
      <c r="B272">
        <f>Control!B272/'Fight Time'!B272</f>
        <v>0.1978082191780822</v>
      </c>
    </row>
    <row r="273" spans="1:2" x14ac:dyDescent="0.3">
      <c r="A273" t="s">
        <v>503</v>
      </c>
      <c r="B273">
        <f>Control!B273/'Fight Time'!B273</f>
        <v>1.0292207792207793</v>
      </c>
    </row>
    <row r="274" spans="1:2" x14ac:dyDescent="0.3">
      <c r="A274" s="4" t="s">
        <v>508</v>
      </c>
      <c r="B274">
        <f>Control!B274/'Fight Time'!B274</f>
        <v>0</v>
      </c>
    </row>
    <row r="275" spans="1:2" x14ac:dyDescent="0.3">
      <c r="A275" t="s">
        <v>509</v>
      </c>
      <c r="B275">
        <f>Control!B275/'Fight Time'!B275</f>
        <v>0.26826666666666665</v>
      </c>
    </row>
    <row r="276" spans="1:2" x14ac:dyDescent="0.3">
      <c r="A276" t="s">
        <v>510</v>
      </c>
      <c r="B276">
        <f>Control!B276/'Fight Time'!B276</f>
        <v>0.50385038503850377</v>
      </c>
    </row>
    <row r="277" spans="1:2" x14ac:dyDescent="0.3">
      <c r="A277" t="s">
        <v>511</v>
      </c>
      <c r="B277">
        <f>Control!B277/'Fight Time'!B277</f>
        <v>0</v>
      </c>
    </row>
    <row r="278" spans="1:2" x14ac:dyDescent="0.3">
      <c r="A278" t="s">
        <v>512</v>
      </c>
      <c r="B278">
        <f>Control!B278/'Fight Time'!B278</f>
        <v>3.977724741447892E-3</v>
      </c>
    </row>
    <row r="279" spans="1:2" x14ac:dyDescent="0.3">
      <c r="A279" t="s">
        <v>513</v>
      </c>
      <c r="B279">
        <f>Control!B279/'Fight Time'!B279</f>
        <v>8.9985272459499263E-2</v>
      </c>
    </row>
    <row r="280" spans="1:2" x14ac:dyDescent="0.3">
      <c r="A280" t="s">
        <v>514</v>
      </c>
      <c r="B280">
        <f>Control!B280/'Fight Time'!B280</f>
        <v>0.42766439909297049</v>
      </c>
    </row>
    <row r="281" spans="1:2" x14ac:dyDescent="0.3">
      <c r="A281" t="s">
        <v>515</v>
      </c>
      <c r="B281">
        <f>Control!B281/'Fight Time'!B281</f>
        <v>0.11132561132561132</v>
      </c>
    </row>
    <row r="282" spans="1:2" x14ac:dyDescent="0.3">
      <c r="A282" t="s">
        <v>517</v>
      </c>
      <c r="B282">
        <f>Control!B282/'Fight Time'!B282</f>
        <v>0.17693661971830985</v>
      </c>
    </row>
    <row r="283" spans="1:2" x14ac:dyDescent="0.3">
      <c r="A283" t="s">
        <v>518</v>
      </c>
      <c r="B283">
        <f>Control!B283/'Fight Time'!B283</f>
        <v>0</v>
      </c>
    </row>
    <row r="284" spans="1:2" x14ac:dyDescent="0.3">
      <c r="A284" t="s">
        <v>519</v>
      </c>
      <c r="B284">
        <f>Control!B284/'Fight Time'!B284</f>
        <v>0.25660377358490566</v>
      </c>
    </row>
    <row r="285" spans="1:2" x14ac:dyDescent="0.3">
      <c r="A285" t="s">
        <v>520</v>
      </c>
      <c r="B285">
        <f>Control!B285/'Fight Time'!B285</f>
        <v>0.58486238532110091</v>
      </c>
    </row>
    <row r="286" spans="1:2" x14ac:dyDescent="0.3">
      <c r="A286" t="s">
        <v>521</v>
      </c>
      <c r="B286">
        <f>Control!B286/'Fight Time'!B286</f>
        <v>0.24055829228243022</v>
      </c>
    </row>
    <row r="287" spans="1:2" x14ac:dyDescent="0.3">
      <c r="A287" t="s">
        <v>522</v>
      </c>
      <c r="B287">
        <f>Control!B287/'Fight Time'!B287</f>
        <v>5.1204819277108436E-3</v>
      </c>
    </row>
    <row r="288" spans="1:2" x14ac:dyDescent="0.3">
      <c r="A288" t="s">
        <v>523</v>
      </c>
      <c r="B288">
        <f>Control!B288/'Fight Time'!B288</f>
        <v>0.33704819277108433</v>
      </c>
    </row>
    <row r="289" spans="1:2" x14ac:dyDescent="0.3">
      <c r="A289" t="s">
        <v>524</v>
      </c>
      <c r="B289">
        <f>Control!B289/'Fight Time'!B289</f>
        <v>6.8507157464212681E-2</v>
      </c>
    </row>
    <row r="290" spans="1:2" x14ac:dyDescent="0.3">
      <c r="A290" t="s">
        <v>525</v>
      </c>
      <c r="B290">
        <f>Control!B290/'Fight Time'!B290</f>
        <v>0.20442930153321975</v>
      </c>
    </row>
    <row r="291" spans="1:2" x14ac:dyDescent="0.3">
      <c r="A291" s="4" t="s">
        <v>528</v>
      </c>
      <c r="B291">
        <f>Control!B291/'Fight Time'!B291</f>
        <v>0.18083333333333335</v>
      </c>
    </row>
    <row r="292" spans="1:2" x14ac:dyDescent="0.3">
      <c r="A292" t="s">
        <v>529</v>
      </c>
      <c r="B292">
        <f>Control!B292/'Fight Time'!B292</f>
        <v>0.20555555555555555</v>
      </c>
    </row>
    <row r="293" spans="1:2" x14ac:dyDescent="0.3">
      <c r="A293" t="s">
        <v>530</v>
      </c>
      <c r="B293">
        <f>Control!B293/'Fight Time'!B293</f>
        <v>0.1616490891658677</v>
      </c>
    </row>
    <row r="294" spans="1:2" x14ac:dyDescent="0.3">
      <c r="A294" t="s">
        <v>531</v>
      </c>
      <c r="B294">
        <f>Control!B294/'Fight Time'!B294</f>
        <v>0.13192686357243319</v>
      </c>
    </row>
    <row r="295" spans="1:2" x14ac:dyDescent="0.3">
      <c r="A295" t="s">
        <v>532</v>
      </c>
      <c r="B295">
        <f>Control!B295/'Fight Time'!B295</f>
        <v>8.5978835978835974E-3</v>
      </c>
    </row>
    <row r="296" spans="1:2" x14ac:dyDescent="0.3">
      <c r="A296" t="s">
        <v>533</v>
      </c>
      <c r="B296">
        <f>Control!B296/'Fight Time'!B296</f>
        <v>0.40228070175438596</v>
      </c>
    </row>
    <row r="297" spans="1:2" x14ac:dyDescent="0.3">
      <c r="A297" t="s">
        <v>534</v>
      </c>
      <c r="B297">
        <f>Control!B297/'Fight Time'!B297</f>
        <v>8.9999999999999993E-3</v>
      </c>
    </row>
    <row r="298" spans="1:2" x14ac:dyDescent="0.3">
      <c r="A298" t="s">
        <v>535</v>
      </c>
      <c r="B298">
        <f>Control!B298/'Fight Time'!B298</f>
        <v>2.6119402985074626E-2</v>
      </c>
    </row>
    <row r="299" spans="1:2" x14ac:dyDescent="0.3">
      <c r="A299" t="s">
        <v>536</v>
      </c>
      <c r="B299">
        <f>Control!B299/'Fight Time'!B299</f>
        <v>0.28138297872340423</v>
      </c>
    </row>
    <row r="300" spans="1:2" x14ac:dyDescent="0.3">
      <c r="A300" t="s">
        <v>537</v>
      </c>
      <c r="B300">
        <f>Control!B300/'Fight Time'!B300</f>
        <v>0.49107142857142855</v>
      </c>
    </row>
    <row r="301" spans="1:2" x14ac:dyDescent="0.3">
      <c r="A301" t="s">
        <v>538</v>
      </c>
      <c r="B301">
        <f>Control!B301/'Fight Time'!B301</f>
        <v>0.23593749999999999</v>
      </c>
    </row>
    <row r="302" spans="1:2" x14ac:dyDescent="0.3">
      <c r="A302" t="s">
        <v>539</v>
      </c>
      <c r="B302">
        <f>Control!B302/'Fight Time'!B302</f>
        <v>0.10448979591836735</v>
      </c>
    </row>
    <row r="303" spans="1:2" x14ac:dyDescent="0.3">
      <c r="A303" t="s">
        <v>540</v>
      </c>
      <c r="B303">
        <f>Control!B303/'Fight Time'!B303</f>
        <v>0.31899109792284869</v>
      </c>
    </row>
    <row r="304" spans="1:2" x14ac:dyDescent="0.3">
      <c r="A304" t="s">
        <v>541</v>
      </c>
      <c r="B304">
        <f>Control!B304/'Fight Time'!B304</f>
        <v>0.24096583442838371</v>
      </c>
    </row>
    <row r="305" spans="1:2" x14ac:dyDescent="0.3">
      <c r="A305" t="s">
        <v>542</v>
      </c>
      <c r="B305">
        <f>Control!B305/'Fight Time'!B305</f>
        <v>0.10452462772050401</v>
      </c>
    </row>
    <row r="306" spans="1:2" x14ac:dyDescent="0.3">
      <c r="A306" t="s">
        <v>543</v>
      </c>
      <c r="B306">
        <f>Control!B306/'Fight Time'!B306</f>
        <v>0.35355329949238584</v>
      </c>
    </row>
    <row r="307" spans="1:2" x14ac:dyDescent="0.3">
      <c r="A307" t="s">
        <v>544</v>
      </c>
      <c r="B307">
        <f>Control!B307/'Fight Time'!B307</f>
        <v>0.17109458023379384</v>
      </c>
    </row>
    <row r="308" spans="1:2" x14ac:dyDescent="0.3">
      <c r="A308" t="s">
        <v>545</v>
      </c>
      <c r="B308">
        <f>Control!B308/'Fight Time'!B308</f>
        <v>0.16275430359937401</v>
      </c>
    </row>
    <row r="309" spans="1:2" x14ac:dyDescent="0.3">
      <c r="A309" t="s">
        <v>546</v>
      </c>
      <c r="B309">
        <f>Control!B309/'Fight Time'!B309</f>
        <v>0.30618092509209988</v>
      </c>
    </row>
    <row r="310" spans="1:2" x14ac:dyDescent="0.3">
      <c r="A310" s="4" t="s">
        <v>547</v>
      </c>
      <c r="B310">
        <f>Control!B310/'Fight Time'!B310</f>
        <v>0.16842105263157894</v>
      </c>
    </row>
    <row r="311" spans="1:2" x14ac:dyDescent="0.3">
      <c r="A311" t="s">
        <v>548</v>
      </c>
      <c r="B311">
        <f>Control!B311/'Fight Time'!B311</f>
        <v>7.9192546583850928E-2</v>
      </c>
    </row>
    <row r="312" spans="1:2" x14ac:dyDescent="0.3">
      <c r="A312" t="s">
        <v>549</v>
      </c>
      <c r="B312">
        <f>Control!B312/'Fight Time'!B312</f>
        <v>0.27505896226415094</v>
      </c>
    </row>
    <row r="313" spans="1:2" x14ac:dyDescent="0.3">
      <c r="A313" t="s">
        <v>550</v>
      </c>
      <c r="B313">
        <f>Control!B313/'Fight Time'!B313</f>
        <v>0.18858560794044665</v>
      </c>
    </row>
    <row r="314" spans="1:2" x14ac:dyDescent="0.3">
      <c r="A314" t="s">
        <v>551</v>
      </c>
      <c r="B314">
        <f>Control!B314/'Fight Time'!B314</f>
        <v>0.16851851851851851</v>
      </c>
    </row>
    <row r="315" spans="1:2" x14ac:dyDescent="0.3">
      <c r="A315" t="s">
        <v>552</v>
      </c>
      <c r="B315">
        <f>Control!B315/'Fight Time'!B315</f>
        <v>0.55517826825127337</v>
      </c>
    </row>
    <row r="316" spans="1:2" x14ac:dyDescent="0.3">
      <c r="A316" t="s">
        <v>553</v>
      </c>
      <c r="B316">
        <f>Control!B316/'Fight Time'!B316</f>
        <v>3.5335689045936397E-2</v>
      </c>
    </row>
    <row r="317" spans="1:2" x14ac:dyDescent="0.3">
      <c r="A317" t="s">
        <v>554</v>
      </c>
      <c r="B317">
        <f>Control!B317/'Fight Time'!B317</f>
        <v>0.39737569060773481</v>
      </c>
    </row>
    <row r="318" spans="1:2" x14ac:dyDescent="0.3">
      <c r="A318" t="s">
        <v>555</v>
      </c>
      <c r="B318">
        <f>Control!B318/'Fight Time'!B318</f>
        <v>0.21422222222222223</v>
      </c>
    </row>
    <row r="319" spans="1:2" x14ac:dyDescent="0.3">
      <c r="A319" t="s">
        <v>556</v>
      </c>
      <c r="B319">
        <f>Control!B319/'Fight Time'!B319</f>
        <v>8.4074074074074079E-2</v>
      </c>
    </row>
    <row r="320" spans="1:2" x14ac:dyDescent="0.3">
      <c r="A320" t="s">
        <v>557</v>
      </c>
      <c r="B320">
        <f>Control!B320/'Fight Time'!B320</f>
        <v>0.49162011173184356</v>
      </c>
    </row>
    <row r="321" spans="1:2" x14ac:dyDescent="0.3">
      <c r="A321" t="s">
        <v>558</v>
      </c>
      <c r="B321">
        <f>Control!B321/'Fight Time'!B321</f>
        <v>0.22653721682847897</v>
      </c>
    </row>
    <row r="322" spans="1:2" x14ac:dyDescent="0.3">
      <c r="A322" t="s">
        <v>559</v>
      </c>
      <c r="B322">
        <f>Control!B322/'Fight Time'!B322</f>
        <v>0.25</v>
      </c>
    </row>
    <row r="323" spans="1:2" x14ac:dyDescent="0.3">
      <c r="A323" t="s">
        <v>560</v>
      </c>
      <c r="B323">
        <f>Control!B323/'Fight Time'!B323</f>
        <v>3.1094162511000292E-2</v>
      </c>
    </row>
    <row r="324" spans="1:2" x14ac:dyDescent="0.3">
      <c r="A324" t="s">
        <v>562</v>
      </c>
      <c r="B324">
        <f>Control!B324/'Fight Time'!B324</f>
        <v>0.42644557823129248</v>
      </c>
    </row>
    <row r="325" spans="1:2" x14ac:dyDescent="0.3">
      <c r="A325" t="s">
        <v>563</v>
      </c>
      <c r="B325">
        <f>Control!B325/'Fight Time'!B325</f>
        <v>0</v>
      </c>
    </row>
    <row r="326" spans="1:2" x14ac:dyDescent="0.3">
      <c r="A326" t="s">
        <v>564</v>
      </c>
      <c r="B326">
        <f>Control!B326/'Fight Time'!B326</f>
        <v>6.7896678966789664E-2</v>
      </c>
    </row>
    <row r="327" spans="1:2" x14ac:dyDescent="0.3">
      <c r="A327" t="s">
        <v>565</v>
      </c>
      <c r="B327">
        <f>Control!B327/'Fight Time'!B327</f>
        <v>3.0944055944055943E-2</v>
      </c>
    </row>
    <row r="328" spans="1:2" x14ac:dyDescent="0.3">
      <c r="A328" t="s">
        <v>566</v>
      </c>
      <c r="B328">
        <f>Control!B328/'Fight Time'!B328</f>
        <v>0.54500000000000004</v>
      </c>
    </row>
    <row r="329" spans="1:2" x14ac:dyDescent="0.3">
      <c r="A329" s="4" t="s">
        <v>572</v>
      </c>
      <c r="B329">
        <f>Control!B329/'Fight Time'!B329</f>
        <v>0.17897727272727273</v>
      </c>
    </row>
    <row r="330" spans="1:2" x14ac:dyDescent="0.3">
      <c r="A330" t="s">
        <v>573</v>
      </c>
      <c r="B330">
        <f>Control!B330/'Fight Time'!B330</f>
        <v>0.68613138686131392</v>
      </c>
    </row>
    <row r="331" spans="1:2" x14ac:dyDescent="0.3">
      <c r="A331" t="s">
        <v>574</v>
      </c>
      <c r="B331">
        <f>Control!B331/'Fight Time'!B331</f>
        <v>2.3140495867768594E-2</v>
      </c>
    </row>
    <row r="332" spans="1:2" x14ac:dyDescent="0.3">
      <c r="A332" t="s">
        <v>575</v>
      </c>
      <c r="B332">
        <f>Control!B332/'Fight Time'!B332</f>
        <v>0</v>
      </c>
    </row>
    <row r="333" spans="1:2" x14ac:dyDescent="0.3">
      <c r="A333" t="s">
        <v>576</v>
      </c>
      <c r="B333">
        <f>Control!B333/'Fight Time'!B333</f>
        <v>0</v>
      </c>
    </row>
    <row r="334" spans="1:2" x14ac:dyDescent="0.3">
      <c r="A334" t="s">
        <v>577</v>
      </c>
      <c r="B334">
        <f>Control!B334/'Fight Time'!B334</f>
        <v>0.41694915254237286</v>
      </c>
    </row>
    <row r="335" spans="1:2" x14ac:dyDescent="0.3">
      <c r="A335" t="s">
        <v>578</v>
      </c>
      <c r="B335">
        <f>Control!B335/'Fight Time'!B335</f>
        <v>4.8882215548882217E-2</v>
      </c>
    </row>
    <row r="336" spans="1:2" x14ac:dyDescent="0.3">
      <c r="A336" t="s">
        <v>579</v>
      </c>
      <c r="B336">
        <f>Control!B336/'Fight Time'!B336</f>
        <v>0.24359526372443488</v>
      </c>
    </row>
    <row r="337" spans="1:2" x14ac:dyDescent="0.3">
      <c r="A337" t="s">
        <v>580</v>
      </c>
      <c r="B337">
        <f>Control!B337/'Fight Time'!B337</f>
        <v>0.34296822177146724</v>
      </c>
    </row>
    <row r="338" spans="1:2" x14ac:dyDescent="0.3">
      <c r="A338" t="s">
        <v>582</v>
      </c>
      <c r="B338">
        <f>Control!B338/'Fight Time'!B338</f>
        <v>0.1813852813852814</v>
      </c>
    </row>
    <row r="339" spans="1:2" x14ac:dyDescent="0.3">
      <c r="A339" t="s">
        <v>583</v>
      </c>
      <c r="B339">
        <f>Control!B339/'Fight Time'!B339</f>
        <v>0.11571428571428571</v>
      </c>
    </row>
    <row r="340" spans="1:2" x14ac:dyDescent="0.3">
      <c r="A340" t="s">
        <v>584</v>
      </c>
      <c r="B340">
        <f>Control!B340/'Fight Time'!B340</f>
        <v>0.15291878172588833</v>
      </c>
    </row>
    <row r="341" spans="1:2" x14ac:dyDescent="0.3">
      <c r="A341" t="s">
        <v>585</v>
      </c>
      <c r="B341">
        <f>Control!B341/'Fight Time'!B341</f>
        <v>0.55955056179775287</v>
      </c>
    </row>
    <row r="342" spans="1:2" x14ac:dyDescent="0.3">
      <c r="A342" t="s">
        <v>586</v>
      </c>
      <c r="B342">
        <f>Control!B342/'Fight Time'!B342</f>
        <v>0.35219780219780222</v>
      </c>
    </row>
    <row r="343" spans="1:2" x14ac:dyDescent="0.3">
      <c r="A343" t="s">
        <v>587</v>
      </c>
      <c r="B343">
        <f>Control!B343/'Fight Time'!B343</f>
        <v>8.7517337031900136E-2</v>
      </c>
    </row>
    <row r="344" spans="1:2" x14ac:dyDescent="0.3">
      <c r="A344" t="s">
        <v>588</v>
      </c>
      <c r="B344">
        <f>Control!B344/'Fight Time'!B344</f>
        <v>0.35098814229249009</v>
      </c>
    </row>
    <row r="345" spans="1:2" x14ac:dyDescent="0.3">
      <c r="A345" t="s">
        <v>589</v>
      </c>
      <c r="B345">
        <f>Control!B345/'Fight Time'!B345</f>
        <v>2.963464140730717E-2</v>
      </c>
    </row>
    <row r="346" spans="1:2" x14ac:dyDescent="0.3">
      <c r="A346" t="s">
        <v>590</v>
      </c>
      <c r="B346">
        <f>Control!B346/'Fight Time'!B346</f>
        <v>0.51777777777777778</v>
      </c>
    </row>
    <row r="347" spans="1:2" x14ac:dyDescent="0.3">
      <c r="A347" t="s">
        <v>591</v>
      </c>
      <c r="B347">
        <f>Control!B347/'Fight Time'!B347</f>
        <v>0.21722312703583063</v>
      </c>
    </row>
    <row r="348" spans="1:2" x14ac:dyDescent="0.3">
      <c r="A348" s="4" t="s">
        <v>592</v>
      </c>
      <c r="B348">
        <f>Control!B348/'Fight Time'!B348</f>
        <v>0.2840599455040872</v>
      </c>
    </row>
    <row r="349" spans="1:2" x14ac:dyDescent="0.3">
      <c r="A349" t="s">
        <v>593</v>
      </c>
      <c r="B349">
        <f>Control!B349/'Fight Time'!B349</f>
        <v>0.09</v>
      </c>
    </row>
    <row r="350" spans="1:2" x14ac:dyDescent="0.3">
      <c r="A350" t="s">
        <v>594</v>
      </c>
      <c r="B350">
        <f>Control!B350/'Fight Time'!B350</f>
        <v>0.25664095972579259</v>
      </c>
    </row>
    <row r="351" spans="1:2" x14ac:dyDescent="0.3">
      <c r="A351" t="s">
        <v>595</v>
      </c>
      <c r="B351">
        <f>Control!B351/'Fight Time'!B351</f>
        <v>0.1</v>
      </c>
    </row>
    <row r="352" spans="1:2" x14ac:dyDescent="0.3">
      <c r="A352" t="s">
        <v>596</v>
      </c>
      <c r="B352">
        <f>Control!B352/'Fight Time'!B352</f>
        <v>0.40549273021001614</v>
      </c>
    </row>
    <row r="353" spans="1:2" x14ac:dyDescent="0.3">
      <c r="A353" t="s">
        <v>597</v>
      </c>
      <c r="B353">
        <f>Control!B353/'Fight Time'!B353</f>
        <v>0.10710204081632653</v>
      </c>
    </row>
    <row r="354" spans="1:2" x14ac:dyDescent="0.3">
      <c r="A354" t="s">
        <v>598</v>
      </c>
      <c r="B354">
        <f>Control!B354/'Fight Time'!B354</f>
        <v>0.18266666666666667</v>
      </c>
    </row>
    <row r="355" spans="1:2" x14ac:dyDescent="0.3">
      <c r="A355" t="s">
        <v>599</v>
      </c>
      <c r="B355">
        <f>Control!B355/'Fight Time'!B355</f>
        <v>2.1503957783641163E-2</v>
      </c>
    </row>
    <row r="356" spans="1:2" x14ac:dyDescent="0.3">
      <c r="A356" t="s">
        <v>600</v>
      </c>
      <c r="B356">
        <f>Control!B356/'Fight Time'!B356</f>
        <v>0.16086021505376344</v>
      </c>
    </row>
    <row r="357" spans="1:2" x14ac:dyDescent="0.3">
      <c r="A357" t="s">
        <v>601</v>
      </c>
      <c r="B357">
        <f>Control!B357/'Fight Time'!B357</f>
        <v>0.23841059602649006</v>
      </c>
    </row>
    <row r="358" spans="1:2" x14ac:dyDescent="0.3">
      <c r="A358" t="s">
        <v>602</v>
      </c>
      <c r="B358">
        <f>Control!B358/'Fight Time'!B358</f>
        <v>1.2443438914027148E-2</v>
      </c>
    </row>
    <row r="359" spans="1:2" x14ac:dyDescent="0.3">
      <c r="A359" t="s">
        <v>603</v>
      </c>
      <c r="B359">
        <f>Control!B359/'Fight Time'!B359</f>
        <v>0.38678328474246837</v>
      </c>
    </row>
    <row r="360" spans="1:2" x14ac:dyDescent="0.3">
      <c r="A360" t="s">
        <v>604</v>
      </c>
      <c r="B360">
        <f>Control!B360/'Fight Time'!B360</f>
        <v>0.13019652305366591</v>
      </c>
    </row>
    <row r="361" spans="1:2" x14ac:dyDescent="0.3">
      <c r="A361" t="s">
        <v>605</v>
      </c>
      <c r="B361">
        <f>Control!B361/'Fight Time'!B361</f>
        <v>0.18968692449355434</v>
      </c>
    </row>
    <row r="362" spans="1:2" x14ac:dyDescent="0.3">
      <c r="A362" t="s">
        <v>606</v>
      </c>
      <c r="B362">
        <f>Control!B362/'Fight Time'!B362</f>
        <v>1.9540229885057471E-2</v>
      </c>
    </row>
    <row r="363" spans="1:2" x14ac:dyDescent="0.3">
      <c r="A363" t="s">
        <v>607</v>
      </c>
      <c r="B363">
        <f>Control!B363/'Fight Time'!B363</f>
        <v>0.14473684210526316</v>
      </c>
    </row>
    <row r="364" spans="1:2" x14ac:dyDescent="0.3">
      <c r="A364" t="s">
        <v>608</v>
      </c>
      <c r="B364">
        <f>Control!B364/'Fight Time'!B364</f>
        <v>0.10309653916211294</v>
      </c>
    </row>
    <row r="365" spans="1:2" x14ac:dyDescent="0.3">
      <c r="A365" s="4" t="s">
        <v>610</v>
      </c>
      <c r="B365">
        <f>Control!B365/'Fight Time'!B365</f>
        <v>0.17387140902872777</v>
      </c>
    </row>
    <row r="366" spans="1:2" x14ac:dyDescent="0.3">
      <c r="A366" t="s">
        <v>611</v>
      </c>
      <c r="B366">
        <f>Control!B366/'Fight Time'!B366</f>
        <v>0.26981450252951095</v>
      </c>
    </row>
    <row r="367" spans="1:2" x14ac:dyDescent="0.3">
      <c r="A367" t="s">
        <v>612</v>
      </c>
      <c r="B367">
        <f>Control!B367/'Fight Time'!B367</f>
        <v>0.32317073170731708</v>
      </c>
    </row>
    <row r="368" spans="1:2" x14ac:dyDescent="0.3">
      <c r="A368" t="s">
        <v>613</v>
      </c>
      <c r="B368">
        <f>Control!B368/'Fight Time'!B368</f>
        <v>4.3831168831168832E-2</v>
      </c>
    </row>
    <row r="369" spans="1:2" x14ac:dyDescent="0.3">
      <c r="A369" t="s">
        <v>614</v>
      </c>
      <c r="B369">
        <f>Control!B369/'Fight Time'!B369</f>
        <v>0.39599236641221375</v>
      </c>
    </row>
    <row r="370" spans="1:2" x14ac:dyDescent="0.3">
      <c r="A370" t="s">
        <v>615</v>
      </c>
      <c r="B370">
        <f>Control!B370/'Fight Time'!B370</f>
        <v>7.2151898734177211E-2</v>
      </c>
    </row>
    <row r="371" spans="1:2" x14ac:dyDescent="0.3">
      <c r="A371" t="s">
        <v>616</v>
      </c>
      <c r="B371">
        <f>Control!B371/'Fight Time'!B371</f>
        <v>0.19029329608938547</v>
      </c>
    </row>
    <row r="372" spans="1:2" x14ac:dyDescent="0.3">
      <c r="A372" t="s">
        <v>617</v>
      </c>
      <c r="B372">
        <f>Control!B372/'Fight Time'!B372</f>
        <v>0.21797091412742381</v>
      </c>
    </row>
    <row r="373" spans="1:2" x14ac:dyDescent="0.3">
      <c r="A373" t="s">
        <v>618</v>
      </c>
      <c r="B373">
        <f>Control!B373/'Fight Time'!B373</f>
        <v>0.13876811594202898</v>
      </c>
    </row>
    <row r="374" spans="1:2" x14ac:dyDescent="0.3">
      <c r="A374" t="s">
        <v>619</v>
      </c>
      <c r="B374">
        <f>Control!B374/'Fight Time'!B374</f>
        <v>6.235011990407674E-2</v>
      </c>
    </row>
    <row r="375" spans="1:2" x14ac:dyDescent="0.3">
      <c r="A375" t="s">
        <v>620</v>
      </c>
      <c r="B375">
        <f>Control!B375/'Fight Time'!B375</f>
        <v>9.9853157121879588E-2</v>
      </c>
    </row>
    <row r="376" spans="1:2" x14ac:dyDescent="0.3">
      <c r="A376" t="s">
        <v>621</v>
      </c>
      <c r="B376">
        <f>Control!B376/'Fight Time'!B376</f>
        <v>0.1</v>
      </c>
    </row>
    <row r="377" spans="1:2" x14ac:dyDescent="0.3">
      <c r="A377" t="s">
        <v>622</v>
      </c>
      <c r="B377">
        <f>Control!B377/'Fight Time'!B377</f>
        <v>0.11773858921161826</v>
      </c>
    </row>
    <row r="378" spans="1:2" x14ac:dyDescent="0.3">
      <c r="A378" t="s">
        <v>623</v>
      </c>
      <c r="B378">
        <f>Control!B378/'Fight Time'!B378</f>
        <v>0.1340356564019449</v>
      </c>
    </row>
    <row r="379" spans="1:2" x14ac:dyDescent="0.3">
      <c r="A379" t="s">
        <v>624</v>
      </c>
      <c r="B379">
        <f>Control!B379/'Fight Time'!B379</f>
        <v>5.326424870466321E-2</v>
      </c>
    </row>
    <row r="380" spans="1:2" x14ac:dyDescent="0.3">
      <c r="A380" t="s">
        <v>625</v>
      </c>
      <c r="B380">
        <f>Control!B380/'Fight Time'!B380</f>
        <v>1.7114333254100309E-2</v>
      </c>
    </row>
    <row r="381" spans="1:2" x14ac:dyDescent="0.3">
      <c r="A381" t="s">
        <v>626</v>
      </c>
      <c r="B381">
        <f>Control!B381/'Fight Time'!B381</f>
        <v>7.4728260869565216E-2</v>
      </c>
    </row>
    <row r="382" spans="1:2" x14ac:dyDescent="0.3">
      <c r="A382" t="s">
        <v>627</v>
      </c>
      <c r="B382">
        <f>Control!B382/'Fight Time'!B382</f>
        <v>6.6420664206642069E-2</v>
      </c>
    </row>
    <row r="383" spans="1:2" x14ac:dyDescent="0.3">
      <c r="A383" t="s">
        <v>628</v>
      </c>
      <c r="B383">
        <f>Control!B383/'Fight Time'!B383</f>
        <v>5.8477011494252877E-2</v>
      </c>
    </row>
    <row r="384" spans="1:2" x14ac:dyDescent="0.3">
      <c r="A384" s="4" t="s">
        <v>629</v>
      </c>
      <c r="B384">
        <f>Control!B384/'Fight Time'!B384</f>
        <v>0.48888888888888887</v>
      </c>
    </row>
    <row r="385" spans="1:2" x14ac:dyDescent="0.3">
      <c r="A385" t="s">
        <v>630</v>
      </c>
      <c r="B385">
        <f>Control!B385/'Fight Time'!B385</f>
        <v>2.4732996065205171E-2</v>
      </c>
    </row>
    <row r="386" spans="1:2" x14ac:dyDescent="0.3">
      <c r="A386" t="s">
        <v>631</v>
      </c>
      <c r="B386">
        <f>Control!B386/'Fight Time'!B386</f>
        <v>1.488833746898263E-2</v>
      </c>
    </row>
    <row r="387" spans="1:2" x14ac:dyDescent="0.3">
      <c r="A387" t="s">
        <v>632</v>
      </c>
      <c r="B387">
        <f>Control!B387/'Fight Time'!B387</f>
        <v>0.15558698727015557</v>
      </c>
    </row>
    <row r="388" spans="1:2" x14ac:dyDescent="0.3">
      <c r="A388" t="s">
        <v>633</v>
      </c>
      <c r="B388">
        <f>Control!B388/'Fight Time'!B388</f>
        <v>0.26854738154613467</v>
      </c>
    </row>
    <row r="389" spans="1:2" x14ac:dyDescent="0.3">
      <c r="A389" t="s">
        <v>634</v>
      </c>
      <c r="B389">
        <f>Control!B389/'Fight Time'!B389</f>
        <v>0.31163398692810457</v>
      </c>
    </row>
    <row r="390" spans="1:2" x14ac:dyDescent="0.3">
      <c r="A390" t="s">
        <v>635</v>
      </c>
      <c r="B390">
        <f>Control!B390/'Fight Time'!B390</f>
        <v>7.6121794871794865E-2</v>
      </c>
    </row>
    <row r="391" spans="1:2" x14ac:dyDescent="0.3">
      <c r="A391" t="s">
        <v>636</v>
      </c>
      <c r="B391">
        <f>Control!B391/'Fight Time'!B391</f>
        <v>0.17981308411214955</v>
      </c>
    </row>
    <row r="392" spans="1:2" x14ac:dyDescent="0.3">
      <c r="A392" t="s">
        <v>637</v>
      </c>
      <c r="B392">
        <f>Control!B392/'Fight Time'!B392</f>
        <v>7.43801652892562E-2</v>
      </c>
    </row>
    <row r="393" spans="1:2" x14ac:dyDescent="0.3">
      <c r="A393" t="s">
        <v>638</v>
      </c>
      <c r="B393">
        <f>Control!B393/'Fight Time'!B393</f>
        <v>1.4603960396039605E-2</v>
      </c>
    </row>
    <row r="394" spans="1:2" x14ac:dyDescent="0.3">
      <c r="A394" t="s">
        <v>639</v>
      </c>
      <c r="B394">
        <f>Control!B394/'Fight Time'!B394</f>
        <v>7.2515212981744417E-2</v>
      </c>
    </row>
    <row r="395" spans="1:2" x14ac:dyDescent="0.3">
      <c r="A395" t="s">
        <v>640</v>
      </c>
      <c r="B395">
        <f>Control!B395/'Fight Time'!B395</f>
        <v>0.17839922854387658</v>
      </c>
    </row>
    <row r="396" spans="1:2" x14ac:dyDescent="0.3">
      <c r="A396" t="s">
        <v>641</v>
      </c>
      <c r="B396">
        <f>Control!B396/'Fight Time'!B396</f>
        <v>0.11238175914160667</v>
      </c>
    </row>
    <row r="397" spans="1:2" x14ac:dyDescent="0.3">
      <c r="A397" s="4" t="s">
        <v>643</v>
      </c>
      <c r="B397">
        <f>Control!B397/'Fight Time'!B397</f>
        <v>0.3217353951890034</v>
      </c>
    </row>
    <row r="398" spans="1:2" x14ac:dyDescent="0.3">
      <c r="A398" t="s">
        <v>644</v>
      </c>
      <c r="B398">
        <f>Control!B398/'Fight Time'!B398</f>
        <v>0.21695402298850575</v>
      </c>
    </row>
    <row r="399" spans="1:2" x14ac:dyDescent="0.3">
      <c r="A399" t="s">
        <v>646</v>
      </c>
      <c r="B399">
        <f>Control!B399/'Fight Time'!B399</f>
        <v>0.70808966861598444</v>
      </c>
    </row>
    <row r="400" spans="1:2" x14ac:dyDescent="0.3">
      <c r="A400" t="s">
        <v>647</v>
      </c>
      <c r="B400">
        <f>Control!B400/'Fight Time'!B400</f>
        <v>0.26566666666666666</v>
      </c>
    </row>
    <row r="401" spans="1:2" x14ac:dyDescent="0.3">
      <c r="A401" t="s">
        <v>648</v>
      </c>
      <c r="B401">
        <f>Control!B401/'Fight Time'!B401</f>
        <v>0.10068399452804377</v>
      </c>
    </row>
    <row r="402" spans="1:2" x14ac:dyDescent="0.3">
      <c r="A402" t="s">
        <v>649</v>
      </c>
      <c r="B402">
        <f>Control!B402/'Fight Time'!B402</f>
        <v>0.25</v>
      </c>
    </row>
    <row r="403" spans="1:2" x14ac:dyDescent="0.3">
      <c r="A403" t="s">
        <v>650</v>
      </c>
      <c r="B403">
        <f>Control!B403/'Fight Time'!B403</f>
        <v>0.52764326069410816</v>
      </c>
    </row>
    <row r="404" spans="1:2" x14ac:dyDescent="0.3">
      <c r="A404" t="s">
        <v>651</v>
      </c>
      <c r="B404">
        <f>Control!B404/'Fight Time'!B404</f>
        <v>0.24046242774566473</v>
      </c>
    </row>
    <row r="405" spans="1:2" x14ac:dyDescent="0.3">
      <c r="A405" t="s">
        <v>652</v>
      </c>
      <c r="B405">
        <f>Control!B405/'Fight Time'!B405</f>
        <v>0.29991204925241866</v>
      </c>
    </row>
    <row r="406" spans="1:2" x14ac:dyDescent="0.3">
      <c r="A406" s="4" t="s">
        <v>653</v>
      </c>
      <c r="B406">
        <f>Control!B406/'Fight Time'!B406</f>
        <v>4.054691183404055E-2</v>
      </c>
    </row>
    <row r="407" spans="1:2" x14ac:dyDescent="0.3">
      <c r="A407" t="s">
        <v>654</v>
      </c>
      <c r="B407">
        <f>Control!B407/'Fight Time'!B407</f>
        <v>0.2932330827067669</v>
      </c>
    </row>
    <row r="408" spans="1:2" x14ac:dyDescent="0.3">
      <c r="A408" t="s">
        <v>655</v>
      </c>
      <c r="B408">
        <f>Control!B408/'Fight Time'!B408</f>
        <v>0.18527980535279806</v>
      </c>
    </row>
    <row r="409" spans="1:2" x14ac:dyDescent="0.3">
      <c r="A409" t="s">
        <v>656</v>
      </c>
      <c r="B409">
        <f>Control!B409/'Fight Time'!B409</f>
        <v>0.21529509559434745</v>
      </c>
    </row>
    <row r="410" spans="1:2" x14ac:dyDescent="0.3">
      <c r="A410" t="s">
        <v>657</v>
      </c>
      <c r="B410">
        <f>Control!B410/'Fight Time'!B410</f>
        <v>0.10629111842105263</v>
      </c>
    </row>
    <row r="411" spans="1:2" x14ac:dyDescent="0.3">
      <c r="A411" t="s">
        <v>658</v>
      </c>
      <c r="B411">
        <f>Control!B411/'Fight Time'!B411</f>
        <v>6.2577447335811651E-2</v>
      </c>
    </row>
    <row r="412" spans="1:2" x14ac:dyDescent="0.3">
      <c r="A412" t="s">
        <v>659</v>
      </c>
      <c r="B412">
        <f>Control!B412/'Fight Time'!B412</f>
        <v>0.14939192924267553</v>
      </c>
    </row>
    <row r="413" spans="1:2" x14ac:dyDescent="0.3">
      <c r="A413" t="s">
        <v>660</v>
      </c>
      <c r="B413">
        <f>Control!B413/'Fight Time'!B413</f>
        <v>0.3238714090287278</v>
      </c>
    </row>
    <row r="414" spans="1:2" x14ac:dyDescent="0.3">
      <c r="A414" s="4" t="s">
        <v>661</v>
      </c>
      <c r="B414">
        <f>Control!B414/'Fight Time'!B414</f>
        <v>0.16715686274509806</v>
      </c>
    </row>
    <row r="415" spans="1:2" x14ac:dyDescent="0.3">
      <c r="A415" t="s">
        <v>662</v>
      </c>
      <c r="B415">
        <f>Control!B415/'Fight Time'!B415</f>
        <v>7.1892076502732244E-2</v>
      </c>
    </row>
    <row r="416" spans="1:2" x14ac:dyDescent="0.3">
      <c r="A416" t="s">
        <v>663</v>
      </c>
      <c r="B416">
        <f>Control!B416/'Fight Time'!B416</f>
        <v>0.1840565577766943</v>
      </c>
    </row>
    <row r="417" spans="1:2" x14ac:dyDescent="0.3">
      <c r="A417" t="s">
        <v>664</v>
      </c>
      <c r="B417">
        <f>Control!B417/'Fight Time'!B417</f>
        <v>0.26375711574952559</v>
      </c>
    </row>
    <row r="418" spans="1:2" x14ac:dyDescent="0.3">
      <c r="A418" t="s">
        <v>665</v>
      </c>
      <c r="B418">
        <f>Control!B418/'Fight Time'!B418</f>
        <v>8.9661319073083778E-2</v>
      </c>
    </row>
    <row r="419" spans="1:2" x14ac:dyDescent="0.3">
      <c r="A419" t="s">
        <v>666</v>
      </c>
      <c r="B419">
        <f>Control!B419/'Fight Time'!B419</f>
        <v>0.26778422523103379</v>
      </c>
    </row>
    <row r="420" spans="1:2" x14ac:dyDescent="0.3">
      <c r="A420" t="s">
        <v>667</v>
      </c>
      <c r="B420">
        <f>Control!B420/'Fight Time'!B420</f>
        <v>0.36272577996715927</v>
      </c>
    </row>
    <row r="421" spans="1:2" x14ac:dyDescent="0.3">
      <c r="A421" t="s">
        <v>669</v>
      </c>
      <c r="B421">
        <f>Control!B421/'Fight Time'!B421</f>
        <v>7.9153094462540721E-2</v>
      </c>
    </row>
    <row r="422" spans="1:2" x14ac:dyDescent="0.3">
      <c r="A422" t="s">
        <v>670</v>
      </c>
      <c r="B422">
        <f>Control!B422/'Fight Time'!B422</f>
        <v>0.18991025951976717</v>
      </c>
    </row>
    <row r="423" spans="1:2" x14ac:dyDescent="0.3">
      <c r="A423" t="s">
        <v>671</v>
      </c>
      <c r="B423">
        <f>Control!B423/'Fight Time'!B423</f>
        <v>0.1337830241708825</v>
      </c>
    </row>
    <row r="424" spans="1:2" x14ac:dyDescent="0.3">
      <c r="A424" t="s">
        <v>672</v>
      </c>
      <c r="B424">
        <f>Control!B424/'Fight Time'!B424</f>
        <v>5.647058823529412E-2</v>
      </c>
    </row>
    <row r="425" spans="1:2" x14ac:dyDescent="0.3">
      <c r="A425" t="s">
        <v>673</v>
      </c>
      <c r="B425">
        <f>Control!B425/'Fight Time'!B425</f>
        <v>0.37263794406651551</v>
      </c>
    </row>
    <row r="426" spans="1:2" x14ac:dyDescent="0.3">
      <c r="A426" t="s">
        <v>674</v>
      </c>
      <c r="B426">
        <f>Control!B426/'Fight Time'!B426</f>
        <v>0.25</v>
      </c>
    </row>
    <row r="427" spans="1:2" x14ac:dyDescent="0.3">
      <c r="A427" t="s">
        <v>675</v>
      </c>
      <c r="B427">
        <f>Control!B427/'Fight Time'!B427</f>
        <v>0.55342465753424652</v>
      </c>
    </row>
    <row r="428" spans="1:2" x14ac:dyDescent="0.3">
      <c r="A428" t="s">
        <v>676</v>
      </c>
      <c r="B428">
        <f>Control!B428/'Fight Time'!B428</f>
        <v>0.13481481481481483</v>
      </c>
    </row>
    <row r="429" spans="1:2" x14ac:dyDescent="0.3">
      <c r="A429" s="4" t="s">
        <v>678</v>
      </c>
      <c r="B429">
        <f>Control!B429/'Fight Time'!B429</f>
        <v>2.2222222222222223E-2</v>
      </c>
    </row>
    <row r="430" spans="1:2" x14ac:dyDescent="0.3">
      <c r="A430" t="s">
        <v>679</v>
      </c>
      <c r="B430">
        <f>Control!B430/'Fight Time'!B430</f>
        <v>0.23601398601398602</v>
      </c>
    </row>
    <row r="431" spans="1:2" x14ac:dyDescent="0.3">
      <c r="A431" t="s">
        <v>680</v>
      </c>
      <c r="B431">
        <f>Control!B431/'Fight Time'!B431</f>
        <v>7.3033707865168537E-2</v>
      </c>
    </row>
    <row r="432" spans="1:2" x14ac:dyDescent="0.3">
      <c r="A432" t="s">
        <v>681</v>
      </c>
      <c r="B432">
        <f>Control!B432/'Fight Time'!B432</f>
        <v>8.146873207114172E-2</v>
      </c>
    </row>
    <row r="433" spans="1:2" x14ac:dyDescent="0.3">
      <c r="A433" t="s">
        <v>682</v>
      </c>
      <c r="B433">
        <f>Control!B433/'Fight Time'!B433</f>
        <v>0.40259740259740262</v>
      </c>
    </row>
    <row r="434" spans="1:2" x14ac:dyDescent="0.3">
      <c r="A434" t="s">
        <v>683</v>
      </c>
      <c r="B434">
        <f>Control!B434/'Fight Time'!B434</f>
        <v>6.2032884902840063E-2</v>
      </c>
    </row>
    <row r="435" spans="1:2" x14ac:dyDescent="0.3">
      <c r="A435" t="s">
        <v>684</v>
      </c>
      <c r="B435">
        <f>Control!B435/'Fight Time'!B435</f>
        <v>0.2172461752433936</v>
      </c>
    </row>
    <row r="436" spans="1:2" x14ac:dyDescent="0.3">
      <c r="A436" t="s">
        <v>685</v>
      </c>
      <c r="B436">
        <f>Control!B436/'Fight Time'!B436</f>
        <v>5.8888888888888886E-2</v>
      </c>
    </row>
    <row r="437" spans="1:2" x14ac:dyDescent="0.3">
      <c r="A437" t="s">
        <v>686</v>
      </c>
      <c r="B437">
        <f>Control!B437/'Fight Time'!B437</f>
        <v>1.1611030478955009E-3</v>
      </c>
    </row>
    <row r="438" spans="1:2" x14ac:dyDescent="0.3">
      <c r="A438" t="s">
        <v>687</v>
      </c>
      <c r="B438">
        <f>Control!B438/'Fight Time'!B438</f>
        <v>3.2608695652173912E-2</v>
      </c>
    </row>
    <row r="439" spans="1:2" x14ac:dyDescent="0.3">
      <c r="A439" t="s">
        <v>688</v>
      </c>
      <c r="B439">
        <f>Control!B439/'Fight Time'!B439</f>
        <v>5.0251256281407036E-3</v>
      </c>
    </row>
    <row r="440" spans="1:2" x14ac:dyDescent="0.3">
      <c r="A440" t="s">
        <v>689</v>
      </c>
      <c r="B440">
        <f>Control!B440/'Fight Time'!B440</f>
        <v>0.20756595321055252</v>
      </c>
    </row>
    <row r="441" spans="1:2" x14ac:dyDescent="0.3">
      <c r="A441" t="s">
        <v>690</v>
      </c>
      <c r="B441">
        <f>Control!B441/'Fight Time'!B441</f>
        <v>0.35411471321695759</v>
      </c>
    </row>
    <row r="442" spans="1:2" x14ac:dyDescent="0.3">
      <c r="A442" t="s">
        <v>691</v>
      </c>
      <c r="B442">
        <f>Control!B442/'Fight Time'!B442</f>
        <v>0.14980694980694981</v>
      </c>
    </row>
    <row r="443" spans="1:2" x14ac:dyDescent="0.3">
      <c r="A443" t="s">
        <v>692</v>
      </c>
      <c r="B443">
        <f>Control!B443/'Fight Time'!B443</f>
        <v>0.17399267399267401</v>
      </c>
    </row>
    <row r="444" spans="1:2" x14ac:dyDescent="0.3">
      <c r="A444" t="s">
        <v>693</v>
      </c>
      <c r="B444">
        <f>Control!B444/'Fight Time'!B444</f>
        <v>9.2555831265508676E-2</v>
      </c>
    </row>
    <row r="445" spans="1:2" x14ac:dyDescent="0.3">
      <c r="A445" s="4" t="s">
        <v>694</v>
      </c>
      <c r="B445">
        <f>Control!B445/'Fight Time'!B445</f>
        <v>0.54611330698287219</v>
      </c>
    </row>
    <row r="446" spans="1:2" x14ac:dyDescent="0.3">
      <c r="A446" t="s">
        <v>695</v>
      </c>
      <c r="B446">
        <f>Control!B446/'Fight Time'!B446</f>
        <v>2.8562259306803596E-2</v>
      </c>
    </row>
    <row r="447" spans="1:2" x14ac:dyDescent="0.3">
      <c r="A447" t="s">
        <v>696</v>
      </c>
      <c r="B447">
        <f>Control!B447/'Fight Time'!B447</f>
        <v>3.3333333333333333E-2</v>
      </c>
    </row>
    <row r="448" spans="1:2" x14ac:dyDescent="0.3">
      <c r="A448" t="s">
        <v>697</v>
      </c>
      <c r="B448">
        <f>Control!B448/'Fight Time'!B448</f>
        <v>1.3157894736842105E-2</v>
      </c>
    </row>
    <row r="449" spans="1:2" x14ac:dyDescent="0.3">
      <c r="A449" t="s">
        <v>698</v>
      </c>
      <c r="B449">
        <f>Control!B449/'Fight Time'!B449</f>
        <v>0.33333333333333331</v>
      </c>
    </row>
    <row r="450" spans="1:2" x14ac:dyDescent="0.3">
      <c r="A450" t="s">
        <v>699</v>
      </c>
      <c r="B450">
        <f>Control!B450/'Fight Time'!B450</f>
        <v>6.5040650406504072E-2</v>
      </c>
    </row>
    <row r="451" spans="1:2" x14ac:dyDescent="0.3">
      <c r="A451" t="s">
        <v>700</v>
      </c>
      <c r="B451">
        <f>Control!B451/'Fight Time'!B451</f>
        <v>0.18888888888888888</v>
      </c>
    </row>
    <row r="452" spans="1:2" x14ac:dyDescent="0.3">
      <c r="A452" t="s">
        <v>701</v>
      </c>
      <c r="B452">
        <f>Control!B452/'Fight Time'!B452</f>
        <v>0.30833333333333335</v>
      </c>
    </row>
    <row r="453" spans="1:2" x14ac:dyDescent="0.3">
      <c r="A453" t="s">
        <v>702</v>
      </c>
      <c r="B453">
        <f>Control!B453/'Fight Time'!B453</f>
        <v>0.32240948813982523</v>
      </c>
    </row>
    <row r="454" spans="1:2" x14ac:dyDescent="0.3">
      <c r="A454" t="s">
        <v>703</v>
      </c>
      <c r="B454">
        <f>Control!B454/'Fight Time'!B454</f>
        <v>0.32540272614622062</v>
      </c>
    </row>
    <row r="455" spans="1:2" x14ac:dyDescent="0.3">
      <c r="A455" t="s">
        <v>704</v>
      </c>
      <c r="B455">
        <f>Control!B455/'Fight Time'!B455</f>
        <v>0.28966709900562043</v>
      </c>
    </row>
    <row r="456" spans="1:2" x14ac:dyDescent="0.3">
      <c r="A456" t="s">
        <v>705</v>
      </c>
      <c r="B456">
        <f>Control!B456/'Fight Time'!B456</f>
        <v>0.16407879490150637</v>
      </c>
    </row>
    <row r="457" spans="1:2" x14ac:dyDescent="0.3">
      <c r="A457" s="4" t="s">
        <v>706</v>
      </c>
      <c r="B457">
        <f>Control!B457/'Fight Time'!B457</f>
        <v>0.34166666666666667</v>
      </c>
    </row>
    <row r="458" spans="1:2" x14ac:dyDescent="0.3">
      <c r="A458" t="s">
        <v>707</v>
      </c>
      <c r="B458">
        <f>Control!B458/'Fight Time'!B458</f>
        <v>0.5</v>
      </c>
    </row>
    <row r="459" spans="1:2" x14ac:dyDescent="0.3">
      <c r="A459" t="s">
        <v>708</v>
      </c>
      <c r="B459">
        <f>Control!B459/'Fight Time'!B459</f>
        <v>0.22666666666666666</v>
      </c>
    </row>
    <row r="460" spans="1:2" x14ac:dyDescent="0.3">
      <c r="A460" t="s">
        <v>709</v>
      </c>
      <c r="B460">
        <f>Control!B460/'Fight Time'!B460</f>
        <v>5.5623100303951373E-2</v>
      </c>
    </row>
    <row r="461" spans="1:2" x14ac:dyDescent="0.3">
      <c r="A461" t="s">
        <v>710</v>
      </c>
      <c r="B461">
        <f>Control!B461/'Fight Time'!B461</f>
        <v>0.62557943531394866</v>
      </c>
    </row>
    <row r="462" spans="1:2" x14ac:dyDescent="0.3">
      <c r="A462" t="s">
        <v>711</v>
      </c>
      <c r="B462">
        <f>Control!B462/'Fight Time'!B462</f>
        <v>5.8188520273828336E-2</v>
      </c>
    </row>
    <row r="463" spans="1:2" x14ac:dyDescent="0.3">
      <c r="A463" t="s">
        <v>712</v>
      </c>
      <c r="B463">
        <f>Control!B463/'Fight Time'!B463</f>
        <v>0.68669634025717108</v>
      </c>
    </row>
    <row r="464" spans="1:2" x14ac:dyDescent="0.3">
      <c r="A464" t="s">
        <v>713</v>
      </c>
      <c r="B464">
        <f>Control!B464/'Fight Time'!B464</f>
        <v>0.41666666666666669</v>
      </c>
    </row>
    <row r="465" spans="1:2" x14ac:dyDescent="0.3">
      <c r="A465" t="s">
        <v>714</v>
      </c>
      <c r="B465">
        <f>Control!B465/'Fight Time'!B465</f>
        <v>0.31103146156909595</v>
      </c>
    </row>
    <row r="466" spans="1:2" x14ac:dyDescent="0.3">
      <c r="A466" s="4" t="s">
        <v>715</v>
      </c>
      <c r="B466">
        <f>Control!B466/'Fight Time'!B466</f>
        <v>9.0574712643678154E-2</v>
      </c>
    </row>
    <row r="467" spans="1:2" x14ac:dyDescent="0.3">
      <c r="A467" t="s">
        <v>716</v>
      </c>
      <c r="B467">
        <f>Control!B467/'Fight Time'!B467</f>
        <v>0.28337428337428339</v>
      </c>
    </row>
    <row r="468" spans="1:2" x14ac:dyDescent="0.3">
      <c r="A468" t="s">
        <v>717</v>
      </c>
      <c r="B468">
        <f>Control!B468/'Fight Time'!B468</f>
        <v>5.3803339517625233E-2</v>
      </c>
    </row>
    <row r="469" spans="1:2" x14ac:dyDescent="0.3">
      <c r="A469" t="s">
        <v>718</v>
      </c>
      <c r="B469">
        <f>Control!B469/'Fight Time'!B469</f>
        <v>0.53333333333333333</v>
      </c>
    </row>
    <row r="470" spans="1:2" x14ac:dyDescent="0.3">
      <c r="A470" t="s">
        <v>719</v>
      </c>
      <c r="B470">
        <f>Control!B470/'Fight Time'!B470</f>
        <v>4.1111111111111112E-2</v>
      </c>
    </row>
    <row r="471" spans="1:2" x14ac:dyDescent="0.3">
      <c r="A471" t="s">
        <v>720</v>
      </c>
      <c r="B471">
        <f>Control!B471/'Fight Time'!B471</f>
        <v>0.17844522968197879</v>
      </c>
    </row>
    <row r="472" spans="1:2" x14ac:dyDescent="0.3">
      <c r="A472" t="s">
        <v>721</v>
      </c>
      <c r="B472">
        <f>Control!B472/'Fight Time'!B472</f>
        <v>0</v>
      </c>
    </row>
    <row r="473" spans="1:2" x14ac:dyDescent="0.3">
      <c r="A473" t="s">
        <v>722</v>
      </c>
      <c r="B473">
        <f>Control!B473/'Fight Time'!B473</f>
        <v>7.6709796672828096E-2</v>
      </c>
    </row>
    <row r="474" spans="1:2" x14ac:dyDescent="0.3">
      <c r="A474" t="s">
        <v>723</v>
      </c>
      <c r="B474">
        <f>Control!B474/'Fight Time'!B474</f>
        <v>0.2</v>
      </c>
    </row>
    <row r="475" spans="1:2" x14ac:dyDescent="0.3">
      <c r="A475" t="s">
        <v>724</v>
      </c>
      <c r="B475">
        <f>Control!B475/'Fight Time'!B475</f>
        <v>7.492354740061162E-2</v>
      </c>
    </row>
    <row r="476" spans="1:2" x14ac:dyDescent="0.3">
      <c r="A476" t="s">
        <v>725</v>
      </c>
      <c r="B476">
        <f>Control!B476/'Fight Time'!B476</f>
        <v>4.048582995951417E-3</v>
      </c>
    </row>
    <row r="477" spans="1:2" x14ac:dyDescent="0.3">
      <c r="A477" t="s">
        <v>726</v>
      </c>
      <c r="B477">
        <f>Control!B477/'Fight Time'!B477</f>
        <v>0.29832672831351831</v>
      </c>
    </row>
    <row r="478" spans="1:2" x14ac:dyDescent="0.3">
      <c r="A478" s="4" t="s">
        <v>727</v>
      </c>
      <c r="B478">
        <f>Control!B478/'Fight Time'!B478</f>
        <v>0.15033377837116155</v>
      </c>
    </row>
    <row r="479" spans="1:2" x14ac:dyDescent="0.3">
      <c r="A479" t="s">
        <v>728</v>
      </c>
      <c r="B479">
        <f>Control!B479/'Fight Time'!B479</f>
        <v>8.0552359033371698E-2</v>
      </c>
    </row>
    <row r="480" spans="1:2" x14ac:dyDescent="0.3">
      <c r="A480" t="s">
        <v>729</v>
      </c>
      <c r="B480">
        <f>Control!B480/'Fight Time'!B480</f>
        <v>0.1466414380321665</v>
      </c>
    </row>
    <row r="481" spans="1:2" x14ac:dyDescent="0.3">
      <c r="A481" t="s">
        <v>730</v>
      </c>
      <c r="B481">
        <f>Control!B481/'Fight Time'!B481</f>
        <v>0.86811023622047245</v>
      </c>
    </row>
    <row r="482" spans="1:2" x14ac:dyDescent="0.3">
      <c r="A482" t="s">
        <v>731</v>
      </c>
      <c r="B482">
        <f>Control!B482/'Fight Time'!B482</f>
        <v>0.18852459016393441</v>
      </c>
    </row>
    <row r="483" spans="1:2" x14ac:dyDescent="0.3">
      <c r="A483" t="s">
        <v>732</v>
      </c>
      <c r="B483">
        <f>Control!B483/'Fight Time'!B483</f>
        <v>0.23333333333333334</v>
      </c>
    </row>
    <row r="484" spans="1:2" x14ac:dyDescent="0.3">
      <c r="A484" t="s">
        <v>733</v>
      </c>
      <c r="B484">
        <f>Control!B484/'Fight Time'!B484</f>
        <v>0.28987150415721846</v>
      </c>
    </row>
    <row r="485" spans="1:2" x14ac:dyDescent="0.3">
      <c r="A485" t="s">
        <v>734</v>
      </c>
      <c r="B485">
        <f>Control!B485/'Fight Time'!B485</f>
        <v>0.38845654993514916</v>
      </c>
    </row>
    <row r="486" spans="1:2" x14ac:dyDescent="0.3">
      <c r="A486" t="s">
        <v>735</v>
      </c>
      <c r="B486">
        <f>Control!B486/'Fight Time'!B486</f>
        <v>0.27732240437158467</v>
      </c>
    </row>
    <row r="487" spans="1:2" x14ac:dyDescent="0.3">
      <c r="A487" t="s">
        <v>736</v>
      </c>
      <c r="B487">
        <f>Control!B487/'Fight Time'!B487</f>
        <v>0.24987727049582717</v>
      </c>
    </row>
    <row r="488" spans="1:2" x14ac:dyDescent="0.3">
      <c r="A488" t="s">
        <v>737</v>
      </c>
      <c r="B488">
        <f>Control!B488/'Fight Time'!B488</f>
        <v>0.14616913225877676</v>
      </c>
    </row>
    <row r="489" spans="1:2" x14ac:dyDescent="0.3">
      <c r="A489" t="s">
        <v>738</v>
      </c>
      <c r="B489">
        <f>Control!B489/'Fight Time'!B489</f>
        <v>0.25866983372921615</v>
      </c>
    </row>
    <row r="490" spans="1:2" x14ac:dyDescent="0.3">
      <c r="A490" s="4" t="s">
        <v>739</v>
      </c>
      <c r="B490">
        <f>Control!B490/'Fight Time'!B490</f>
        <v>8.3682008368200833E-2</v>
      </c>
    </row>
    <row r="491" spans="1:2" x14ac:dyDescent="0.3">
      <c r="A491" t="s">
        <v>740</v>
      </c>
      <c r="B491">
        <f>Control!B491/'Fight Time'!B491</f>
        <v>0.13726415094339622</v>
      </c>
    </row>
    <row r="492" spans="1:2" x14ac:dyDescent="0.3">
      <c r="A492" t="s">
        <v>741</v>
      </c>
      <c r="B492">
        <f>Control!B492/'Fight Time'!B492</f>
        <v>0.77987421383647804</v>
      </c>
    </row>
    <row r="493" spans="1:2" x14ac:dyDescent="0.3">
      <c r="A493" t="s">
        <v>742</v>
      </c>
      <c r="B493">
        <f>Control!B493/'Fight Time'!B493</f>
        <v>2.4E-2</v>
      </c>
    </row>
    <row r="494" spans="1:2" x14ac:dyDescent="0.3">
      <c r="A494" t="s">
        <v>743</v>
      </c>
      <c r="B494">
        <f>Control!B494/'Fight Time'!B494</f>
        <v>0.46666666666666667</v>
      </c>
    </row>
    <row r="495" spans="1:2" x14ac:dyDescent="0.3">
      <c r="A495" t="s">
        <v>744</v>
      </c>
      <c r="B495">
        <f>Control!B495/'Fight Time'!B495</f>
        <v>0.33292079207920794</v>
      </c>
    </row>
    <row r="496" spans="1:2" x14ac:dyDescent="0.3">
      <c r="A496" t="s">
        <v>745</v>
      </c>
      <c r="B496">
        <f>Control!B496/'Fight Time'!B496</f>
        <v>1.7777777777777778E-2</v>
      </c>
    </row>
    <row r="497" spans="1:2" x14ac:dyDescent="0.3">
      <c r="A497" t="s">
        <v>746</v>
      </c>
      <c r="B497">
        <f>Control!B497/'Fight Time'!B497</f>
        <v>0.23875968992248062</v>
      </c>
    </row>
    <row r="498" spans="1:2" x14ac:dyDescent="0.3">
      <c r="A498" t="s">
        <v>747</v>
      </c>
      <c r="B498">
        <f>Control!B498/'Fight Time'!B498</f>
        <v>4.818059299191374E-2</v>
      </c>
    </row>
    <row r="499" spans="1:2" x14ac:dyDescent="0.3">
      <c r="A499" t="s">
        <v>748</v>
      </c>
      <c r="B499">
        <f>Control!B499/'Fight Time'!B499</f>
        <v>0.21820580474934037</v>
      </c>
    </row>
    <row r="500" spans="1:2" x14ac:dyDescent="0.3">
      <c r="A500" s="4" t="s">
        <v>749</v>
      </c>
      <c r="B500">
        <f>Control!B500/'Fight Time'!B500</f>
        <v>0.28888888888888886</v>
      </c>
    </row>
    <row r="501" spans="1:2" x14ac:dyDescent="0.3">
      <c r="A501" t="s">
        <v>750</v>
      </c>
      <c r="B501">
        <f>Control!B501/'Fight Time'!B501</f>
        <v>0.52813141683778231</v>
      </c>
    </row>
    <row r="502" spans="1:2" x14ac:dyDescent="0.3">
      <c r="A502" t="s">
        <v>751</v>
      </c>
      <c r="B502">
        <f>Control!B502/'Fight Time'!B502</f>
        <v>4.2982456140350879E-2</v>
      </c>
    </row>
    <row r="503" spans="1:2" x14ac:dyDescent="0.3">
      <c r="A503" t="s">
        <v>752</v>
      </c>
      <c r="B503">
        <f>Control!B503/'Fight Time'!B503</f>
        <v>0.28680688336520077</v>
      </c>
    </row>
    <row r="504" spans="1:2" x14ac:dyDescent="0.3">
      <c r="A504" t="s">
        <v>753</v>
      </c>
      <c r="B504">
        <f>Control!B504/'Fight Time'!B504</f>
        <v>0.1832258064516129</v>
      </c>
    </row>
    <row r="505" spans="1:2" x14ac:dyDescent="0.3">
      <c r="A505" t="s">
        <v>754</v>
      </c>
      <c r="B505">
        <f>Control!B505/'Fight Time'!B505</f>
        <v>0.32069970845481049</v>
      </c>
    </row>
    <row r="506" spans="1:2" x14ac:dyDescent="0.3">
      <c r="A506" t="s">
        <v>755</v>
      </c>
      <c r="B506">
        <f>Control!B506/'Fight Time'!B506</f>
        <v>8.0566280566280568E-2</v>
      </c>
    </row>
    <row r="507" spans="1:2" x14ac:dyDescent="0.3">
      <c r="A507" t="s">
        <v>756</v>
      </c>
      <c r="B507">
        <f>Control!B507/'Fight Time'!B507</f>
        <v>0.84336043360433599</v>
      </c>
    </row>
    <row r="508" spans="1:2" x14ac:dyDescent="0.3">
      <c r="A508" t="s">
        <v>757</v>
      </c>
      <c r="B508">
        <f>Control!B508/'Fight Time'!B508</f>
        <v>0.34661835748792269</v>
      </c>
    </row>
    <row r="509" spans="1:2" x14ac:dyDescent="0.3">
      <c r="A509" t="s">
        <v>758</v>
      </c>
      <c r="B509">
        <f>Control!B509/'Fight Time'!B509</f>
        <v>0.41164807930607183</v>
      </c>
    </row>
    <row r="510" spans="1:2" x14ac:dyDescent="0.3">
      <c r="A510" t="s">
        <v>759</v>
      </c>
      <c r="B510">
        <f>Control!B510/'Fight Time'!B510</f>
        <v>9.2982456140350875E-2</v>
      </c>
    </row>
    <row r="511" spans="1:2" x14ac:dyDescent="0.3">
      <c r="A511" t="s">
        <v>760</v>
      </c>
      <c r="B511">
        <f>Control!B511/'Fight Time'!B511</f>
        <v>0.27868852459016391</v>
      </c>
    </row>
    <row r="512" spans="1:2" x14ac:dyDescent="0.3">
      <c r="A512" s="4" t="s">
        <v>761</v>
      </c>
      <c r="B512">
        <f>Control!B512/'Fight Time'!B512</f>
        <v>0.22137404580152673</v>
      </c>
    </row>
    <row r="513" spans="1:2" x14ac:dyDescent="0.3">
      <c r="A513" t="s">
        <v>762</v>
      </c>
      <c r="B513">
        <f>Control!B513/'Fight Time'!B513</f>
        <v>0.37135036496350365</v>
      </c>
    </row>
    <row r="514" spans="1:2" x14ac:dyDescent="0.3">
      <c r="A514" t="s">
        <v>763</v>
      </c>
      <c r="B514">
        <f>Control!B514/'Fight Time'!B514</f>
        <v>0.27351290684624019</v>
      </c>
    </row>
    <row r="515" spans="1:2" x14ac:dyDescent="0.3">
      <c r="A515" t="s">
        <v>764</v>
      </c>
      <c r="B515">
        <f>Control!B515/'Fight Time'!B515</f>
        <v>3.125E-2</v>
      </c>
    </row>
    <row r="516" spans="1:2" x14ac:dyDescent="0.3">
      <c r="A516" t="s">
        <v>765</v>
      </c>
      <c r="B516">
        <f>Control!B516/'Fight Time'!B516</f>
        <v>8.3745364647713233E-2</v>
      </c>
    </row>
    <row r="517" spans="1:2" x14ac:dyDescent="0.3">
      <c r="A517" t="s">
        <v>766</v>
      </c>
      <c r="B517">
        <f>Control!B517/'Fight Time'!B517</f>
        <v>4.8473967684021541E-2</v>
      </c>
    </row>
    <row r="518" spans="1:2" x14ac:dyDescent="0.3">
      <c r="A518" t="s">
        <v>767</v>
      </c>
      <c r="B518">
        <f>Control!B518/'Fight Time'!B518</f>
        <v>0.39757914338919925</v>
      </c>
    </row>
    <row r="519" spans="1:2" x14ac:dyDescent="0.3">
      <c r="A519" t="s">
        <v>768</v>
      </c>
      <c r="B519">
        <f>Control!B519/'Fight Time'!B519</f>
        <v>0.78579610538373423</v>
      </c>
    </row>
    <row r="520" spans="1:2" x14ac:dyDescent="0.3">
      <c r="A520" t="s">
        <v>769</v>
      </c>
      <c r="B520">
        <f>Control!B520/'Fight Time'!B520</f>
        <v>0.61855345911949677</v>
      </c>
    </row>
    <row r="521" spans="1:2" x14ac:dyDescent="0.3">
      <c r="A521" t="s">
        <v>770</v>
      </c>
      <c r="B521">
        <f>Control!B521/'Fight Time'!B521</f>
        <v>0.56604361370716505</v>
      </c>
    </row>
    <row r="522" spans="1:2" x14ac:dyDescent="0.3">
      <c r="A522" t="s">
        <v>771</v>
      </c>
      <c r="B522">
        <f>Control!B522/'Fight Time'!B522</f>
        <v>0.20575068870523416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522"/>
  <sheetViews>
    <sheetView topLeftCell="A429" zoomScaleNormal="100" workbookViewId="0">
      <selection activeCell="H442" sqref="H442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11.5</v>
      </c>
      <c r="C7">
        <v>43</v>
      </c>
      <c r="D7">
        <v>0</v>
      </c>
      <c r="E7">
        <v>0</v>
      </c>
      <c r="F7">
        <v>3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>AVERAGE(C12:BA12)</f>
        <v>40.1</v>
      </c>
      <c r="C12">
        <v>13</v>
      </c>
      <c r="D12">
        <v>0</v>
      </c>
      <c r="E12">
        <v>100</v>
      </c>
      <c r="F12">
        <v>114</v>
      </c>
      <c r="G12">
        <v>4</v>
      </c>
      <c r="H12">
        <v>32</v>
      </c>
      <c r="I12">
        <v>13</v>
      </c>
      <c r="J12">
        <v>0</v>
      </c>
      <c r="K12">
        <v>110</v>
      </c>
      <c r="L12">
        <v>15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>AVERAGE(C15:BA15)</f>
        <v>141.80000000000001</v>
      </c>
      <c r="C15" s="14">
        <v>0</v>
      </c>
      <c r="D15" s="14">
        <v>186</v>
      </c>
      <c r="E15" s="14">
        <f>7*60+11</f>
        <v>431</v>
      </c>
      <c r="F15" s="14">
        <f>180+56</f>
        <v>236</v>
      </c>
      <c r="G15" s="14">
        <v>15</v>
      </c>
      <c r="H15" s="14">
        <f>420+11</f>
        <v>431</v>
      </c>
      <c r="I15" s="14">
        <v>75</v>
      </c>
      <c r="J15" s="14">
        <v>21</v>
      </c>
      <c r="K15" s="14">
        <v>0</v>
      </c>
      <c r="L15" s="14">
        <v>23</v>
      </c>
    </row>
    <row r="16" spans="1:29" x14ac:dyDescent="0.3">
      <c r="A16" t="s">
        <v>15</v>
      </c>
      <c r="B16" s="1">
        <f t="shared" si="0"/>
        <v>27</v>
      </c>
      <c r="C16">
        <v>14</v>
      </c>
      <c r="D16">
        <v>47</v>
      </c>
      <c r="E16">
        <v>47</v>
      </c>
      <c r="F16">
        <v>0</v>
      </c>
    </row>
    <row r="17" spans="1:17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17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17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17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17" x14ac:dyDescent="0.3">
      <c r="A21" t="s">
        <v>20</v>
      </c>
      <c r="B21" s="1">
        <f>AVERAGE(C21:BA21)</f>
        <v>154.30000000000001</v>
      </c>
      <c r="C21" s="14">
        <v>334</v>
      </c>
      <c r="D21" s="14">
        <v>94</v>
      </c>
      <c r="E21" s="14">
        <v>482</v>
      </c>
      <c r="F21" s="14">
        <v>209</v>
      </c>
      <c r="G21" s="14">
        <v>63</v>
      </c>
      <c r="H21" s="14">
        <f>180+51</f>
        <v>231</v>
      </c>
      <c r="I21" s="14">
        <v>21</v>
      </c>
      <c r="J21" s="14">
        <v>0</v>
      </c>
      <c r="K21" s="14">
        <v>109</v>
      </c>
      <c r="L21" s="14">
        <v>0</v>
      </c>
    </row>
    <row r="22" spans="1:17" x14ac:dyDescent="0.3">
      <c r="A22" t="s">
        <v>21</v>
      </c>
      <c r="B22" s="1">
        <f>AVERAGE(C22:BA22)</f>
        <v>38.1</v>
      </c>
      <c r="C22" s="14">
        <v>129</v>
      </c>
      <c r="D22" s="14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17" x14ac:dyDescent="0.3">
      <c r="A23" t="s">
        <v>22</v>
      </c>
      <c r="B23" s="1">
        <f>AVERAGE(C23:BA23)</f>
        <v>76.599999999999994</v>
      </c>
      <c r="C23" s="14">
        <v>45</v>
      </c>
      <c r="D23" s="14">
        <v>130</v>
      </c>
      <c r="E23" s="14">
        <v>151</v>
      </c>
      <c r="F23" s="14">
        <v>158</v>
      </c>
      <c r="G23" s="14">
        <v>0</v>
      </c>
      <c r="H23" s="14">
        <v>48</v>
      </c>
      <c r="I23" s="14">
        <v>28</v>
      </c>
      <c r="J23" s="14">
        <v>70</v>
      </c>
      <c r="K23" s="14">
        <v>119</v>
      </c>
      <c r="L23" s="14">
        <v>17</v>
      </c>
    </row>
    <row r="24" spans="1:17" x14ac:dyDescent="0.3">
      <c r="A24" t="s">
        <v>23</v>
      </c>
      <c r="B24" s="1">
        <f>AVERAGE(C24:BA24)</f>
        <v>89.2</v>
      </c>
      <c r="C24" s="14">
        <v>5</v>
      </c>
      <c r="D24" s="14">
        <v>43</v>
      </c>
      <c r="E24" s="14">
        <v>10</v>
      </c>
      <c r="F24" s="14">
        <v>247</v>
      </c>
      <c r="G24" s="14">
        <v>431</v>
      </c>
      <c r="H24" s="14">
        <v>54</v>
      </c>
      <c r="I24" s="14">
        <v>35</v>
      </c>
      <c r="J24" s="14">
        <v>64</v>
      </c>
      <c r="K24" s="14">
        <v>3</v>
      </c>
      <c r="L24" s="14">
        <v>0</v>
      </c>
    </row>
    <row r="25" spans="1:17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17" x14ac:dyDescent="0.3">
      <c r="A26" t="s">
        <v>25</v>
      </c>
      <c r="B26" s="1">
        <f t="shared" si="0"/>
        <v>70.900000000000006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  <c r="L26">
        <v>141</v>
      </c>
    </row>
    <row r="27" spans="1:17" x14ac:dyDescent="0.3">
      <c r="A27" t="s">
        <v>26</v>
      </c>
      <c r="B27" s="1">
        <f t="shared" si="0"/>
        <v>36</v>
      </c>
      <c r="C27">
        <v>36</v>
      </c>
    </row>
    <row r="28" spans="1:17" x14ac:dyDescent="0.3">
      <c r="A28" t="s">
        <v>27</v>
      </c>
      <c r="B28" s="1">
        <f t="shared" si="0"/>
        <v>128.19999999999999</v>
      </c>
      <c r="C28">
        <v>0</v>
      </c>
      <c r="D28">
        <v>0</v>
      </c>
      <c r="E28">
        <v>330</v>
      </c>
      <c r="F28">
        <v>0</v>
      </c>
      <c r="G28">
        <v>311</v>
      </c>
    </row>
    <row r="29" spans="1:17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17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17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17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0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0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0" x14ac:dyDescent="0.3">
      <c r="A35" t="s">
        <v>34</v>
      </c>
      <c r="B35" s="1">
        <f>AVERAGE(C35:BA35)</f>
        <v>112.3</v>
      </c>
      <c r="C35" s="14">
        <v>255</v>
      </c>
      <c r="D35" s="14">
        <v>14</v>
      </c>
      <c r="E35" s="14">
        <v>612</v>
      </c>
      <c r="F35" s="14">
        <v>98</v>
      </c>
      <c r="G35" s="14">
        <v>7</v>
      </c>
      <c r="H35" s="14">
        <v>107</v>
      </c>
      <c r="I35" s="14">
        <v>0</v>
      </c>
      <c r="J35" s="14">
        <v>1</v>
      </c>
      <c r="K35" s="14">
        <v>29</v>
      </c>
      <c r="L35" s="14">
        <v>0</v>
      </c>
    </row>
    <row r="36" spans="1:20" x14ac:dyDescent="0.3">
      <c r="A36" t="s">
        <v>35</v>
      </c>
      <c r="B36" s="1">
        <f t="shared" si="0"/>
        <v>43</v>
      </c>
      <c r="C36">
        <v>43</v>
      </c>
    </row>
    <row r="37" spans="1:20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0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0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0" x14ac:dyDescent="0.3">
      <c r="A40" t="s">
        <v>38</v>
      </c>
      <c r="B40" s="1">
        <f t="shared" si="0"/>
        <v>16.8</v>
      </c>
      <c r="C40">
        <v>0</v>
      </c>
      <c r="D40">
        <v>18</v>
      </c>
      <c r="E40">
        <v>0</v>
      </c>
      <c r="F40">
        <v>66</v>
      </c>
      <c r="G40">
        <v>0</v>
      </c>
    </row>
    <row r="41" spans="1:20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0" x14ac:dyDescent="0.3">
      <c r="A42" t="s">
        <v>40</v>
      </c>
      <c r="B42" s="1">
        <f>AVERAGE(C42:BA42)</f>
        <v>327.9</v>
      </c>
      <c r="C42" s="14">
        <v>198</v>
      </c>
      <c r="D42" s="14">
        <v>151</v>
      </c>
      <c r="E42" s="14">
        <v>182</v>
      </c>
      <c r="F42" s="14">
        <f>9*60+6</f>
        <v>546</v>
      </c>
      <c r="G42" s="14">
        <v>125</v>
      </c>
      <c r="H42" s="14">
        <v>0</v>
      </c>
      <c r="I42" s="14">
        <f>19*60+38</f>
        <v>1178</v>
      </c>
      <c r="J42" s="14">
        <v>242</v>
      </c>
      <c r="K42" s="14">
        <v>282</v>
      </c>
      <c r="L42" s="14">
        <v>375</v>
      </c>
    </row>
    <row r="43" spans="1:20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0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0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0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0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0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>AVERAGE(C51:BA51)</f>
        <v>146.5</v>
      </c>
      <c r="C51" s="14">
        <v>63</v>
      </c>
      <c r="D51" s="14">
        <v>24</v>
      </c>
      <c r="E51" s="14">
        <v>173</v>
      </c>
      <c r="F51" s="14">
        <v>273</v>
      </c>
      <c r="G51" s="14">
        <f>9*60+23</f>
        <v>563</v>
      </c>
      <c r="H51" s="14">
        <v>149</v>
      </c>
      <c r="I51" s="14">
        <v>132</v>
      </c>
      <c r="J51" s="14">
        <v>15</v>
      </c>
      <c r="K51" s="14">
        <v>50</v>
      </c>
      <c r="L51" s="14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>AVERAGE(C59:BA59)</f>
        <v>43.6</v>
      </c>
      <c r="C59" s="14">
        <v>10</v>
      </c>
      <c r="D59" s="14">
        <v>3</v>
      </c>
      <c r="E59" s="14">
        <v>82</v>
      </c>
      <c r="F59" s="14">
        <v>41</v>
      </c>
      <c r="G59" s="14">
        <v>55</v>
      </c>
      <c r="H59" s="14">
        <v>0</v>
      </c>
      <c r="I59" s="14">
        <v>0</v>
      </c>
      <c r="J59" s="14">
        <v>0</v>
      </c>
      <c r="K59" s="14">
        <v>90</v>
      </c>
      <c r="L59" s="14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>AVERAGE(C67:BA67)</f>
        <v>71.5</v>
      </c>
      <c r="C67" s="14">
        <v>6</v>
      </c>
      <c r="D67" s="14">
        <v>54</v>
      </c>
      <c r="E67" s="14">
        <v>21</v>
      </c>
      <c r="F67" s="14">
        <v>424</v>
      </c>
      <c r="G67" s="14">
        <v>0</v>
      </c>
      <c r="H67" s="14">
        <v>0</v>
      </c>
      <c r="I67" s="14">
        <v>41</v>
      </c>
      <c r="J67" s="14">
        <v>0</v>
      </c>
      <c r="K67" s="14">
        <v>169</v>
      </c>
      <c r="L67" s="14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>AVERAGE(C69:BA69)</f>
        <v>172.7</v>
      </c>
      <c r="C69" s="14">
        <v>0</v>
      </c>
      <c r="D69" s="14">
        <v>72</v>
      </c>
      <c r="E69" s="14">
        <v>259</v>
      </c>
      <c r="F69" s="14">
        <v>668</v>
      </c>
      <c r="G69" s="14">
        <v>219</v>
      </c>
      <c r="H69" s="14">
        <v>0</v>
      </c>
      <c r="I69" s="14">
        <v>445</v>
      </c>
      <c r="J69" s="14">
        <v>27</v>
      </c>
      <c r="K69" s="14">
        <v>30</v>
      </c>
      <c r="L69" s="14">
        <v>7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>AVERAGE(C74:BA74)</f>
        <v>200.2</v>
      </c>
      <c r="C74" s="14">
        <v>369</v>
      </c>
      <c r="D74" s="14">
        <v>9</v>
      </c>
      <c r="E74" s="14">
        <v>239</v>
      </c>
      <c r="F74" s="14">
        <v>24</v>
      </c>
      <c r="G74" s="14">
        <v>0</v>
      </c>
      <c r="H74" s="14">
        <v>114</v>
      </c>
      <c r="I74" s="14">
        <v>51</v>
      </c>
      <c r="J74" s="14">
        <v>661</v>
      </c>
      <c r="K74" s="14">
        <v>245</v>
      </c>
      <c r="L74" s="14">
        <v>290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1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1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1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1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1" x14ac:dyDescent="0.3">
      <c r="A85" t="s">
        <v>83</v>
      </c>
      <c r="B85" s="1">
        <f>AVERAGE(C85:BA85)</f>
        <v>15.3</v>
      </c>
      <c r="C85" s="14">
        <v>0</v>
      </c>
      <c r="D85" s="14">
        <v>117</v>
      </c>
      <c r="E85" s="14">
        <v>7</v>
      </c>
      <c r="F85" s="14">
        <v>13</v>
      </c>
      <c r="G85" s="14">
        <v>0</v>
      </c>
      <c r="H85" s="14">
        <v>12</v>
      </c>
      <c r="I85" s="14">
        <v>1</v>
      </c>
      <c r="J85" s="14">
        <v>0</v>
      </c>
      <c r="K85" s="14">
        <v>0</v>
      </c>
      <c r="L85" s="14">
        <v>3</v>
      </c>
    </row>
    <row r="86" spans="1:21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1" x14ac:dyDescent="0.3">
      <c r="A87" t="s">
        <v>85</v>
      </c>
      <c r="B87" s="1">
        <f>AVERAGE(C87:BA87)</f>
        <v>196.9</v>
      </c>
      <c r="C87" s="14">
        <v>0</v>
      </c>
      <c r="D87" s="14">
        <v>0</v>
      </c>
      <c r="E87" s="14">
        <v>244</v>
      </c>
      <c r="F87" s="14">
        <v>38</v>
      </c>
      <c r="G87" s="14">
        <v>68</v>
      </c>
      <c r="H87" s="14">
        <v>15</v>
      </c>
      <c r="I87" s="14">
        <f>16*60+7</f>
        <v>967</v>
      </c>
      <c r="J87" s="14">
        <v>6</v>
      </c>
      <c r="K87" s="14">
        <v>387</v>
      </c>
      <c r="L87" s="14">
        <v>244</v>
      </c>
    </row>
    <row r="88" spans="1:21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1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1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1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1" x14ac:dyDescent="0.3">
      <c r="A92" t="s">
        <v>90</v>
      </c>
      <c r="B92" s="1">
        <f>AVERAGE(C92:BA92)</f>
        <v>23.2</v>
      </c>
      <c r="C92" s="14">
        <v>0</v>
      </c>
      <c r="D92" s="14">
        <v>104</v>
      </c>
      <c r="E92" s="14">
        <v>0</v>
      </c>
      <c r="F92" s="14">
        <v>17</v>
      </c>
      <c r="G92" s="14">
        <v>51</v>
      </c>
      <c r="H92" s="14">
        <v>0</v>
      </c>
      <c r="I92" s="14">
        <v>0</v>
      </c>
      <c r="J92" s="14">
        <v>0</v>
      </c>
      <c r="K92" s="14">
        <v>60</v>
      </c>
      <c r="L92" s="14">
        <v>0</v>
      </c>
    </row>
    <row r="93" spans="1:21" x14ac:dyDescent="0.3">
      <c r="A93" t="s">
        <v>91</v>
      </c>
      <c r="B93" s="1">
        <f>AVERAGE(C93:BA93)</f>
        <v>162.1</v>
      </c>
      <c r="C93" s="14">
        <v>195</v>
      </c>
      <c r="D93" s="14">
        <v>0</v>
      </c>
      <c r="E93" s="14">
        <v>394</v>
      </c>
      <c r="F93" s="14">
        <v>3</v>
      </c>
      <c r="G93" s="14">
        <f>420+32</f>
        <v>452</v>
      </c>
      <c r="H93" s="14">
        <v>164</v>
      </c>
      <c r="I93" s="14">
        <v>0</v>
      </c>
      <c r="J93" s="14">
        <v>71</v>
      </c>
      <c r="K93" s="14">
        <v>0</v>
      </c>
      <c r="L93" s="14">
        <v>342</v>
      </c>
    </row>
    <row r="94" spans="1:21" x14ac:dyDescent="0.3">
      <c r="A94" s="4" t="s">
        <v>93</v>
      </c>
      <c r="B94" s="1">
        <f t="shared" si="1"/>
        <v>0</v>
      </c>
      <c r="C94">
        <v>0</v>
      </c>
    </row>
    <row r="95" spans="1:21" x14ac:dyDescent="0.3">
      <c r="A95" t="s">
        <v>94</v>
      </c>
      <c r="B95" s="1">
        <f t="shared" si="1"/>
        <v>67</v>
      </c>
      <c r="C95">
        <v>41</v>
      </c>
      <c r="D95">
        <v>160</v>
      </c>
      <c r="E95">
        <v>0</v>
      </c>
    </row>
    <row r="96" spans="1:21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7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7" x14ac:dyDescent="0.3">
      <c r="A98" t="s">
        <v>115</v>
      </c>
      <c r="B98" s="1">
        <f>AVERAGE(C98:BA98)</f>
        <v>155.1</v>
      </c>
      <c r="C98">
        <v>74</v>
      </c>
      <c r="D98">
        <v>160</v>
      </c>
      <c r="E98">
        <v>0</v>
      </c>
      <c r="F98">
        <v>404</v>
      </c>
      <c r="G98">
        <v>169</v>
      </c>
      <c r="H98">
        <v>5</v>
      </c>
      <c r="I98">
        <v>0</v>
      </c>
      <c r="J98">
        <v>54</v>
      </c>
      <c r="K98">
        <v>685</v>
      </c>
      <c r="L98">
        <v>0</v>
      </c>
    </row>
    <row r="99" spans="1:17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7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7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7" x14ac:dyDescent="0.3">
      <c r="A102" t="s">
        <v>97</v>
      </c>
      <c r="B102" s="1">
        <f t="shared" si="1"/>
        <v>122.5</v>
      </c>
      <c r="C102">
        <v>231</v>
      </c>
      <c r="D102">
        <v>14</v>
      </c>
    </row>
    <row r="103" spans="1:17" x14ac:dyDescent="0.3">
      <c r="A103" t="s">
        <v>98</v>
      </c>
      <c r="B103" s="1">
        <f t="shared" si="1"/>
        <v>783</v>
      </c>
      <c r="C103">
        <f>13*60+3</f>
        <v>783</v>
      </c>
    </row>
    <row r="104" spans="1:17" x14ac:dyDescent="0.3">
      <c r="A104" t="s">
        <v>99</v>
      </c>
      <c r="B104" s="1">
        <f t="shared" si="1"/>
        <v>115.66666666666667</v>
      </c>
      <c r="C104">
        <v>15</v>
      </c>
      <c r="D104">
        <v>2</v>
      </c>
      <c r="E104">
        <v>599</v>
      </c>
      <c r="F104">
        <v>2</v>
      </c>
      <c r="G104">
        <v>49</v>
      </c>
      <c r="H104">
        <v>27</v>
      </c>
    </row>
    <row r="105" spans="1:17" x14ac:dyDescent="0.3">
      <c r="A105" t="s">
        <v>100</v>
      </c>
      <c r="B105" s="1">
        <f t="shared" si="1"/>
        <v>14.5</v>
      </c>
      <c r="C105">
        <v>15</v>
      </c>
      <c r="D105">
        <v>14</v>
      </c>
    </row>
    <row r="106" spans="1:17" x14ac:dyDescent="0.3">
      <c r="A106" t="s">
        <v>119</v>
      </c>
      <c r="B106" s="1">
        <f t="shared" si="1"/>
        <v>92.3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  <c r="L106">
        <v>75</v>
      </c>
    </row>
    <row r="107" spans="1:17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7" x14ac:dyDescent="0.3">
      <c r="A108" t="s">
        <v>101</v>
      </c>
      <c r="B108" s="1">
        <f t="shared" si="1"/>
        <v>58.266666666666666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  <c r="P108" s="11">
        <v>57</v>
      </c>
      <c r="Q108" s="11">
        <v>0</v>
      </c>
    </row>
    <row r="109" spans="1:17" x14ac:dyDescent="0.3">
      <c r="A109" t="s">
        <v>102</v>
      </c>
      <c r="B109" s="1">
        <f t="shared" si="1"/>
        <v>58.5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  <c r="K109">
        <v>145</v>
      </c>
      <c r="L109">
        <v>8</v>
      </c>
    </row>
    <row r="110" spans="1:17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7" x14ac:dyDescent="0.3">
      <c r="A111" t="s">
        <v>104</v>
      </c>
      <c r="B111" s="1">
        <f t="shared" si="1"/>
        <v>46</v>
      </c>
      <c r="C111">
        <v>109</v>
      </c>
      <c r="D111">
        <v>58</v>
      </c>
      <c r="E111">
        <v>17</v>
      </c>
      <c r="F111">
        <v>0</v>
      </c>
    </row>
    <row r="112" spans="1:17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9" x14ac:dyDescent="0.3">
      <c r="A113" t="s">
        <v>106</v>
      </c>
      <c r="B113" s="1">
        <f t="shared" si="1"/>
        <v>114.5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  <c r="J113">
        <v>18</v>
      </c>
    </row>
    <row r="114" spans="1:19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9" x14ac:dyDescent="0.3">
      <c r="A115" t="s">
        <v>108</v>
      </c>
      <c r="B115" s="1">
        <f>AVERAGE(C115:BA115)</f>
        <v>65</v>
      </c>
      <c r="C115" s="14">
        <v>0</v>
      </c>
      <c r="D115" s="14">
        <v>0</v>
      </c>
      <c r="E115" s="14">
        <v>103</v>
      </c>
      <c r="F115" s="14">
        <v>80</v>
      </c>
      <c r="G115" s="14">
        <v>40</v>
      </c>
      <c r="H115" s="14">
        <v>7</v>
      </c>
      <c r="I115" s="14">
        <v>378</v>
      </c>
      <c r="J115" s="14">
        <v>5</v>
      </c>
      <c r="K115" s="14">
        <v>32</v>
      </c>
      <c r="L115" s="14">
        <v>5</v>
      </c>
    </row>
    <row r="116" spans="1:19" x14ac:dyDescent="0.3">
      <c r="A116" t="s">
        <v>109</v>
      </c>
      <c r="B116" s="1">
        <f t="shared" si="1"/>
        <v>3.3333333333333335</v>
      </c>
      <c r="C116">
        <v>9</v>
      </c>
      <c r="D116">
        <v>1</v>
      </c>
      <c r="E116">
        <v>0</v>
      </c>
    </row>
    <row r="117" spans="1:19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9" x14ac:dyDescent="0.3">
      <c r="A118" t="s">
        <v>111</v>
      </c>
      <c r="B118" s="1">
        <f t="shared" si="1"/>
        <v>171.52941176470588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  <c r="S118" s="11">
        <v>10</v>
      </c>
    </row>
    <row r="119" spans="1:19" x14ac:dyDescent="0.3">
      <c r="A119" t="s">
        <v>112</v>
      </c>
      <c r="B119" s="1">
        <f t="shared" si="1"/>
        <v>141.44444444444446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  <c r="K119">
        <v>74</v>
      </c>
    </row>
    <row r="120" spans="1:19" x14ac:dyDescent="0.3">
      <c r="A120" t="s">
        <v>113</v>
      </c>
      <c r="B120" s="1">
        <f t="shared" si="1"/>
        <v>51.5</v>
      </c>
      <c r="C120">
        <v>75</v>
      </c>
      <c r="D120">
        <v>50</v>
      </c>
      <c r="E120">
        <v>0</v>
      </c>
      <c r="F120">
        <v>46</v>
      </c>
      <c r="G120">
        <v>112</v>
      </c>
      <c r="H120">
        <v>0</v>
      </c>
      <c r="I120">
        <v>232</v>
      </c>
      <c r="J120">
        <v>0</v>
      </c>
      <c r="K120" s="14">
        <v>0</v>
      </c>
      <c r="L120" s="14">
        <v>0</v>
      </c>
    </row>
    <row r="121" spans="1:19" x14ac:dyDescent="0.3">
      <c r="A121" t="s">
        <v>114</v>
      </c>
      <c r="B121" s="1">
        <f t="shared" si="1"/>
        <v>63.8125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  <c r="R121" s="11">
        <v>15</v>
      </c>
    </row>
    <row r="122" spans="1:19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9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9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9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9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9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9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9" x14ac:dyDescent="0.3">
      <c r="A129" t="s">
        <v>128</v>
      </c>
      <c r="B129" s="1">
        <f>AVERAGE(C129:BA129)</f>
        <v>72.8</v>
      </c>
      <c r="C129" s="14">
        <v>2</v>
      </c>
      <c r="D129" s="14">
        <v>6</v>
      </c>
      <c r="E129" s="14">
        <v>120</v>
      </c>
      <c r="F129" s="14">
        <v>302</v>
      </c>
      <c r="G129" s="14">
        <v>0</v>
      </c>
      <c r="H129" s="14">
        <v>5</v>
      </c>
      <c r="I129" s="14">
        <v>0</v>
      </c>
      <c r="J129" s="14">
        <v>34</v>
      </c>
      <c r="K129" s="14">
        <v>36</v>
      </c>
      <c r="L129" s="14">
        <v>223</v>
      </c>
    </row>
    <row r="130" spans="1:29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9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9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9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9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9" x14ac:dyDescent="0.3">
      <c r="A135" t="s">
        <v>134</v>
      </c>
      <c r="B135" s="1">
        <f>AVERAGE(C135:BA135)</f>
        <v>161.1</v>
      </c>
      <c r="C135">
        <v>119</v>
      </c>
      <c r="D135">
        <v>11</v>
      </c>
      <c r="E135">
        <v>90</v>
      </c>
      <c r="F135">
        <v>52</v>
      </c>
      <c r="G135">
        <v>24</v>
      </c>
      <c r="H135">
        <v>175</v>
      </c>
      <c r="I135">
        <v>402</v>
      </c>
      <c r="J135" s="14">
        <v>332</v>
      </c>
      <c r="K135" s="14">
        <v>202</v>
      </c>
      <c r="L135">
        <v>204</v>
      </c>
    </row>
    <row r="136" spans="1:29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9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9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9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9" x14ac:dyDescent="0.3">
      <c r="A140" t="s">
        <v>139</v>
      </c>
      <c r="B140" s="1">
        <f t="shared" si="2"/>
        <v>227.44444444444446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  <c r="AC140" s="11">
        <v>0</v>
      </c>
    </row>
    <row r="141" spans="1:29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9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9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9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>AVERAGE(C148:BA148)</f>
        <v>129.1</v>
      </c>
      <c r="C148" s="14">
        <v>48</v>
      </c>
      <c r="D148" s="14">
        <v>481</v>
      </c>
      <c r="E148" s="14">
        <v>67</v>
      </c>
      <c r="F148" s="14">
        <v>157</v>
      </c>
      <c r="G148" s="14">
        <v>91</v>
      </c>
      <c r="H148" s="14">
        <v>149</v>
      </c>
      <c r="I148" s="14">
        <v>68</v>
      </c>
      <c r="J148" s="14">
        <v>97</v>
      </c>
      <c r="K148" s="14">
        <v>40</v>
      </c>
      <c r="L148" s="14">
        <v>93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54.888888888888886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  <c r="K152">
        <v>1</v>
      </c>
    </row>
    <row r="153" spans="1:21" x14ac:dyDescent="0.3">
      <c r="A153" t="s">
        <v>152</v>
      </c>
      <c r="B153" s="1">
        <f t="shared" si="2"/>
        <v>260.8</v>
      </c>
      <c r="C153">
        <v>491</v>
      </c>
      <c r="D153">
        <v>0</v>
      </c>
      <c r="E153">
        <v>43</v>
      </c>
      <c r="F153">
        <v>320</v>
      </c>
      <c r="G153">
        <v>450</v>
      </c>
    </row>
    <row r="154" spans="1:21" x14ac:dyDescent="0.3">
      <c r="A154" t="s">
        <v>153</v>
      </c>
      <c r="B154" s="1">
        <f>AVERAGE(C154:BA154)</f>
        <v>97.8</v>
      </c>
      <c r="C154" s="14">
        <v>173</v>
      </c>
      <c r="D154" s="14">
        <v>0</v>
      </c>
      <c r="E154" s="14">
        <v>36</v>
      </c>
      <c r="F154" s="14">
        <v>75</v>
      </c>
      <c r="G154" s="14">
        <v>11</v>
      </c>
      <c r="H154" s="14">
        <v>22</v>
      </c>
      <c r="I154" s="14">
        <v>82</v>
      </c>
      <c r="J154" s="14">
        <v>395</v>
      </c>
      <c r="K154" s="14">
        <v>165</v>
      </c>
      <c r="L154" s="14">
        <v>19</v>
      </c>
    </row>
    <row r="155" spans="1:21" x14ac:dyDescent="0.3">
      <c r="A155" t="s">
        <v>154</v>
      </c>
      <c r="B155" s="1">
        <f t="shared" si="2"/>
        <v>296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  <c r="K155">
        <v>293</v>
      </c>
    </row>
    <row r="156" spans="1:21" x14ac:dyDescent="0.3">
      <c r="A156" t="s">
        <v>170</v>
      </c>
      <c r="B156" s="1">
        <f t="shared" si="2"/>
        <v>153.5</v>
      </c>
      <c r="C156">
        <v>307</v>
      </c>
      <c r="D156">
        <v>0</v>
      </c>
    </row>
    <row r="157" spans="1:21" x14ac:dyDescent="0.3">
      <c r="A157" t="s">
        <v>155</v>
      </c>
      <c r="B157" s="1">
        <f t="shared" si="2"/>
        <v>239.66666666666666</v>
      </c>
      <c r="C157">
        <v>362</v>
      </c>
      <c r="D157">
        <v>357</v>
      </c>
      <c r="E157">
        <v>0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160</v>
      </c>
      <c r="C160">
        <f>7*60+57</f>
        <v>477</v>
      </c>
      <c r="D160">
        <v>63</v>
      </c>
      <c r="E160">
        <v>43</v>
      </c>
      <c r="F160">
        <v>57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218</v>
      </c>
      <c r="C162">
        <v>82</v>
      </c>
      <c r="D162">
        <v>688</v>
      </c>
      <c r="E162">
        <v>60</v>
      </c>
      <c r="F162">
        <v>42</v>
      </c>
    </row>
    <row r="163" spans="1:26" x14ac:dyDescent="0.3">
      <c r="A163" t="s">
        <v>161</v>
      </c>
      <c r="B163" s="1">
        <f t="shared" si="2"/>
        <v>12.5</v>
      </c>
      <c r="C163">
        <v>25</v>
      </c>
      <c r="D163">
        <v>0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>AVERAGE(C167:BA167)</f>
        <v>120.7</v>
      </c>
      <c r="C167" s="14">
        <v>208</v>
      </c>
      <c r="D167" s="14">
        <v>42</v>
      </c>
      <c r="E167" s="14">
        <v>48</v>
      </c>
      <c r="F167" s="14">
        <v>0</v>
      </c>
      <c r="G167" s="14">
        <v>71</v>
      </c>
      <c r="H167" s="14">
        <v>259</v>
      </c>
      <c r="I167" s="14">
        <v>2</v>
      </c>
      <c r="J167" s="14">
        <v>546</v>
      </c>
      <c r="K167" s="14">
        <v>0</v>
      </c>
      <c r="L167" s="14">
        <v>31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129.83333333333334</v>
      </c>
      <c r="C170">
        <v>117</v>
      </c>
      <c r="D170">
        <v>74</v>
      </c>
      <c r="E170">
        <v>0</v>
      </c>
      <c r="F170">
        <v>495</v>
      </c>
      <c r="G170">
        <v>8</v>
      </c>
      <c r="H170">
        <v>85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>AVERAGE(C185:BA185)</f>
        <v>146</v>
      </c>
      <c r="C185">
        <v>0</v>
      </c>
      <c r="D185">
        <v>2</v>
      </c>
      <c r="E185">
        <v>161</v>
      </c>
      <c r="F185">
        <v>0</v>
      </c>
      <c r="G185">
        <v>3</v>
      </c>
      <c r="H185">
        <v>78</v>
      </c>
      <c r="I185">
        <v>324</v>
      </c>
      <c r="J185">
        <v>201</v>
      </c>
      <c r="K185">
        <f>9*60+14</f>
        <v>554</v>
      </c>
      <c r="L185" s="14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>AVERAGE(C195:BA195)</f>
        <v>25.1</v>
      </c>
      <c r="C195" s="14">
        <v>9</v>
      </c>
      <c r="D195" s="14">
        <v>0</v>
      </c>
      <c r="E195" s="14">
        <v>0</v>
      </c>
      <c r="F195" s="14">
        <v>0</v>
      </c>
      <c r="G195" s="14">
        <v>21</v>
      </c>
      <c r="H195" s="14">
        <v>0</v>
      </c>
      <c r="I195" s="14">
        <v>0</v>
      </c>
      <c r="J195" s="14">
        <v>215</v>
      </c>
      <c r="K195" s="14">
        <v>0</v>
      </c>
      <c r="L195" s="14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293.75</v>
      </c>
      <c r="C197">
        <v>522</v>
      </c>
      <c r="D197">
        <v>320</v>
      </c>
      <c r="E197">
        <v>69</v>
      </c>
      <c r="F197">
        <v>264</v>
      </c>
    </row>
    <row r="198" spans="1:31" x14ac:dyDescent="0.3">
      <c r="A198" t="s">
        <v>197</v>
      </c>
      <c r="B198" s="1">
        <f t="shared" si="3"/>
        <v>74.599999999999994</v>
      </c>
      <c r="C198">
        <v>200</v>
      </c>
      <c r="D198">
        <v>78</v>
      </c>
      <c r="E198">
        <v>39</v>
      </c>
      <c r="F198">
        <v>13</v>
      </c>
      <c r="G198">
        <v>43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31.666666666666668</v>
      </c>
      <c r="C200">
        <v>86</v>
      </c>
      <c r="D200">
        <v>9</v>
      </c>
      <c r="E200">
        <v>0</v>
      </c>
    </row>
    <row r="201" spans="1:31" x14ac:dyDescent="0.3">
      <c r="A201" t="s">
        <v>200</v>
      </c>
      <c r="B201" s="1">
        <f t="shared" si="3"/>
        <v>250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  <c r="J201">
        <v>258</v>
      </c>
    </row>
    <row r="202" spans="1:31" x14ac:dyDescent="0.3">
      <c r="A202" t="s">
        <v>201</v>
      </c>
      <c r="B202" s="1">
        <f>AVERAGE(C202:BA202)</f>
        <v>67.900000000000006</v>
      </c>
      <c r="C202" s="14">
        <v>0</v>
      </c>
      <c r="D202" s="14">
        <v>190</v>
      </c>
      <c r="E202" s="14">
        <v>0</v>
      </c>
      <c r="F202" s="14">
        <v>113</v>
      </c>
      <c r="G202" s="14">
        <v>159</v>
      </c>
      <c r="H202" s="14">
        <v>9</v>
      </c>
      <c r="I202" s="14">
        <v>18</v>
      </c>
      <c r="J202" s="14">
        <v>31</v>
      </c>
      <c r="K202" s="14">
        <v>159</v>
      </c>
      <c r="L202" s="14">
        <v>0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>AVERAGE(C206:BA206)</f>
        <v>70.400000000000006</v>
      </c>
      <c r="C206">
        <v>30</v>
      </c>
      <c r="D206">
        <v>0</v>
      </c>
      <c r="E206">
        <v>154</v>
      </c>
      <c r="F206">
        <v>154</v>
      </c>
      <c r="G206">
        <v>43</v>
      </c>
      <c r="H206">
        <v>128</v>
      </c>
      <c r="I206">
        <v>5</v>
      </c>
      <c r="J206">
        <v>112</v>
      </c>
      <c r="K206">
        <v>51</v>
      </c>
      <c r="L206">
        <v>27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1" x14ac:dyDescent="0.3">
      <c r="A209" t="s">
        <v>208</v>
      </c>
      <c r="B209" s="1">
        <f t="shared" si="3"/>
        <v>153.89473684210526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  <c r="U209" s="11">
        <v>10</v>
      </c>
    </row>
    <row r="210" spans="1:21" x14ac:dyDescent="0.3">
      <c r="A210" t="s">
        <v>209</v>
      </c>
      <c r="B210" s="1">
        <f>AVERAGE(C210:BA210)</f>
        <v>36.6</v>
      </c>
      <c r="C210">
        <v>0</v>
      </c>
      <c r="D210">
        <v>93</v>
      </c>
      <c r="E210">
        <v>70</v>
      </c>
      <c r="F210">
        <v>101</v>
      </c>
      <c r="G210">
        <v>3</v>
      </c>
      <c r="H210">
        <v>95</v>
      </c>
      <c r="I210">
        <v>3</v>
      </c>
      <c r="J210">
        <v>0</v>
      </c>
      <c r="K210">
        <v>1</v>
      </c>
      <c r="L210">
        <v>0</v>
      </c>
    </row>
    <row r="211" spans="1:21" x14ac:dyDescent="0.3">
      <c r="A211" t="s">
        <v>210</v>
      </c>
      <c r="B211" s="1">
        <f t="shared" si="3"/>
        <v>112.15789473684211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  <c r="U211" s="11">
        <v>2</v>
      </c>
    </row>
    <row r="212" spans="1:21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1" x14ac:dyDescent="0.3">
      <c r="A213" t="s">
        <v>212</v>
      </c>
      <c r="B213" s="1">
        <f t="shared" si="3"/>
        <v>37.5</v>
      </c>
      <c r="C213">
        <v>11</v>
      </c>
      <c r="D213">
        <v>4</v>
      </c>
      <c r="E213">
        <v>77</v>
      </c>
      <c r="F213">
        <v>30</v>
      </c>
      <c r="G213">
        <v>0</v>
      </c>
      <c r="H213">
        <v>103</v>
      </c>
    </row>
    <row r="214" spans="1:21" x14ac:dyDescent="0.3">
      <c r="A214" t="s">
        <v>213</v>
      </c>
      <c r="B214" s="1">
        <f t="shared" si="3"/>
        <v>103.54545454545455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  <c r="M214" s="11">
        <v>19</v>
      </c>
    </row>
    <row r="215" spans="1:21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1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1" x14ac:dyDescent="0.3">
      <c r="A217" t="s">
        <v>216</v>
      </c>
      <c r="B217" s="1">
        <f t="shared" si="3"/>
        <v>149.875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  <c r="J217">
        <v>78</v>
      </c>
    </row>
    <row r="218" spans="1:21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1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1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1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1" x14ac:dyDescent="0.3">
      <c r="A222" t="s">
        <v>221</v>
      </c>
      <c r="B222" s="1">
        <f t="shared" si="3"/>
        <v>2.4</v>
      </c>
      <c r="C222">
        <v>8</v>
      </c>
      <c r="D222">
        <v>4</v>
      </c>
      <c r="E222">
        <v>0</v>
      </c>
      <c r="F222">
        <v>0</v>
      </c>
      <c r="G222">
        <v>0</v>
      </c>
    </row>
    <row r="223" spans="1:21" x14ac:dyDescent="0.3">
      <c r="A223" t="s">
        <v>232</v>
      </c>
      <c r="B223" s="1">
        <f t="shared" si="3"/>
        <v>12.666666666666666</v>
      </c>
      <c r="C223">
        <v>12</v>
      </c>
      <c r="D223">
        <v>26</v>
      </c>
      <c r="E223">
        <v>0</v>
      </c>
    </row>
    <row r="224" spans="1:21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139.6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  <c r="L232">
        <v>345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105.66666666666667</v>
      </c>
      <c r="C234">
        <v>173</v>
      </c>
      <c r="D234">
        <v>0</v>
      </c>
      <c r="E234">
        <v>144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55.25</v>
      </c>
      <c r="C238">
        <v>18</v>
      </c>
      <c r="D238">
        <v>124</v>
      </c>
      <c r="E238">
        <v>79</v>
      </c>
      <c r="F238">
        <v>0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109.81818181818181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  <c r="M240" s="11">
        <v>0</v>
      </c>
    </row>
    <row r="241" spans="1:12" x14ac:dyDescent="0.3">
      <c r="A241" t="s">
        <v>252</v>
      </c>
      <c r="B241" s="1">
        <f t="shared" si="3"/>
        <v>150</v>
      </c>
      <c r="C241">
        <v>119</v>
      </c>
      <c r="D241">
        <v>181</v>
      </c>
    </row>
    <row r="242" spans="1:12" x14ac:dyDescent="0.3">
      <c r="A242" t="s">
        <v>253</v>
      </c>
      <c r="B242" s="1">
        <f t="shared" si="3"/>
        <v>105.66666666666667</v>
      </c>
      <c r="C242">
        <v>0</v>
      </c>
      <c r="D242">
        <v>216</v>
      </c>
      <c r="E242">
        <v>101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44.666666666666664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  <c r="K247">
        <v>7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486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3" x14ac:dyDescent="0.3">
      <c r="A257" t="s">
        <v>487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3" x14ac:dyDescent="0.3">
      <c r="A258" t="s">
        <v>488</v>
      </c>
      <c r="B258" s="1">
        <f t="shared" si="4"/>
        <v>28.75</v>
      </c>
      <c r="C258">
        <v>0</v>
      </c>
      <c r="D258">
        <v>115</v>
      </c>
      <c r="E258">
        <v>0</v>
      </c>
      <c r="F258">
        <v>0</v>
      </c>
    </row>
    <row r="259" spans="1:13" x14ac:dyDescent="0.3">
      <c r="A259" t="s">
        <v>489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3" x14ac:dyDescent="0.3">
      <c r="A260" t="s">
        <v>490</v>
      </c>
      <c r="B260" s="1">
        <f t="shared" si="4"/>
        <v>70</v>
      </c>
      <c r="C260">
        <v>3</v>
      </c>
      <c r="D260">
        <v>137</v>
      </c>
    </row>
    <row r="261" spans="1:13" x14ac:dyDescent="0.3">
      <c r="A261" t="s">
        <v>491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3" x14ac:dyDescent="0.3">
      <c r="A262" t="s">
        <v>492</v>
      </c>
      <c r="B262" s="1">
        <f>AVERAGE(C262:BA262)</f>
        <v>223.1</v>
      </c>
      <c r="C262" s="14">
        <v>226</v>
      </c>
      <c r="D262" s="14">
        <v>465</v>
      </c>
      <c r="E262" s="14">
        <v>513</v>
      </c>
      <c r="F262" s="14">
        <v>135</v>
      </c>
      <c r="G262" s="14">
        <v>69</v>
      </c>
      <c r="H262" s="14">
        <v>26</v>
      </c>
      <c r="I262" s="14">
        <v>60</v>
      </c>
      <c r="J262" s="14">
        <v>52</v>
      </c>
      <c r="K262" s="14">
        <v>79</v>
      </c>
      <c r="L262" s="14">
        <v>606</v>
      </c>
    </row>
    <row r="263" spans="1:13" x14ac:dyDescent="0.3">
      <c r="A263" t="s">
        <v>493</v>
      </c>
      <c r="B263" s="1">
        <f>AVERAGE(C263:BA263)</f>
        <v>185.5</v>
      </c>
      <c r="C263" s="14">
        <v>14</v>
      </c>
      <c r="D263" s="14">
        <v>2</v>
      </c>
      <c r="E263" s="14">
        <v>39</v>
      </c>
      <c r="F263" s="14">
        <v>309</v>
      </c>
      <c r="G263" s="14">
        <v>172</v>
      </c>
      <c r="H263" s="14">
        <v>603</v>
      </c>
      <c r="I263" s="14">
        <v>78</v>
      </c>
      <c r="J263" s="14">
        <v>131</v>
      </c>
      <c r="K263" s="14">
        <v>474</v>
      </c>
      <c r="L263" s="14">
        <v>33</v>
      </c>
    </row>
    <row r="264" spans="1:13" x14ac:dyDescent="0.3">
      <c r="A264" t="s">
        <v>494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3" x14ac:dyDescent="0.3">
      <c r="A265" t="s">
        <v>495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3" x14ac:dyDescent="0.3">
      <c r="A266" t="s">
        <v>496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3" x14ac:dyDescent="0.3">
      <c r="A267" t="s">
        <v>497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3" x14ac:dyDescent="0.3">
      <c r="A268" t="s">
        <v>498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3" x14ac:dyDescent="0.3">
      <c r="A269" t="s">
        <v>499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3" x14ac:dyDescent="0.3">
      <c r="A270" t="s">
        <v>500</v>
      </c>
      <c r="B270" s="1">
        <f>AVERAGE(C270:BA270)</f>
        <v>122.1</v>
      </c>
      <c r="C270" s="14">
        <v>0</v>
      </c>
      <c r="D270" s="14">
        <v>226</v>
      </c>
      <c r="E270" s="14">
        <v>14</v>
      </c>
      <c r="F270" s="14">
        <v>137</v>
      </c>
      <c r="G270" s="14">
        <v>174</v>
      </c>
      <c r="H270" s="14">
        <v>7</v>
      </c>
      <c r="I270" s="14">
        <v>26</v>
      </c>
      <c r="J270" s="14">
        <v>69</v>
      </c>
      <c r="K270" s="14">
        <v>43</v>
      </c>
      <c r="L270" s="14">
        <v>525</v>
      </c>
    </row>
    <row r="271" spans="1:13" x14ac:dyDescent="0.3">
      <c r="A271" t="s">
        <v>501</v>
      </c>
      <c r="B271" s="1">
        <f>AVERAGE(C271:BA271)</f>
        <v>29</v>
      </c>
      <c r="C271" s="14">
        <v>0</v>
      </c>
      <c r="D271" s="14">
        <v>3</v>
      </c>
      <c r="E271" s="14">
        <v>0</v>
      </c>
      <c r="F271" s="14">
        <v>99</v>
      </c>
      <c r="G271" s="14">
        <v>34</v>
      </c>
      <c r="H271" s="14">
        <v>32</v>
      </c>
      <c r="I271" s="14">
        <v>0</v>
      </c>
      <c r="J271" s="14">
        <v>11</v>
      </c>
      <c r="K271" s="14">
        <v>88</v>
      </c>
      <c r="L271" s="14">
        <v>23</v>
      </c>
    </row>
    <row r="272" spans="1:13" x14ac:dyDescent="0.3">
      <c r="A272" t="s">
        <v>502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503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508</v>
      </c>
      <c r="B274" s="1">
        <f t="shared" si="4"/>
        <v>0</v>
      </c>
      <c r="C274" s="9">
        <v>0</v>
      </c>
    </row>
    <row r="275" spans="1:12" x14ac:dyDescent="0.3">
      <c r="A275" t="s">
        <v>509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510</v>
      </c>
      <c r="B276" s="1">
        <f t="shared" si="4"/>
        <v>77.333333333333329</v>
      </c>
      <c r="C276">
        <v>104</v>
      </c>
      <c r="D276">
        <v>0</v>
      </c>
      <c r="E276">
        <v>128</v>
      </c>
    </row>
    <row r="277" spans="1:12" x14ac:dyDescent="0.3">
      <c r="A277" t="s">
        <v>511</v>
      </c>
      <c r="B277" s="1">
        <f t="shared" si="4"/>
        <v>0</v>
      </c>
      <c r="C277" s="14">
        <v>0</v>
      </c>
    </row>
    <row r="278" spans="1:12" x14ac:dyDescent="0.3">
      <c r="A278" t="s">
        <v>512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513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514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515</v>
      </c>
      <c r="B281" s="1">
        <f t="shared" si="4"/>
        <v>46.166666666666664</v>
      </c>
      <c r="C281">
        <v>0</v>
      </c>
      <c r="D281">
        <v>14</v>
      </c>
      <c r="E281">
        <v>26</v>
      </c>
      <c r="F281">
        <v>186</v>
      </c>
      <c r="G281">
        <v>51</v>
      </c>
      <c r="H281">
        <v>0</v>
      </c>
    </row>
    <row r="282" spans="1:12" x14ac:dyDescent="0.3">
      <c r="A282" t="s">
        <v>517</v>
      </c>
      <c r="B282" s="1">
        <f t="shared" si="4"/>
        <v>103.6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  <c r="L282">
        <v>13</v>
      </c>
    </row>
    <row r="283" spans="1:12" x14ac:dyDescent="0.3">
      <c r="A283" t="s">
        <v>518</v>
      </c>
      <c r="B283" s="1">
        <f t="shared" si="4"/>
        <v>0</v>
      </c>
      <c r="C283" s="14">
        <v>0</v>
      </c>
    </row>
    <row r="284" spans="1:12" x14ac:dyDescent="0.3">
      <c r="A284" t="s">
        <v>519</v>
      </c>
      <c r="B284" s="1">
        <f>AVERAGE(C284:BA284)</f>
        <v>56.7</v>
      </c>
      <c r="C284">
        <v>0</v>
      </c>
      <c r="D284">
        <v>86</v>
      </c>
      <c r="E284">
        <v>105</v>
      </c>
      <c r="F284">
        <v>0</v>
      </c>
      <c r="G284">
        <v>0</v>
      </c>
      <c r="H284">
        <v>16</v>
      </c>
      <c r="I284">
        <v>180</v>
      </c>
      <c r="J284">
        <v>180</v>
      </c>
      <c r="K284">
        <v>0</v>
      </c>
      <c r="L284">
        <v>0</v>
      </c>
    </row>
    <row r="285" spans="1:12" x14ac:dyDescent="0.3">
      <c r="A285" t="s">
        <v>520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521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522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523</v>
      </c>
      <c r="B288" s="1">
        <f>AVERAGE(C288:BA288)</f>
        <v>54.5</v>
      </c>
      <c r="C288">
        <v>2</v>
      </c>
      <c r="D288">
        <v>4</v>
      </c>
      <c r="E288">
        <v>177</v>
      </c>
      <c r="F288">
        <v>30</v>
      </c>
      <c r="G288">
        <v>0</v>
      </c>
      <c r="H288">
        <v>125</v>
      </c>
      <c r="I288">
        <v>0</v>
      </c>
      <c r="J288">
        <v>97</v>
      </c>
      <c r="K288">
        <v>110</v>
      </c>
      <c r="L288">
        <v>0</v>
      </c>
    </row>
    <row r="289" spans="1:12" x14ac:dyDescent="0.3">
      <c r="A289" t="s">
        <v>524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525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528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529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530</v>
      </c>
      <c r="B293" s="1">
        <f t="shared" si="4"/>
        <v>259.28571428571428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  <c r="I293">
        <v>373</v>
      </c>
    </row>
    <row r="294" spans="1:12" x14ac:dyDescent="0.3">
      <c r="A294" t="s">
        <v>531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532</v>
      </c>
      <c r="B295" s="1">
        <f t="shared" si="4"/>
        <v>69</v>
      </c>
      <c r="C295">
        <v>36</v>
      </c>
      <c r="D295">
        <v>102</v>
      </c>
    </row>
    <row r="296" spans="1:12" x14ac:dyDescent="0.3">
      <c r="A296" t="s">
        <v>533</v>
      </c>
      <c r="B296" s="1">
        <f>AVERAGE(C296:BA296)</f>
        <v>57.3</v>
      </c>
      <c r="C296">
        <v>11</v>
      </c>
      <c r="D296">
        <v>0</v>
      </c>
      <c r="E296">
        <v>11</v>
      </c>
      <c r="F296">
        <v>8</v>
      </c>
      <c r="G296">
        <v>124</v>
      </c>
      <c r="H296">
        <v>363</v>
      </c>
      <c r="I296">
        <v>23</v>
      </c>
      <c r="J296">
        <v>0</v>
      </c>
      <c r="K296">
        <v>20</v>
      </c>
      <c r="L296">
        <v>13</v>
      </c>
    </row>
    <row r="297" spans="1:12" x14ac:dyDescent="0.3">
      <c r="A297" t="s">
        <v>534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535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536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537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538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539</v>
      </c>
      <c r="B302" s="1">
        <f>AVERAGE(C302:BA302)</f>
        <v>129.80000000000001</v>
      </c>
      <c r="C302">
        <v>104</v>
      </c>
      <c r="D302">
        <v>53</v>
      </c>
      <c r="E302">
        <v>169</v>
      </c>
      <c r="F302">
        <v>309</v>
      </c>
      <c r="G302">
        <v>4</v>
      </c>
      <c r="H302">
        <v>107</v>
      </c>
      <c r="I302">
        <v>478</v>
      </c>
      <c r="J302">
        <v>19</v>
      </c>
      <c r="K302">
        <v>0</v>
      </c>
      <c r="L302">
        <v>55</v>
      </c>
    </row>
    <row r="303" spans="1:12" x14ac:dyDescent="0.3">
      <c r="A303" t="s">
        <v>540</v>
      </c>
      <c r="B303" s="1">
        <f t="shared" si="4"/>
        <v>3</v>
      </c>
      <c r="C303">
        <v>0</v>
      </c>
      <c r="D303">
        <v>9</v>
      </c>
      <c r="E303">
        <v>0</v>
      </c>
    </row>
    <row r="304" spans="1:12" x14ac:dyDescent="0.3">
      <c r="A304" t="s">
        <v>541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542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543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544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545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546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547</v>
      </c>
      <c r="B310" s="1">
        <f t="shared" si="4"/>
        <v>166</v>
      </c>
      <c r="C310">
        <v>166</v>
      </c>
    </row>
    <row r="311" spans="1:12" x14ac:dyDescent="0.3">
      <c r="A311" t="s">
        <v>548</v>
      </c>
      <c r="B311" s="1">
        <f t="shared" si="4"/>
        <v>210</v>
      </c>
      <c r="C311">
        <v>0</v>
      </c>
      <c r="D311">
        <v>495</v>
      </c>
      <c r="E311">
        <v>135</v>
      </c>
    </row>
    <row r="312" spans="1:12" x14ac:dyDescent="0.3">
      <c r="A312" t="s">
        <v>549</v>
      </c>
      <c r="B312" s="1">
        <f t="shared" si="4"/>
        <v>243.75</v>
      </c>
      <c r="C312">
        <v>176</v>
      </c>
      <c r="D312">
        <v>178</v>
      </c>
      <c r="E312">
        <v>6</v>
      </c>
      <c r="F312">
        <v>615</v>
      </c>
    </row>
    <row r="313" spans="1:12" x14ac:dyDescent="0.3">
      <c r="A313" t="s">
        <v>550</v>
      </c>
      <c r="B313" s="1">
        <f t="shared" si="4"/>
        <v>19.333333333333332</v>
      </c>
      <c r="C313">
        <v>0</v>
      </c>
      <c r="D313">
        <v>0</v>
      </c>
      <c r="E313">
        <v>53</v>
      </c>
      <c r="F313">
        <v>0</v>
      </c>
      <c r="G313">
        <v>61</v>
      </c>
      <c r="H313">
        <v>2</v>
      </c>
    </row>
    <row r="314" spans="1:12" x14ac:dyDescent="0.3">
      <c r="A314" t="s">
        <v>551</v>
      </c>
      <c r="B314" s="1">
        <f t="shared" ref="B314:B377" si="5">AVERAGE(C314:BA314)</f>
        <v>0</v>
      </c>
      <c r="C314">
        <v>0</v>
      </c>
      <c r="D314">
        <v>0</v>
      </c>
      <c r="E314">
        <v>0</v>
      </c>
    </row>
    <row r="315" spans="1:12" x14ac:dyDescent="0.3">
      <c r="A315" t="s">
        <v>552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553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554</v>
      </c>
      <c r="B317" s="1">
        <f>AVERAGE(C317:BA317)</f>
        <v>106.9</v>
      </c>
      <c r="C317">
        <v>0</v>
      </c>
      <c r="D317">
        <v>34</v>
      </c>
      <c r="E317">
        <v>200</v>
      </c>
      <c r="F317">
        <v>31</v>
      </c>
      <c r="G317">
        <v>39</v>
      </c>
      <c r="H317">
        <v>0</v>
      </c>
      <c r="I317">
        <v>64</v>
      </c>
      <c r="J317">
        <f>9*60+34</f>
        <v>574</v>
      </c>
      <c r="K317">
        <v>42</v>
      </c>
      <c r="L317">
        <v>85</v>
      </c>
    </row>
    <row r="318" spans="1:12" x14ac:dyDescent="0.3">
      <c r="A318" t="s">
        <v>555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556</v>
      </c>
      <c r="B319" s="1">
        <f t="shared" si="5"/>
        <v>99.666666666666671</v>
      </c>
      <c r="C319">
        <v>30</v>
      </c>
      <c r="D319">
        <v>47</v>
      </c>
      <c r="E319">
        <v>222</v>
      </c>
    </row>
    <row r="320" spans="1:12" x14ac:dyDescent="0.3">
      <c r="A320" t="s">
        <v>557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558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559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560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562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563</v>
      </c>
      <c r="B325" s="1">
        <f t="shared" si="5"/>
        <v>0</v>
      </c>
      <c r="C325" s="8">
        <v>0</v>
      </c>
    </row>
    <row r="326" spans="1:12" x14ac:dyDescent="0.3">
      <c r="A326" t="s">
        <v>564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565</v>
      </c>
      <c r="B327" s="1">
        <f>AVERAGE(C327:BA327)</f>
        <v>12.9</v>
      </c>
      <c r="C327">
        <v>27</v>
      </c>
      <c r="D327">
        <v>80</v>
      </c>
      <c r="E327">
        <v>5</v>
      </c>
      <c r="F327">
        <v>0</v>
      </c>
      <c r="G327">
        <v>0</v>
      </c>
      <c r="H327">
        <v>0</v>
      </c>
      <c r="I327">
        <v>4</v>
      </c>
      <c r="J327">
        <v>11</v>
      </c>
      <c r="K327">
        <v>2</v>
      </c>
      <c r="L327">
        <v>0</v>
      </c>
    </row>
    <row r="328" spans="1:12" x14ac:dyDescent="0.3">
      <c r="A328" t="s">
        <v>566</v>
      </c>
      <c r="B328" s="1">
        <f t="shared" si="5"/>
        <v>79</v>
      </c>
      <c r="C328">
        <v>54</v>
      </c>
      <c r="D328">
        <v>104</v>
      </c>
    </row>
    <row r="329" spans="1:12" x14ac:dyDescent="0.3">
      <c r="A329" s="4" t="s">
        <v>572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573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574</v>
      </c>
      <c r="B331" s="1">
        <f t="shared" si="5"/>
        <v>173.8</v>
      </c>
      <c r="C331">
        <v>2</v>
      </c>
      <c r="D331">
        <v>269</v>
      </c>
      <c r="E331">
        <v>159</v>
      </c>
      <c r="F331">
        <v>434</v>
      </c>
      <c r="G331">
        <v>5</v>
      </c>
    </row>
    <row r="332" spans="1:12" x14ac:dyDescent="0.3">
      <c r="A332" t="s">
        <v>575</v>
      </c>
      <c r="B332" s="1">
        <f t="shared" si="5"/>
        <v>0</v>
      </c>
      <c r="C332" s="8">
        <v>0</v>
      </c>
    </row>
    <row r="333" spans="1:12" x14ac:dyDescent="0.3">
      <c r="A333" t="s">
        <v>576</v>
      </c>
      <c r="B333" s="1">
        <f t="shared" si="5"/>
        <v>0</v>
      </c>
      <c r="C333" s="8">
        <v>0</v>
      </c>
    </row>
    <row r="334" spans="1:12" x14ac:dyDescent="0.3">
      <c r="A334" t="s">
        <v>577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578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579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580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582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583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584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585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586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587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588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589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590</v>
      </c>
      <c r="B346" s="1">
        <f>AVERAGE(C346:BA346)</f>
        <v>176</v>
      </c>
      <c r="C346">
        <v>390</v>
      </c>
      <c r="D346">
        <v>5</v>
      </c>
      <c r="E346">
        <v>147</v>
      </c>
      <c r="F346">
        <v>35</v>
      </c>
      <c r="G346">
        <v>13</v>
      </c>
      <c r="H346">
        <v>305</v>
      </c>
      <c r="I346">
        <v>164</v>
      </c>
      <c r="J346">
        <v>521</v>
      </c>
      <c r="K346">
        <v>119</v>
      </c>
      <c r="L346">
        <v>61</v>
      </c>
    </row>
    <row r="347" spans="1:12" x14ac:dyDescent="0.3">
      <c r="A347" t="s">
        <v>591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  <row r="348" spans="1:12" x14ac:dyDescent="0.3">
      <c r="A348" s="4" t="s">
        <v>592</v>
      </c>
      <c r="B348" s="1">
        <f t="shared" si="5"/>
        <v>312.5</v>
      </c>
      <c r="C348">
        <f>420+48</f>
        <v>468</v>
      </c>
      <c r="D348">
        <v>157</v>
      </c>
    </row>
    <row r="349" spans="1:12" x14ac:dyDescent="0.3">
      <c r="A349" t="s">
        <v>593</v>
      </c>
      <c r="B349" s="1">
        <f t="shared" si="5"/>
        <v>128</v>
      </c>
      <c r="C349">
        <v>215</v>
      </c>
      <c r="D349">
        <v>41</v>
      </c>
    </row>
    <row r="350" spans="1:12" x14ac:dyDescent="0.3">
      <c r="A350" t="s">
        <v>594</v>
      </c>
      <c r="B350" s="1">
        <f t="shared" si="5"/>
        <v>142.83333333333334</v>
      </c>
      <c r="C350">
        <v>327</v>
      </c>
      <c r="D350">
        <v>0</v>
      </c>
      <c r="E350">
        <v>51</v>
      </c>
      <c r="F350">
        <v>14</v>
      </c>
      <c r="G350">
        <v>34</v>
      </c>
      <c r="H350">
        <v>431</v>
      </c>
    </row>
    <row r="351" spans="1:12" x14ac:dyDescent="0.3">
      <c r="A351" t="s">
        <v>595</v>
      </c>
      <c r="B351" s="1">
        <f t="shared" si="5"/>
        <v>209</v>
      </c>
      <c r="C351">
        <v>22</v>
      </c>
      <c r="D351">
        <v>396</v>
      </c>
    </row>
    <row r="352" spans="1:12" x14ac:dyDescent="0.3">
      <c r="A352" t="s">
        <v>596</v>
      </c>
      <c r="B352" s="1">
        <f t="shared" si="5"/>
        <v>131.66666666666666</v>
      </c>
      <c r="C352">
        <v>2</v>
      </c>
      <c r="D352">
        <v>140</v>
      </c>
      <c r="E352">
        <v>253</v>
      </c>
    </row>
    <row r="353" spans="1:12" x14ac:dyDescent="0.3">
      <c r="A353" t="s">
        <v>597</v>
      </c>
      <c r="B353" s="1">
        <f t="shared" si="5"/>
        <v>108.57142857142857</v>
      </c>
      <c r="C353">
        <v>37</v>
      </c>
      <c r="D353">
        <v>248</v>
      </c>
      <c r="E353">
        <v>29</v>
      </c>
      <c r="F353">
        <v>6</v>
      </c>
      <c r="G353">
        <v>244</v>
      </c>
      <c r="H353">
        <v>125</v>
      </c>
      <c r="I353">
        <v>71</v>
      </c>
    </row>
    <row r="354" spans="1:12" x14ac:dyDescent="0.3">
      <c r="A354" t="s">
        <v>598</v>
      </c>
      <c r="B354" s="1">
        <f t="shared" si="5"/>
        <v>129.33333333333334</v>
      </c>
      <c r="C354">
        <v>4</v>
      </c>
      <c r="D354">
        <v>0</v>
      </c>
      <c r="E354">
        <v>488</v>
      </c>
      <c r="F354">
        <v>256</v>
      </c>
      <c r="G354">
        <v>63</v>
      </c>
      <c r="H354">
        <v>7</v>
      </c>
      <c r="I354">
        <v>110</v>
      </c>
      <c r="J354">
        <v>236</v>
      </c>
      <c r="K354">
        <v>0</v>
      </c>
    </row>
    <row r="355" spans="1:12" x14ac:dyDescent="0.3">
      <c r="A355" t="s">
        <v>599</v>
      </c>
      <c r="B355" s="1">
        <f t="shared" si="5"/>
        <v>78.3</v>
      </c>
      <c r="C355">
        <v>3</v>
      </c>
      <c r="D355">
        <v>18</v>
      </c>
      <c r="E355">
        <v>125</v>
      </c>
      <c r="F355">
        <v>0</v>
      </c>
      <c r="G355">
        <v>0</v>
      </c>
      <c r="H355">
        <v>81</v>
      </c>
      <c r="I355">
        <v>142</v>
      </c>
      <c r="J355">
        <v>0</v>
      </c>
      <c r="K355">
        <v>365</v>
      </c>
      <c r="L355">
        <v>49</v>
      </c>
    </row>
    <row r="356" spans="1:12" x14ac:dyDescent="0.3">
      <c r="A356" t="s">
        <v>600</v>
      </c>
      <c r="B356" s="1">
        <f t="shared" si="5"/>
        <v>104.55555555555556</v>
      </c>
      <c r="C356">
        <v>213</v>
      </c>
      <c r="D356">
        <v>13</v>
      </c>
      <c r="E356">
        <v>0</v>
      </c>
      <c r="F356">
        <v>0</v>
      </c>
      <c r="G356">
        <v>273</v>
      </c>
      <c r="H356">
        <v>87</v>
      </c>
      <c r="I356">
        <v>27</v>
      </c>
      <c r="J356">
        <v>100</v>
      </c>
      <c r="K356">
        <v>228</v>
      </c>
    </row>
    <row r="357" spans="1:12" x14ac:dyDescent="0.3">
      <c r="A357" t="s">
        <v>601</v>
      </c>
      <c r="B357" s="1">
        <f t="shared" si="5"/>
        <v>132</v>
      </c>
      <c r="C357">
        <v>210</v>
      </c>
      <c r="D357">
        <v>54</v>
      </c>
    </row>
    <row r="358" spans="1:12" x14ac:dyDescent="0.3">
      <c r="A358" t="s">
        <v>602</v>
      </c>
      <c r="B358" s="1">
        <f t="shared" si="5"/>
        <v>282.83333333333331</v>
      </c>
      <c r="C358">
        <f>12*60+3</f>
        <v>723</v>
      </c>
      <c r="D358">
        <v>17</v>
      </c>
      <c r="E358">
        <v>206</v>
      </c>
      <c r="F358">
        <v>234</v>
      </c>
      <c r="G358">
        <v>46</v>
      </c>
      <c r="H358">
        <v>471</v>
      </c>
    </row>
    <row r="359" spans="1:12" x14ac:dyDescent="0.3">
      <c r="A359" t="s">
        <v>603</v>
      </c>
      <c r="B359" s="1">
        <f t="shared" si="5"/>
        <v>46.857142857142854</v>
      </c>
      <c r="C359">
        <v>280</v>
      </c>
      <c r="D359">
        <v>18</v>
      </c>
      <c r="E359">
        <v>0</v>
      </c>
      <c r="F359">
        <v>10</v>
      </c>
      <c r="G359">
        <v>0</v>
      </c>
      <c r="H359">
        <v>20</v>
      </c>
      <c r="I359">
        <v>0</v>
      </c>
    </row>
    <row r="360" spans="1:12" x14ac:dyDescent="0.3">
      <c r="A360" t="s">
        <v>604</v>
      </c>
      <c r="B360" s="1">
        <f t="shared" si="5"/>
        <v>84.444444444444443</v>
      </c>
      <c r="C360">
        <v>95</v>
      </c>
      <c r="D360">
        <v>84</v>
      </c>
      <c r="E360">
        <v>1</v>
      </c>
      <c r="F360">
        <v>32</v>
      </c>
      <c r="G360">
        <v>73</v>
      </c>
      <c r="H360">
        <v>0</v>
      </c>
      <c r="I360">
        <v>41</v>
      </c>
      <c r="J360">
        <v>1</v>
      </c>
      <c r="K360">
        <v>433</v>
      </c>
    </row>
    <row r="361" spans="1:12" x14ac:dyDescent="0.3">
      <c r="A361" t="s">
        <v>605</v>
      </c>
      <c r="B361" s="1">
        <f t="shared" si="5"/>
        <v>166.66666666666666</v>
      </c>
      <c r="C361">
        <f>14*60+2</f>
        <v>842</v>
      </c>
      <c r="D361">
        <v>8</v>
      </c>
      <c r="E361">
        <v>1</v>
      </c>
      <c r="F361">
        <v>0</v>
      </c>
      <c r="G361">
        <v>214</v>
      </c>
      <c r="H361">
        <v>281</v>
      </c>
      <c r="I361">
        <v>0</v>
      </c>
      <c r="J361">
        <v>133</v>
      </c>
      <c r="K361">
        <v>21</v>
      </c>
    </row>
    <row r="362" spans="1:12" x14ac:dyDescent="0.3">
      <c r="A362" t="s">
        <v>606</v>
      </c>
      <c r="B362" s="1">
        <f t="shared" si="5"/>
        <v>345.83333333333331</v>
      </c>
      <c r="C362">
        <v>225</v>
      </c>
      <c r="D362">
        <v>334</v>
      </c>
      <c r="E362">
        <f>660+57</f>
        <v>717</v>
      </c>
      <c r="F362">
        <v>81</v>
      </c>
      <c r="G362">
        <v>465</v>
      </c>
      <c r="H362">
        <v>253</v>
      </c>
    </row>
    <row r="363" spans="1:12" x14ac:dyDescent="0.3">
      <c r="A363" t="s">
        <v>607</v>
      </c>
      <c r="B363" s="1">
        <f t="shared" si="5"/>
        <v>0</v>
      </c>
      <c r="C363">
        <v>0</v>
      </c>
    </row>
    <row r="364" spans="1:12" x14ac:dyDescent="0.3">
      <c r="A364" t="s">
        <v>608</v>
      </c>
      <c r="B364" s="1">
        <f t="shared" si="5"/>
        <v>230.33333333333334</v>
      </c>
      <c r="C364">
        <v>141</v>
      </c>
      <c r="D364">
        <v>15</v>
      </c>
      <c r="E364">
        <v>81</v>
      </c>
      <c r="F364">
        <v>0</v>
      </c>
      <c r="G364">
        <v>126</v>
      </c>
      <c r="H364">
        <v>2</v>
      </c>
      <c r="I364">
        <v>152</v>
      </c>
      <c r="J364">
        <f>21*60+10</f>
        <v>1270</v>
      </c>
      <c r="K364">
        <v>286</v>
      </c>
    </row>
    <row r="365" spans="1:12" x14ac:dyDescent="0.3">
      <c r="A365" s="4" t="s">
        <v>610</v>
      </c>
      <c r="B365" s="1">
        <f>AVERAGE(C365:BA365)</f>
        <v>203.3</v>
      </c>
      <c r="C365">
        <v>39</v>
      </c>
      <c r="D365">
        <f>9*60+6</f>
        <v>546</v>
      </c>
      <c r="E365">
        <v>76</v>
      </c>
      <c r="F365">
        <v>155</v>
      </c>
      <c r="G365">
        <v>278</v>
      </c>
      <c r="H365">
        <v>152</v>
      </c>
      <c r="I365">
        <v>362</v>
      </c>
      <c r="J365">
        <v>76</v>
      </c>
      <c r="K365">
        <v>69</v>
      </c>
      <c r="L365">
        <v>280</v>
      </c>
    </row>
    <row r="366" spans="1:12" x14ac:dyDescent="0.3">
      <c r="A366" t="s">
        <v>611</v>
      </c>
      <c r="B366" s="1">
        <f t="shared" si="5"/>
        <v>102.5</v>
      </c>
      <c r="C366">
        <v>112</v>
      </c>
      <c r="D366">
        <v>93</v>
      </c>
    </row>
    <row r="367" spans="1:12" x14ac:dyDescent="0.3">
      <c r="A367" t="s">
        <v>612</v>
      </c>
      <c r="B367" s="1">
        <f t="shared" si="5"/>
        <v>3</v>
      </c>
      <c r="C367">
        <v>3</v>
      </c>
    </row>
    <row r="368" spans="1:12" x14ac:dyDescent="0.3">
      <c r="A368" t="s">
        <v>613</v>
      </c>
      <c r="B368" s="1">
        <f t="shared" si="5"/>
        <v>151.625</v>
      </c>
      <c r="C368">
        <v>16</v>
      </c>
      <c r="D368">
        <v>0</v>
      </c>
      <c r="E368">
        <v>5</v>
      </c>
      <c r="F368">
        <v>328</v>
      </c>
      <c r="G368">
        <v>0</v>
      </c>
      <c r="H368">
        <v>519</v>
      </c>
      <c r="I368">
        <v>14</v>
      </c>
      <c r="J368">
        <v>331</v>
      </c>
    </row>
    <row r="369" spans="1:12" x14ac:dyDescent="0.3">
      <c r="A369" t="s">
        <v>614</v>
      </c>
      <c r="B369" s="1">
        <f t="shared" si="5"/>
        <v>43.375</v>
      </c>
      <c r="C369">
        <v>0</v>
      </c>
      <c r="D369">
        <v>0</v>
      </c>
      <c r="E369">
        <v>2</v>
      </c>
      <c r="F369">
        <v>1</v>
      </c>
      <c r="G369">
        <v>235</v>
      </c>
      <c r="H369">
        <v>72</v>
      </c>
      <c r="I369">
        <v>29</v>
      </c>
      <c r="J369">
        <v>8</v>
      </c>
    </row>
    <row r="370" spans="1:12" x14ac:dyDescent="0.3">
      <c r="A370" t="s">
        <v>615</v>
      </c>
      <c r="B370" s="1">
        <f t="shared" si="5"/>
        <v>0.6</v>
      </c>
      <c r="C370">
        <v>0</v>
      </c>
      <c r="D370">
        <v>0</v>
      </c>
      <c r="E370">
        <v>0</v>
      </c>
      <c r="F370">
        <v>3</v>
      </c>
      <c r="G370">
        <v>0</v>
      </c>
    </row>
    <row r="371" spans="1:12" x14ac:dyDescent="0.3">
      <c r="A371" t="s">
        <v>616</v>
      </c>
      <c r="B371" s="1">
        <f t="shared" si="5"/>
        <v>90.25</v>
      </c>
      <c r="C371">
        <v>4</v>
      </c>
      <c r="D371">
        <v>268</v>
      </c>
      <c r="E371">
        <v>31</v>
      </c>
      <c r="F371">
        <v>58</v>
      </c>
    </row>
    <row r="372" spans="1:12" x14ac:dyDescent="0.3">
      <c r="A372" t="s">
        <v>617</v>
      </c>
      <c r="B372" s="1">
        <f t="shared" si="5"/>
        <v>83.125</v>
      </c>
      <c r="C372">
        <v>149</v>
      </c>
      <c r="D372">
        <v>3</v>
      </c>
      <c r="E372">
        <v>66</v>
      </c>
      <c r="F372">
        <v>212</v>
      </c>
      <c r="G372">
        <v>30</v>
      </c>
      <c r="H372">
        <v>102</v>
      </c>
      <c r="I372">
        <v>24</v>
      </c>
      <c r="J372">
        <v>79</v>
      </c>
    </row>
    <row r="373" spans="1:12" x14ac:dyDescent="0.3">
      <c r="A373" t="s">
        <v>618</v>
      </c>
      <c r="B373" s="1">
        <f t="shared" si="5"/>
        <v>60.75</v>
      </c>
      <c r="C373">
        <v>0</v>
      </c>
      <c r="D373">
        <v>413</v>
      </c>
      <c r="E373">
        <v>12</v>
      </c>
      <c r="F373">
        <v>17</v>
      </c>
      <c r="G373">
        <v>0</v>
      </c>
      <c r="H373">
        <v>1</v>
      </c>
      <c r="I373">
        <v>43</v>
      </c>
      <c r="J373">
        <v>0</v>
      </c>
    </row>
    <row r="374" spans="1:12" x14ac:dyDescent="0.3">
      <c r="A374" t="s">
        <v>619</v>
      </c>
      <c r="B374" s="1">
        <f t="shared" si="5"/>
        <v>17.333333333333332</v>
      </c>
      <c r="C374">
        <v>24</v>
      </c>
      <c r="D374">
        <v>38</v>
      </c>
      <c r="E374">
        <v>6</v>
      </c>
      <c r="F374">
        <v>11</v>
      </c>
      <c r="G374">
        <v>25</v>
      </c>
      <c r="H374">
        <v>0</v>
      </c>
    </row>
    <row r="375" spans="1:12" x14ac:dyDescent="0.3">
      <c r="A375" t="s">
        <v>620</v>
      </c>
      <c r="B375" s="1">
        <f t="shared" si="5"/>
        <v>85.333333333333329</v>
      </c>
      <c r="C375">
        <v>56</v>
      </c>
      <c r="D375">
        <v>333</v>
      </c>
      <c r="E375">
        <v>62</v>
      </c>
      <c r="F375">
        <v>6</v>
      </c>
      <c r="G375">
        <v>16</v>
      </c>
      <c r="H375">
        <v>50</v>
      </c>
      <c r="I375">
        <v>245</v>
      </c>
      <c r="J375">
        <v>0</v>
      </c>
      <c r="K375">
        <v>0</v>
      </c>
    </row>
    <row r="376" spans="1:12" x14ac:dyDescent="0.3">
      <c r="A376" t="s">
        <v>621</v>
      </c>
      <c r="B376" s="1">
        <f t="shared" si="5"/>
        <v>53</v>
      </c>
      <c r="C376">
        <v>9</v>
      </c>
      <c r="D376">
        <v>207</v>
      </c>
      <c r="E376">
        <v>47</v>
      </c>
      <c r="F376">
        <v>0</v>
      </c>
      <c r="G376">
        <v>2</v>
      </c>
    </row>
    <row r="377" spans="1:12" x14ac:dyDescent="0.3">
      <c r="A377" t="s">
        <v>622</v>
      </c>
      <c r="B377" s="1">
        <f t="shared" si="5"/>
        <v>55.5</v>
      </c>
      <c r="C377">
        <v>103</v>
      </c>
      <c r="D377">
        <v>8</v>
      </c>
    </row>
    <row r="378" spans="1:12" x14ac:dyDescent="0.3">
      <c r="A378" t="s">
        <v>623</v>
      </c>
      <c r="B378" s="1">
        <f t="shared" ref="B378:B441" si="6">AVERAGE(C378:BA378)</f>
        <v>256.39999999999998</v>
      </c>
      <c r="C378">
        <v>6</v>
      </c>
      <c r="D378">
        <v>532</v>
      </c>
      <c r="E378">
        <v>362</v>
      </c>
      <c r="F378">
        <v>67</v>
      </c>
      <c r="G378">
        <v>0</v>
      </c>
      <c r="H378">
        <v>341</v>
      </c>
      <c r="I378">
        <v>339</v>
      </c>
      <c r="J378">
        <v>1</v>
      </c>
      <c r="K378">
        <v>293</v>
      </c>
      <c r="L378">
        <v>623</v>
      </c>
    </row>
    <row r="379" spans="1:12" x14ac:dyDescent="0.3">
      <c r="A379" t="s">
        <v>624</v>
      </c>
      <c r="B379" s="1">
        <f t="shared" si="6"/>
        <v>54.1</v>
      </c>
      <c r="C379">
        <v>106</v>
      </c>
      <c r="D379">
        <v>45</v>
      </c>
      <c r="E379">
        <v>86</v>
      </c>
      <c r="F379">
        <v>5</v>
      </c>
      <c r="G379">
        <v>80</v>
      </c>
      <c r="H379">
        <v>117</v>
      </c>
      <c r="I379">
        <v>42</v>
      </c>
      <c r="J379">
        <v>15</v>
      </c>
      <c r="K379">
        <v>0</v>
      </c>
      <c r="L379">
        <v>45</v>
      </c>
    </row>
    <row r="380" spans="1:12" x14ac:dyDescent="0.3">
      <c r="A380" t="s">
        <v>625</v>
      </c>
      <c r="B380" s="1">
        <f t="shared" si="6"/>
        <v>182.71428571428572</v>
      </c>
      <c r="C380">
        <v>0</v>
      </c>
      <c r="D380">
        <v>613</v>
      </c>
      <c r="E380">
        <v>1</v>
      </c>
      <c r="F380">
        <v>439</v>
      </c>
      <c r="G380">
        <v>2</v>
      </c>
      <c r="H380">
        <v>4</v>
      </c>
      <c r="I380">
        <v>220</v>
      </c>
    </row>
    <row r="381" spans="1:12" x14ac:dyDescent="0.3">
      <c r="A381" t="s">
        <v>626</v>
      </c>
      <c r="B381" s="1">
        <f t="shared" si="6"/>
        <v>83</v>
      </c>
      <c r="C381">
        <v>287</v>
      </c>
      <c r="D381">
        <v>0</v>
      </c>
      <c r="E381">
        <v>5</v>
      </c>
      <c r="F381">
        <v>40</v>
      </c>
    </row>
    <row r="382" spans="1:12" x14ac:dyDescent="0.3">
      <c r="A382" t="s">
        <v>627</v>
      </c>
      <c r="B382" s="1">
        <f t="shared" si="6"/>
        <v>308.66666666666669</v>
      </c>
      <c r="C382">
        <v>76</v>
      </c>
      <c r="D382">
        <v>441</v>
      </c>
      <c r="E382">
        <v>409</v>
      </c>
    </row>
    <row r="383" spans="1:12" x14ac:dyDescent="0.3">
      <c r="A383" t="s">
        <v>628</v>
      </c>
      <c r="B383" s="1">
        <f t="shared" si="6"/>
        <v>78.5</v>
      </c>
      <c r="C383">
        <v>88</v>
      </c>
      <c r="D383">
        <v>169</v>
      </c>
      <c r="E383">
        <v>15</v>
      </c>
      <c r="F383">
        <v>214</v>
      </c>
      <c r="G383">
        <v>2</v>
      </c>
      <c r="H383">
        <v>76</v>
      </c>
      <c r="I383">
        <v>10</v>
      </c>
      <c r="J383">
        <v>167</v>
      </c>
      <c r="K383">
        <v>0</v>
      </c>
      <c r="L383">
        <v>44</v>
      </c>
    </row>
    <row r="384" spans="1:12" x14ac:dyDescent="0.3">
      <c r="A384" s="4" t="s">
        <v>629</v>
      </c>
      <c r="B384" s="1">
        <f t="shared" si="6"/>
        <v>25</v>
      </c>
      <c r="C384">
        <v>25</v>
      </c>
    </row>
    <row r="385" spans="1:12" x14ac:dyDescent="0.3">
      <c r="A385" t="s">
        <v>630</v>
      </c>
      <c r="B385" s="1">
        <f t="shared" si="6"/>
        <v>11.333333333333334</v>
      </c>
      <c r="C385">
        <v>19</v>
      </c>
      <c r="D385">
        <v>0</v>
      </c>
      <c r="E385">
        <v>15</v>
      </c>
    </row>
    <row r="386" spans="1:12" x14ac:dyDescent="0.3">
      <c r="A386" t="s">
        <v>631</v>
      </c>
      <c r="B386" s="1">
        <f t="shared" si="6"/>
        <v>159.5</v>
      </c>
      <c r="C386">
        <v>310</v>
      </c>
      <c r="D386">
        <v>9</v>
      </c>
    </row>
    <row r="387" spans="1:12" x14ac:dyDescent="0.3">
      <c r="A387" t="s">
        <v>632</v>
      </c>
      <c r="B387" s="1">
        <f t="shared" si="6"/>
        <v>42</v>
      </c>
      <c r="C387">
        <v>84</v>
      </c>
      <c r="D387">
        <v>0</v>
      </c>
    </row>
    <row r="388" spans="1:12" x14ac:dyDescent="0.3">
      <c r="A388" t="s">
        <v>633</v>
      </c>
      <c r="B388" s="1">
        <f t="shared" si="6"/>
        <v>11.125</v>
      </c>
      <c r="C388">
        <v>40</v>
      </c>
      <c r="D388">
        <v>1</v>
      </c>
      <c r="E388">
        <v>9</v>
      </c>
      <c r="F388">
        <v>0</v>
      </c>
      <c r="G388">
        <v>26</v>
      </c>
      <c r="H388">
        <v>3</v>
      </c>
      <c r="I388">
        <v>10</v>
      </c>
      <c r="J388">
        <v>0</v>
      </c>
    </row>
    <row r="389" spans="1:12" x14ac:dyDescent="0.3">
      <c r="A389" t="s">
        <v>634</v>
      </c>
      <c r="B389" s="1">
        <f t="shared" si="6"/>
        <v>113.6</v>
      </c>
      <c r="C389">
        <v>60</v>
      </c>
      <c r="D389">
        <v>32</v>
      </c>
      <c r="E389">
        <v>7</v>
      </c>
      <c r="F389">
        <v>186</v>
      </c>
      <c r="G389">
        <v>5</v>
      </c>
      <c r="H389">
        <v>0</v>
      </c>
      <c r="I389">
        <v>82</v>
      </c>
      <c r="J389">
        <v>71</v>
      </c>
      <c r="K389">
        <v>419</v>
      </c>
      <c r="L389">
        <v>274</v>
      </c>
    </row>
    <row r="390" spans="1:12" x14ac:dyDescent="0.3">
      <c r="A390" t="s">
        <v>635</v>
      </c>
      <c r="B390" s="1">
        <f t="shared" si="6"/>
        <v>71</v>
      </c>
      <c r="C390">
        <v>0</v>
      </c>
      <c r="D390">
        <v>0</v>
      </c>
      <c r="E390">
        <v>53</v>
      </c>
      <c r="F390">
        <v>40</v>
      </c>
      <c r="G390">
        <v>30</v>
      </c>
      <c r="H390">
        <v>20</v>
      </c>
      <c r="I390">
        <v>396</v>
      </c>
      <c r="J390">
        <v>3</v>
      </c>
      <c r="K390">
        <v>149</v>
      </c>
      <c r="L390">
        <v>19</v>
      </c>
    </row>
    <row r="391" spans="1:12" x14ac:dyDescent="0.3">
      <c r="A391" t="s">
        <v>636</v>
      </c>
      <c r="B391" s="1">
        <f t="shared" si="6"/>
        <v>125.1</v>
      </c>
      <c r="C391">
        <v>0</v>
      </c>
      <c r="D391">
        <v>0</v>
      </c>
      <c r="E391">
        <v>159</v>
      </c>
      <c r="F391">
        <v>0</v>
      </c>
      <c r="G391">
        <v>10</v>
      </c>
      <c r="H391">
        <v>252</v>
      </c>
      <c r="I391">
        <v>25</v>
      </c>
      <c r="J391">
        <v>366</v>
      </c>
      <c r="K391">
        <v>7</v>
      </c>
      <c r="L391">
        <v>432</v>
      </c>
    </row>
    <row r="392" spans="1:12" x14ac:dyDescent="0.3">
      <c r="A392" t="s">
        <v>637</v>
      </c>
      <c r="B392" s="1">
        <f t="shared" si="6"/>
        <v>144</v>
      </c>
      <c r="C392">
        <v>83</v>
      </c>
      <c r="D392">
        <v>64</v>
      </c>
      <c r="E392">
        <v>209</v>
      </c>
      <c r="F392">
        <v>220</v>
      </c>
    </row>
    <row r="393" spans="1:12" x14ac:dyDescent="0.3">
      <c r="A393" t="s">
        <v>638</v>
      </c>
      <c r="B393" s="1">
        <f t="shared" si="6"/>
        <v>183.2</v>
      </c>
      <c r="C393">
        <v>404</v>
      </c>
      <c r="D393">
        <v>282</v>
      </c>
      <c r="E393">
        <v>159</v>
      </c>
      <c r="F393">
        <v>21</v>
      </c>
      <c r="G393">
        <v>50</v>
      </c>
    </row>
    <row r="394" spans="1:12" x14ac:dyDescent="0.3">
      <c r="A394" t="s">
        <v>639</v>
      </c>
      <c r="B394" s="1">
        <f t="shared" si="6"/>
        <v>31</v>
      </c>
      <c r="C394">
        <v>63</v>
      </c>
      <c r="D394">
        <v>0</v>
      </c>
      <c r="E394">
        <v>4</v>
      </c>
      <c r="F394">
        <v>57</v>
      </c>
    </row>
    <row r="395" spans="1:12" x14ac:dyDescent="0.3">
      <c r="A395" t="s">
        <v>640</v>
      </c>
      <c r="B395" s="1">
        <f t="shared" si="6"/>
        <v>148.6</v>
      </c>
      <c r="C395">
        <v>39</v>
      </c>
      <c r="D395">
        <v>16</v>
      </c>
      <c r="E395">
        <v>0</v>
      </c>
      <c r="F395">
        <v>205</v>
      </c>
      <c r="G395">
        <v>20</v>
      </c>
      <c r="H395">
        <v>511</v>
      </c>
      <c r="I395">
        <v>2</v>
      </c>
      <c r="J395">
        <v>413</v>
      </c>
      <c r="K395">
        <v>100</v>
      </c>
      <c r="L395">
        <v>180</v>
      </c>
    </row>
    <row r="396" spans="1:12" x14ac:dyDescent="0.3">
      <c r="A396" t="s">
        <v>641</v>
      </c>
      <c r="B396" s="1">
        <f t="shared" si="6"/>
        <v>41.888888888888886</v>
      </c>
      <c r="C396">
        <v>35</v>
      </c>
      <c r="D396">
        <v>30</v>
      </c>
      <c r="E396">
        <v>26</v>
      </c>
      <c r="F396">
        <v>1</v>
      </c>
      <c r="G396">
        <v>28</v>
      </c>
      <c r="H396">
        <v>57</v>
      </c>
      <c r="I396">
        <v>0</v>
      </c>
      <c r="J396">
        <v>0</v>
      </c>
      <c r="K396">
        <v>200</v>
      </c>
    </row>
    <row r="397" spans="1:12" x14ac:dyDescent="0.3">
      <c r="A397" s="4" t="s">
        <v>643</v>
      </c>
      <c r="B397" s="1">
        <f t="shared" si="6"/>
        <v>125.66666666666667</v>
      </c>
      <c r="C397">
        <v>64</v>
      </c>
      <c r="D397">
        <v>194</v>
      </c>
      <c r="E397">
        <v>36</v>
      </c>
      <c r="F397">
        <v>383</v>
      </c>
      <c r="G397">
        <v>0</v>
      </c>
      <c r="H397">
        <v>77</v>
      </c>
    </row>
    <row r="398" spans="1:12" x14ac:dyDescent="0.3">
      <c r="A398" t="s">
        <v>644</v>
      </c>
      <c r="B398" s="1">
        <f t="shared" si="6"/>
        <v>61</v>
      </c>
      <c r="C398">
        <v>74</v>
      </c>
      <c r="D398">
        <v>48</v>
      </c>
    </row>
    <row r="399" spans="1:12" x14ac:dyDescent="0.3">
      <c r="A399" t="s">
        <v>646</v>
      </c>
      <c r="B399" s="1">
        <f t="shared" si="6"/>
        <v>39.25</v>
      </c>
      <c r="C399">
        <v>0</v>
      </c>
      <c r="D399">
        <v>0</v>
      </c>
      <c r="E399">
        <v>0</v>
      </c>
      <c r="F399">
        <v>157</v>
      </c>
    </row>
    <row r="400" spans="1:12" x14ac:dyDescent="0.3">
      <c r="A400" t="s">
        <v>647</v>
      </c>
      <c r="B400" s="1">
        <f t="shared" si="6"/>
        <v>158.5</v>
      </c>
      <c r="C400">
        <v>6</v>
      </c>
      <c r="D400">
        <v>2</v>
      </c>
      <c r="E400">
        <v>0</v>
      </c>
      <c r="F400">
        <v>627</v>
      </c>
      <c r="G400">
        <v>168</v>
      </c>
      <c r="H400">
        <v>294</v>
      </c>
      <c r="I400">
        <v>233</v>
      </c>
      <c r="J400">
        <v>0</v>
      </c>
      <c r="K400">
        <v>0</v>
      </c>
      <c r="L400">
        <v>255</v>
      </c>
    </row>
    <row r="401" spans="1:12" x14ac:dyDescent="0.3">
      <c r="A401" t="s">
        <v>648</v>
      </c>
      <c r="B401" s="1">
        <f t="shared" si="6"/>
        <v>151.4</v>
      </c>
      <c r="C401">
        <v>131</v>
      </c>
      <c r="D401">
        <v>143</v>
      </c>
      <c r="E401">
        <v>0</v>
      </c>
      <c r="F401">
        <v>432</v>
      </c>
      <c r="G401">
        <v>51</v>
      </c>
    </row>
    <row r="402" spans="1:12" x14ac:dyDescent="0.3">
      <c r="A402" t="s">
        <v>649</v>
      </c>
      <c r="B402" s="1">
        <f t="shared" si="6"/>
        <v>55.666666666666664</v>
      </c>
      <c r="C402">
        <v>34</v>
      </c>
      <c r="D402">
        <v>3</v>
      </c>
      <c r="E402">
        <v>13</v>
      </c>
      <c r="F402">
        <v>132</v>
      </c>
      <c r="G402">
        <v>125</v>
      </c>
      <c r="H402">
        <v>27</v>
      </c>
    </row>
    <row r="403" spans="1:12" x14ac:dyDescent="0.3">
      <c r="A403" t="s">
        <v>650</v>
      </c>
      <c r="B403" s="1">
        <f t="shared" si="6"/>
        <v>73.142857142857139</v>
      </c>
      <c r="C403">
        <v>208</v>
      </c>
      <c r="D403">
        <v>36</v>
      </c>
      <c r="E403">
        <v>23</v>
      </c>
      <c r="F403">
        <v>25</v>
      </c>
      <c r="G403">
        <v>53</v>
      </c>
      <c r="H403">
        <v>24</v>
      </c>
      <c r="I403">
        <v>143</v>
      </c>
    </row>
    <row r="404" spans="1:12" x14ac:dyDescent="0.3">
      <c r="A404" t="s">
        <v>651</v>
      </c>
      <c r="B404" s="1">
        <f t="shared" si="6"/>
        <v>17.833333333333332</v>
      </c>
      <c r="C404">
        <v>22</v>
      </c>
      <c r="D404">
        <v>27</v>
      </c>
      <c r="E404">
        <v>0</v>
      </c>
      <c r="F404">
        <v>0</v>
      </c>
      <c r="G404">
        <v>58</v>
      </c>
      <c r="H404">
        <v>0</v>
      </c>
    </row>
    <row r="405" spans="1:12" x14ac:dyDescent="0.3">
      <c r="A405" t="s">
        <v>652</v>
      </c>
      <c r="B405" s="1">
        <f t="shared" si="6"/>
        <v>52.666666666666664</v>
      </c>
      <c r="C405">
        <v>158</v>
      </c>
      <c r="D405">
        <v>0</v>
      </c>
      <c r="E405">
        <v>0</v>
      </c>
    </row>
    <row r="406" spans="1:12" x14ac:dyDescent="0.3">
      <c r="A406" s="4" t="s">
        <v>653</v>
      </c>
      <c r="B406" s="1">
        <f t="shared" si="6"/>
        <v>108</v>
      </c>
      <c r="C406">
        <v>11</v>
      </c>
      <c r="D406">
        <v>144</v>
      </c>
      <c r="E406">
        <v>0</v>
      </c>
      <c r="F406">
        <v>73</v>
      </c>
      <c r="G406">
        <v>446</v>
      </c>
      <c r="H406">
        <v>78</v>
      </c>
      <c r="I406">
        <v>4</v>
      </c>
    </row>
    <row r="407" spans="1:12" x14ac:dyDescent="0.3">
      <c r="A407" t="s">
        <v>654</v>
      </c>
      <c r="B407" s="1">
        <f t="shared" si="6"/>
        <v>31.666666666666668</v>
      </c>
      <c r="C407">
        <v>82</v>
      </c>
      <c r="D407">
        <v>5</v>
      </c>
      <c r="E407">
        <v>8</v>
      </c>
    </row>
    <row r="408" spans="1:12" x14ac:dyDescent="0.3">
      <c r="A408" t="s">
        <v>655</v>
      </c>
      <c r="B408" s="1">
        <f t="shared" si="6"/>
        <v>267.60000000000002</v>
      </c>
      <c r="C408">
        <v>229</v>
      </c>
      <c r="D408">
        <v>673</v>
      </c>
      <c r="E408">
        <v>700</v>
      </c>
      <c r="F408">
        <v>62</v>
      </c>
      <c r="G408">
        <v>19</v>
      </c>
      <c r="H408">
        <v>449</v>
      </c>
      <c r="I408">
        <v>131</v>
      </c>
      <c r="J408">
        <v>258</v>
      </c>
      <c r="K408">
        <v>155</v>
      </c>
      <c r="L408">
        <v>0</v>
      </c>
    </row>
    <row r="409" spans="1:12" x14ac:dyDescent="0.3">
      <c r="A409" t="s">
        <v>656</v>
      </c>
      <c r="B409" s="1">
        <f t="shared" si="6"/>
        <v>51</v>
      </c>
      <c r="C409">
        <v>3</v>
      </c>
      <c r="D409">
        <v>26</v>
      </c>
      <c r="E409">
        <v>124</v>
      </c>
    </row>
    <row r="410" spans="1:12" x14ac:dyDescent="0.3">
      <c r="A410" t="s">
        <v>657</v>
      </c>
      <c r="B410" s="1">
        <f t="shared" si="6"/>
        <v>274.125</v>
      </c>
      <c r="C410">
        <v>178</v>
      </c>
      <c r="D410">
        <f>13*60+16</f>
        <v>796</v>
      </c>
      <c r="E410">
        <v>211</v>
      </c>
      <c r="F410">
        <v>549</v>
      </c>
      <c r="G410">
        <v>0</v>
      </c>
      <c r="H410">
        <v>125</v>
      </c>
      <c r="I410">
        <v>7</v>
      </c>
      <c r="J410">
        <v>327</v>
      </c>
    </row>
    <row r="411" spans="1:12" x14ac:dyDescent="0.3">
      <c r="A411" t="s">
        <v>658</v>
      </c>
      <c r="B411" s="1">
        <f t="shared" si="6"/>
        <v>351.5</v>
      </c>
      <c r="C411">
        <v>691</v>
      </c>
      <c r="D411">
        <v>651</v>
      </c>
      <c r="E411">
        <v>64</v>
      </c>
      <c r="F411">
        <v>0</v>
      </c>
    </row>
    <row r="412" spans="1:12" x14ac:dyDescent="0.3">
      <c r="A412" t="s">
        <v>659</v>
      </c>
      <c r="B412" s="1">
        <f t="shared" si="6"/>
        <v>72.777777777777771</v>
      </c>
      <c r="C412">
        <v>4</v>
      </c>
      <c r="D412">
        <v>0</v>
      </c>
      <c r="E412">
        <v>9</v>
      </c>
      <c r="F412">
        <v>105</v>
      </c>
      <c r="G412">
        <v>5</v>
      </c>
      <c r="H412">
        <v>235</v>
      </c>
      <c r="I412">
        <v>115</v>
      </c>
      <c r="J412">
        <v>7</v>
      </c>
      <c r="K412">
        <v>175</v>
      </c>
    </row>
    <row r="413" spans="1:12" x14ac:dyDescent="0.3">
      <c r="A413" t="s">
        <v>660</v>
      </c>
      <c r="B413" s="1">
        <f t="shared" si="6"/>
        <v>71.625</v>
      </c>
      <c r="C413">
        <v>46</v>
      </c>
      <c r="D413">
        <v>0</v>
      </c>
      <c r="E413">
        <v>135</v>
      </c>
      <c r="F413">
        <v>138</v>
      </c>
      <c r="G413">
        <v>35</v>
      </c>
      <c r="H413">
        <v>44</v>
      </c>
      <c r="I413">
        <v>40</v>
      </c>
      <c r="J413">
        <v>135</v>
      </c>
    </row>
    <row r="414" spans="1:12" x14ac:dyDescent="0.3">
      <c r="A414" s="4" t="s">
        <v>661</v>
      </c>
      <c r="B414" s="1">
        <f t="shared" si="6"/>
        <v>92.833333333333329</v>
      </c>
      <c r="C414">
        <v>261</v>
      </c>
      <c r="D414">
        <v>10</v>
      </c>
      <c r="E414">
        <v>174</v>
      </c>
      <c r="F414">
        <v>53</v>
      </c>
      <c r="G414">
        <v>55</v>
      </c>
      <c r="H414">
        <v>4</v>
      </c>
    </row>
    <row r="415" spans="1:12" x14ac:dyDescent="0.3">
      <c r="A415" t="s">
        <v>662</v>
      </c>
      <c r="B415" s="1">
        <f t="shared" si="6"/>
        <v>205.625</v>
      </c>
      <c r="C415">
        <v>126</v>
      </c>
      <c r="D415">
        <v>193</v>
      </c>
      <c r="E415">
        <v>3</v>
      </c>
      <c r="F415">
        <v>41</v>
      </c>
      <c r="G415">
        <v>688</v>
      </c>
      <c r="H415">
        <v>39</v>
      </c>
      <c r="I415">
        <v>236</v>
      </c>
      <c r="J415">
        <v>319</v>
      </c>
    </row>
    <row r="416" spans="1:12" x14ac:dyDescent="0.3">
      <c r="A416" t="s">
        <v>663</v>
      </c>
      <c r="B416" s="1">
        <f t="shared" si="6"/>
        <v>195.85714285714286</v>
      </c>
      <c r="C416">
        <v>0</v>
      </c>
      <c r="D416">
        <v>443</v>
      </c>
      <c r="E416">
        <v>66</v>
      </c>
      <c r="F416">
        <v>66</v>
      </c>
      <c r="G416">
        <v>0</v>
      </c>
      <c r="H416">
        <v>146</v>
      </c>
      <c r="I416">
        <v>650</v>
      </c>
    </row>
    <row r="417" spans="1:12" x14ac:dyDescent="0.3">
      <c r="A417" t="s">
        <v>664</v>
      </c>
      <c r="B417" s="1">
        <f t="shared" si="6"/>
        <v>128.5</v>
      </c>
      <c r="C417">
        <v>16</v>
      </c>
      <c r="D417">
        <v>447</v>
      </c>
      <c r="E417">
        <v>325</v>
      </c>
      <c r="F417">
        <v>1</v>
      </c>
      <c r="G417">
        <v>16</v>
      </c>
      <c r="H417">
        <v>126</v>
      </c>
      <c r="I417">
        <v>3</v>
      </c>
      <c r="J417">
        <v>141</v>
      </c>
      <c r="K417">
        <v>209</v>
      </c>
      <c r="L417">
        <v>1</v>
      </c>
    </row>
    <row r="418" spans="1:12" x14ac:dyDescent="0.3">
      <c r="A418" t="s">
        <v>665</v>
      </c>
      <c r="B418" s="1">
        <f t="shared" si="6"/>
        <v>43.7</v>
      </c>
      <c r="C418">
        <v>0</v>
      </c>
      <c r="D418">
        <v>0</v>
      </c>
      <c r="E418">
        <v>9</v>
      </c>
      <c r="F418">
        <v>63</v>
      </c>
      <c r="G418">
        <v>2</v>
      </c>
      <c r="H418">
        <v>242</v>
      </c>
      <c r="I418">
        <v>0</v>
      </c>
      <c r="J418">
        <v>0</v>
      </c>
      <c r="K418">
        <v>49</v>
      </c>
      <c r="L418">
        <v>72</v>
      </c>
    </row>
    <row r="419" spans="1:12" x14ac:dyDescent="0.3">
      <c r="A419" t="s">
        <v>666</v>
      </c>
      <c r="B419" s="1">
        <f t="shared" si="6"/>
        <v>138.22222222222223</v>
      </c>
      <c r="C419">
        <v>160</v>
      </c>
      <c r="D419">
        <v>76</v>
      </c>
      <c r="E419">
        <v>0</v>
      </c>
      <c r="F419">
        <f>14*60+11</f>
        <v>851</v>
      </c>
      <c r="G419">
        <v>0</v>
      </c>
      <c r="H419">
        <v>33</v>
      </c>
      <c r="I419">
        <v>6</v>
      </c>
      <c r="J419">
        <v>12</v>
      </c>
      <c r="K419">
        <v>106</v>
      </c>
    </row>
    <row r="420" spans="1:12" x14ac:dyDescent="0.3">
      <c r="A420" t="s">
        <v>667</v>
      </c>
      <c r="B420" s="1">
        <f t="shared" si="6"/>
        <v>136</v>
      </c>
      <c r="C420">
        <v>151</v>
      </c>
      <c r="D420">
        <v>65</v>
      </c>
      <c r="E420">
        <v>427</v>
      </c>
      <c r="F420">
        <v>254</v>
      </c>
      <c r="G420">
        <v>17</v>
      </c>
      <c r="H420">
        <v>287</v>
      </c>
      <c r="I420">
        <v>59</v>
      </c>
      <c r="J420">
        <v>1</v>
      </c>
      <c r="K420">
        <v>0</v>
      </c>
      <c r="L420">
        <v>99</v>
      </c>
    </row>
    <row r="421" spans="1:12" x14ac:dyDescent="0.3">
      <c r="A421" t="s">
        <v>669</v>
      </c>
      <c r="B421" s="1">
        <f t="shared" si="6"/>
        <v>82.8</v>
      </c>
      <c r="C421">
        <v>88</v>
      </c>
      <c r="D421">
        <v>23</v>
      </c>
      <c r="E421">
        <v>23</v>
      </c>
      <c r="F421">
        <v>91</v>
      </c>
      <c r="G421">
        <v>189</v>
      </c>
    </row>
    <row r="422" spans="1:12" x14ac:dyDescent="0.3">
      <c r="A422" t="s">
        <v>670</v>
      </c>
      <c r="B422" s="1">
        <f t="shared" si="6"/>
        <v>58.285714285714285</v>
      </c>
      <c r="C422">
        <v>0</v>
      </c>
      <c r="D422">
        <v>103</v>
      </c>
      <c r="E422">
        <v>23</v>
      </c>
      <c r="F422">
        <v>47</v>
      </c>
      <c r="G422">
        <v>223</v>
      </c>
      <c r="H422">
        <v>12</v>
      </c>
      <c r="I422">
        <v>0</v>
      </c>
    </row>
    <row r="423" spans="1:12" x14ac:dyDescent="0.3">
      <c r="A423" t="s">
        <v>671</v>
      </c>
      <c r="B423" s="1">
        <f t="shared" si="6"/>
        <v>253.66666666666666</v>
      </c>
      <c r="C423">
        <v>262</v>
      </c>
      <c r="D423">
        <v>449</v>
      </c>
      <c r="E423">
        <v>50</v>
      </c>
    </row>
    <row r="424" spans="1:12" x14ac:dyDescent="0.3">
      <c r="A424" t="s">
        <v>672</v>
      </c>
      <c r="B424" s="1">
        <f t="shared" si="6"/>
        <v>166</v>
      </c>
      <c r="C424">
        <v>166</v>
      </c>
    </row>
    <row r="425" spans="1:12" x14ac:dyDescent="0.3">
      <c r="A425" t="s">
        <v>673</v>
      </c>
      <c r="B425" s="1">
        <f t="shared" si="6"/>
        <v>153.55555555555554</v>
      </c>
      <c r="C425">
        <v>245</v>
      </c>
      <c r="D425">
        <v>124</v>
      </c>
      <c r="E425">
        <v>22</v>
      </c>
      <c r="F425">
        <v>0</v>
      </c>
      <c r="G425">
        <v>128</v>
      </c>
      <c r="H425">
        <v>295</v>
      </c>
      <c r="I425">
        <v>64</v>
      </c>
      <c r="J425">
        <v>504</v>
      </c>
      <c r="K425">
        <v>0</v>
      </c>
    </row>
    <row r="426" spans="1:12" x14ac:dyDescent="0.3">
      <c r="A426" t="s">
        <v>674</v>
      </c>
      <c r="B426" s="1">
        <f t="shared" si="6"/>
        <v>45</v>
      </c>
      <c r="C426" s="8">
        <v>45</v>
      </c>
    </row>
    <row r="427" spans="1:12" x14ac:dyDescent="0.3">
      <c r="A427" t="s">
        <v>675</v>
      </c>
      <c r="B427" s="1">
        <f t="shared" si="6"/>
        <v>1.25</v>
      </c>
      <c r="C427">
        <v>0</v>
      </c>
      <c r="D427">
        <v>0</v>
      </c>
      <c r="E427">
        <v>0</v>
      </c>
      <c r="F427">
        <v>0</v>
      </c>
      <c r="G427">
        <v>6</v>
      </c>
      <c r="H427">
        <v>0</v>
      </c>
      <c r="I427">
        <v>4</v>
      </c>
      <c r="J427">
        <v>0</v>
      </c>
    </row>
    <row r="428" spans="1:12" x14ac:dyDescent="0.3">
      <c r="A428" t="s">
        <v>676</v>
      </c>
      <c r="B428" s="1">
        <f t="shared" si="6"/>
        <v>37.555555555555557</v>
      </c>
      <c r="C428">
        <v>0</v>
      </c>
      <c r="D428">
        <v>12</v>
      </c>
      <c r="E428">
        <v>121</v>
      </c>
      <c r="F428">
        <v>23</v>
      </c>
      <c r="G428">
        <v>150</v>
      </c>
      <c r="H428">
        <v>23</v>
      </c>
      <c r="I428">
        <v>0</v>
      </c>
      <c r="J428">
        <v>9</v>
      </c>
      <c r="K428">
        <v>0</v>
      </c>
    </row>
    <row r="429" spans="1:12" x14ac:dyDescent="0.3">
      <c r="A429" s="4" t="s">
        <v>678</v>
      </c>
      <c r="B429" s="1">
        <f t="shared" si="6"/>
        <v>306</v>
      </c>
      <c r="C429">
        <v>306</v>
      </c>
    </row>
    <row r="430" spans="1:12" x14ac:dyDescent="0.3">
      <c r="A430" t="s">
        <v>679</v>
      </c>
      <c r="B430" s="1">
        <f t="shared" si="6"/>
        <v>57.5</v>
      </c>
      <c r="C430">
        <v>108</v>
      </c>
      <c r="D430">
        <v>7</v>
      </c>
    </row>
    <row r="431" spans="1:12" x14ac:dyDescent="0.3">
      <c r="A431" t="s">
        <v>680</v>
      </c>
      <c r="B431" s="1">
        <f t="shared" si="6"/>
        <v>60.333333333333336</v>
      </c>
      <c r="C431">
        <v>128</v>
      </c>
      <c r="D431">
        <v>0</v>
      </c>
      <c r="E431">
        <v>53</v>
      </c>
    </row>
    <row r="432" spans="1:12" x14ac:dyDescent="0.3">
      <c r="A432" t="s">
        <v>681</v>
      </c>
      <c r="B432" s="1">
        <f t="shared" si="6"/>
        <v>185.66666666666666</v>
      </c>
      <c r="C432">
        <v>143</v>
      </c>
      <c r="D432">
        <v>19</v>
      </c>
      <c r="E432">
        <v>395</v>
      </c>
    </row>
    <row r="433" spans="1:12" x14ac:dyDescent="0.3">
      <c r="A433" t="s">
        <v>682</v>
      </c>
      <c r="B433" s="1">
        <f t="shared" si="6"/>
        <v>150.42857142857142</v>
      </c>
      <c r="C433">
        <v>337</v>
      </c>
      <c r="D433">
        <v>121</v>
      </c>
      <c r="E433">
        <v>334</v>
      </c>
      <c r="F433">
        <v>64</v>
      </c>
      <c r="G433">
        <v>15</v>
      </c>
      <c r="H433">
        <v>36</v>
      </c>
      <c r="I433">
        <v>146</v>
      </c>
    </row>
    <row r="434" spans="1:12" x14ac:dyDescent="0.3">
      <c r="A434" t="s">
        <v>683</v>
      </c>
      <c r="B434" s="1">
        <f t="shared" si="6"/>
        <v>124.2</v>
      </c>
      <c r="C434">
        <v>8</v>
      </c>
      <c r="D434">
        <v>36</v>
      </c>
      <c r="E434">
        <v>132</v>
      </c>
      <c r="F434">
        <v>45</v>
      </c>
      <c r="G434">
        <v>18</v>
      </c>
      <c r="H434">
        <v>0</v>
      </c>
      <c r="I434">
        <v>0</v>
      </c>
      <c r="J434">
        <v>0</v>
      </c>
      <c r="K434">
        <v>942</v>
      </c>
      <c r="L434">
        <v>61</v>
      </c>
    </row>
    <row r="435" spans="1:12" x14ac:dyDescent="0.3">
      <c r="A435" t="s">
        <v>684</v>
      </c>
      <c r="B435" s="1">
        <f t="shared" si="6"/>
        <v>32.200000000000003</v>
      </c>
      <c r="C435">
        <v>70</v>
      </c>
      <c r="D435">
        <v>4</v>
      </c>
      <c r="E435">
        <v>81</v>
      </c>
      <c r="F435">
        <v>0</v>
      </c>
      <c r="G435">
        <v>6</v>
      </c>
    </row>
    <row r="436" spans="1:12" x14ac:dyDescent="0.3">
      <c r="A436" t="s">
        <v>685</v>
      </c>
      <c r="B436" s="1">
        <f t="shared" si="6"/>
        <v>148</v>
      </c>
      <c r="C436">
        <v>280</v>
      </c>
      <c r="D436">
        <v>16</v>
      </c>
    </row>
    <row r="437" spans="1:12" x14ac:dyDescent="0.3">
      <c r="A437" t="s">
        <v>686</v>
      </c>
      <c r="B437" s="1">
        <f t="shared" si="6"/>
        <v>101.2</v>
      </c>
      <c r="C437">
        <v>35</v>
      </c>
      <c r="D437">
        <v>370</v>
      </c>
      <c r="E437">
        <v>9</v>
      </c>
      <c r="F437">
        <v>0</v>
      </c>
      <c r="G437">
        <v>92</v>
      </c>
    </row>
    <row r="438" spans="1:12" x14ac:dyDescent="0.3">
      <c r="A438" t="s">
        <v>687</v>
      </c>
      <c r="B438" s="1">
        <f t="shared" si="6"/>
        <v>50.5</v>
      </c>
      <c r="C438">
        <v>45</v>
      </c>
      <c r="D438">
        <v>56</v>
      </c>
    </row>
    <row r="439" spans="1:12" x14ac:dyDescent="0.3">
      <c r="A439" t="s">
        <v>688</v>
      </c>
      <c r="B439" s="1">
        <f t="shared" si="6"/>
        <v>0</v>
      </c>
      <c r="C439">
        <v>0</v>
      </c>
    </row>
    <row r="440" spans="1:12" x14ac:dyDescent="0.3">
      <c r="A440" t="s">
        <v>689</v>
      </c>
      <c r="B440" s="1">
        <f t="shared" si="6"/>
        <v>0.2857142857142857</v>
      </c>
      <c r="C440">
        <v>0</v>
      </c>
      <c r="D440">
        <v>0</v>
      </c>
      <c r="E440">
        <v>0</v>
      </c>
      <c r="F440">
        <v>0</v>
      </c>
      <c r="G440">
        <v>2</v>
      </c>
      <c r="H440">
        <v>0</v>
      </c>
      <c r="I440">
        <v>0</v>
      </c>
    </row>
    <row r="441" spans="1:12" x14ac:dyDescent="0.3">
      <c r="A441" t="s">
        <v>690</v>
      </c>
      <c r="B441" s="1">
        <f t="shared" si="6"/>
        <v>163.25</v>
      </c>
      <c r="C441">
        <v>0</v>
      </c>
      <c r="D441">
        <v>252</v>
      </c>
      <c r="E441">
        <v>353</v>
      </c>
      <c r="F441">
        <v>3</v>
      </c>
      <c r="G441">
        <v>306</v>
      </c>
      <c r="H441">
        <v>18</v>
      </c>
      <c r="I441">
        <v>5</v>
      </c>
      <c r="J441">
        <v>369</v>
      </c>
    </row>
    <row r="442" spans="1:12" x14ac:dyDescent="0.3">
      <c r="A442" t="s">
        <v>691</v>
      </c>
      <c r="B442" s="1">
        <f t="shared" ref="B442:B505" si="7">AVERAGE(C442:BA442)</f>
        <v>97.6</v>
      </c>
      <c r="C442">
        <v>0</v>
      </c>
      <c r="D442">
        <v>231</v>
      </c>
      <c r="E442">
        <v>0</v>
      </c>
      <c r="F442">
        <v>92</v>
      </c>
      <c r="G442">
        <v>165</v>
      </c>
    </row>
    <row r="443" spans="1:12" x14ac:dyDescent="0.3">
      <c r="A443" t="s">
        <v>692</v>
      </c>
      <c r="B443" s="1">
        <f t="shared" si="7"/>
        <v>5.333333333333333</v>
      </c>
      <c r="C443">
        <v>0</v>
      </c>
      <c r="D443">
        <v>0</v>
      </c>
      <c r="E443">
        <v>16</v>
      </c>
    </row>
    <row r="444" spans="1:12" x14ac:dyDescent="0.3">
      <c r="A444" t="s">
        <v>693</v>
      </c>
      <c r="B444" s="1">
        <f t="shared" si="7"/>
        <v>107</v>
      </c>
      <c r="C444">
        <v>680</v>
      </c>
      <c r="D444">
        <v>106</v>
      </c>
      <c r="E444">
        <v>0</v>
      </c>
      <c r="F444">
        <v>3</v>
      </c>
      <c r="G444">
        <v>122</v>
      </c>
      <c r="H444">
        <v>0</v>
      </c>
      <c r="I444">
        <v>82</v>
      </c>
      <c r="J444">
        <v>66</v>
      </c>
      <c r="K444">
        <v>5</v>
      </c>
      <c r="L444">
        <v>6</v>
      </c>
    </row>
    <row r="445" spans="1:12" x14ac:dyDescent="0.3">
      <c r="A445" s="4" t="s">
        <v>694</v>
      </c>
      <c r="B445" s="1">
        <f t="shared" si="7"/>
        <v>62.166666666666664</v>
      </c>
      <c r="C445">
        <v>39</v>
      </c>
      <c r="D445">
        <v>0</v>
      </c>
      <c r="E445">
        <v>0</v>
      </c>
      <c r="F445">
        <v>84</v>
      </c>
      <c r="G445">
        <v>237</v>
      </c>
      <c r="H445">
        <v>13</v>
      </c>
    </row>
    <row r="446" spans="1:12" x14ac:dyDescent="0.3">
      <c r="A446" t="s">
        <v>695</v>
      </c>
      <c r="B446" s="1">
        <f t="shared" si="7"/>
        <v>190.625</v>
      </c>
      <c r="C446">
        <v>388</v>
      </c>
      <c r="D446">
        <v>102</v>
      </c>
      <c r="E446">
        <v>78</v>
      </c>
      <c r="F446">
        <v>2</v>
      </c>
      <c r="G446">
        <v>81</v>
      </c>
      <c r="H446">
        <v>198</v>
      </c>
      <c r="I446">
        <v>392</v>
      </c>
      <c r="J446">
        <v>284</v>
      </c>
    </row>
    <row r="447" spans="1:12" x14ac:dyDescent="0.3">
      <c r="A447" t="s">
        <v>696</v>
      </c>
      <c r="B447" s="1">
        <f t="shared" si="7"/>
        <v>157</v>
      </c>
      <c r="C447">
        <v>157</v>
      </c>
    </row>
    <row r="448" spans="1:12" x14ac:dyDescent="0.3">
      <c r="A448" t="s">
        <v>697</v>
      </c>
      <c r="B448" s="1">
        <f t="shared" si="7"/>
        <v>105.33333333333333</v>
      </c>
      <c r="C448">
        <v>16</v>
      </c>
      <c r="D448">
        <v>54</v>
      </c>
      <c r="E448">
        <v>246</v>
      </c>
    </row>
    <row r="449" spans="1:12" x14ac:dyDescent="0.3">
      <c r="A449" t="s">
        <v>698</v>
      </c>
      <c r="B449" s="1">
        <f t="shared" si="7"/>
        <v>90</v>
      </c>
      <c r="C449" s="8">
        <v>90</v>
      </c>
    </row>
    <row r="450" spans="1:12" x14ac:dyDescent="0.3">
      <c r="A450" t="s">
        <v>699</v>
      </c>
      <c r="B450" s="1">
        <f t="shared" si="7"/>
        <v>78</v>
      </c>
      <c r="C450" s="14">
        <v>78</v>
      </c>
    </row>
    <row r="451" spans="1:12" x14ac:dyDescent="0.3">
      <c r="A451" t="s">
        <v>700</v>
      </c>
      <c r="B451" s="1">
        <f t="shared" si="7"/>
        <v>100</v>
      </c>
      <c r="C451" s="8">
        <v>100</v>
      </c>
    </row>
    <row r="452" spans="1:12" x14ac:dyDescent="0.3">
      <c r="A452" t="s">
        <v>701</v>
      </c>
      <c r="B452" s="1">
        <f t="shared" si="7"/>
        <v>90</v>
      </c>
      <c r="C452" s="8">
        <v>90</v>
      </c>
    </row>
    <row r="453" spans="1:12" x14ac:dyDescent="0.3">
      <c r="A453" t="s">
        <v>702</v>
      </c>
      <c r="B453" s="1">
        <f t="shared" si="7"/>
        <v>176.125</v>
      </c>
      <c r="C453">
        <v>72</v>
      </c>
      <c r="D453">
        <v>189</v>
      </c>
      <c r="E453">
        <v>123</v>
      </c>
      <c r="F453">
        <v>95</v>
      </c>
      <c r="G453">
        <v>90</v>
      </c>
      <c r="H453">
        <v>434</v>
      </c>
      <c r="I453">
        <v>167</v>
      </c>
      <c r="J453">
        <v>239</v>
      </c>
    </row>
    <row r="454" spans="1:12" x14ac:dyDescent="0.3">
      <c r="A454" t="s">
        <v>703</v>
      </c>
      <c r="B454" s="1">
        <f t="shared" si="7"/>
        <v>95</v>
      </c>
      <c r="C454">
        <v>50</v>
      </c>
      <c r="D454">
        <v>2</v>
      </c>
      <c r="E454">
        <v>11</v>
      </c>
      <c r="F454">
        <v>401</v>
      </c>
      <c r="G454">
        <v>11</v>
      </c>
    </row>
    <row r="455" spans="1:12" x14ac:dyDescent="0.3">
      <c r="A455" t="s">
        <v>704</v>
      </c>
      <c r="B455" s="1">
        <f t="shared" si="7"/>
        <v>102.22222222222223</v>
      </c>
      <c r="C455">
        <v>373</v>
      </c>
      <c r="D455">
        <v>0</v>
      </c>
      <c r="E455">
        <v>22</v>
      </c>
      <c r="F455">
        <v>79</v>
      </c>
      <c r="G455">
        <v>284</v>
      </c>
      <c r="H455">
        <v>13</v>
      </c>
      <c r="I455">
        <v>0</v>
      </c>
      <c r="J455">
        <v>30</v>
      </c>
      <c r="K455">
        <v>119</v>
      </c>
    </row>
    <row r="456" spans="1:12" x14ac:dyDescent="0.3">
      <c r="A456" t="s">
        <v>705</v>
      </c>
      <c r="B456" s="1">
        <f t="shared" si="7"/>
        <v>249</v>
      </c>
      <c r="C456">
        <v>666</v>
      </c>
      <c r="D456">
        <v>63</v>
      </c>
      <c r="E456">
        <v>144</v>
      </c>
      <c r="F456">
        <v>29</v>
      </c>
      <c r="G456">
        <v>252</v>
      </c>
      <c r="H456">
        <v>0</v>
      </c>
      <c r="I456">
        <v>611</v>
      </c>
      <c r="J456">
        <v>378</v>
      </c>
      <c r="K456">
        <v>347</v>
      </c>
      <c r="L456">
        <v>0</v>
      </c>
    </row>
    <row r="457" spans="1:12" x14ac:dyDescent="0.3">
      <c r="A457" s="4" t="s">
        <v>706</v>
      </c>
      <c r="B457" s="1">
        <f t="shared" si="7"/>
        <v>27.5</v>
      </c>
      <c r="C457">
        <v>54</v>
      </c>
      <c r="D457">
        <v>1</v>
      </c>
    </row>
    <row r="458" spans="1:12" x14ac:dyDescent="0.3">
      <c r="A458" t="s">
        <v>707</v>
      </c>
      <c r="B458" s="1">
        <f t="shared" si="7"/>
        <v>90</v>
      </c>
      <c r="C458" s="8">
        <v>90</v>
      </c>
    </row>
    <row r="459" spans="1:12" x14ac:dyDescent="0.3">
      <c r="A459" t="s">
        <v>708</v>
      </c>
      <c r="B459" s="1">
        <f t="shared" si="7"/>
        <v>120</v>
      </c>
      <c r="C459" s="8">
        <v>120</v>
      </c>
    </row>
    <row r="460" spans="1:12" x14ac:dyDescent="0.3">
      <c r="A460" t="s">
        <v>709</v>
      </c>
      <c r="B460" s="1">
        <f t="shared" si="7"/>
        <v>158.80000000000001</v>
      </c>
      <c r="C460">
        <v>37</v>
      </c>
      <c r="D460">
        <v>354</v>
      </c>
      <c r="E460">
        <v>14</v>
      </c>
      <c r="F460">
        <v>389</v>
      </c>
      <c r="G460">
        <v>0</v>
      </c>
    </row>
    <row r="461" spans="1:12" x14ac:dyDescent="0.3">
      <c r="A461" t="s">
        <v>710</v>
      </c>
      <c r="B461" s="1">
        <f t="shared" si="7"/>
        <v>102.57142857142857</v>
      </c>
      <c r="C461">
        <v>6</v>
      </c>
      <c r="D461">
        <v>0</v>
      </c>
      <c r="E461">
        <v>4</v>
      </c>
      <c r="F461">
        <v>0</v>
      </c>
      <c r="G461">
        <v>37</v>
      </c>
      <c r="H461">
        <v>17</v>
      </c>
      <c r="I461">
        <v>654</v>
      </c>
    </row>
    <row r="462" spans="1:12" x14ac:dyDescent="0.3">
      <c r="A462" t="s">
        <v>711</v>
      </c>
      <c r="B462" s="1">
        <f t="shared" si="7"/>
        <v>191.33333333333334</v>
      </c>
      <c r="C462">
        <v>3</v>
      </c>
      <c r="D462">
        <v>8</v>
      </c>
      <c r="E462">
        <v>0</v>
      </c>
      <c r="F462">
        <v>541</v>
      </c>
      <c r="G462">
        <v>263</v>
      </c>
      <c r="H462">
        <v>333</v>
      </c>
    </row>
    <row r="463" spans="1:12" x14ac:dyDescent="0.3">
      <c r="A463" t="s">
        <v>712</v>
      </c>
      <c r="B463" s="1">
        <f t="shared" si="7"/>
        <v>135.16666666666666</v>
      </c>
      <c r="C463">
        <v>48</v>
      </c>
      <c r="D463">
        <v>126</v>
      </c>
      <c r="E463">
        <v>169</v>
      </c>
      <c r="F463">
        <v>70</v>
      </c>
      <c r="G463">
        <v>128</v>
      </c>
      <c r="H463">
        <v>270</v>
      </c>
    </row>
    <row r="464" spans="1:12" x14ac:dyDescent="0.3">
      <c r="A464" t="s">
        <v>713</v>
      </c>
      <c r="B464" s="1">
        <f t="shared" si="7"/>
        <v>70</v>
      </c>
      <c r="C464" s="8">
        <v>70</v>
      </c>
    </row>
    <row r="465" spans="1:12" x14ac:dyDescent="0.3">
      <c r="A465" t="s">
        <v>714</v>
      </c>
      <c r="B465" s="1">
        <f t="shared" si="7"/>
        <v>150.88888888888889</v>
      </c>
      <c r="C465">
        <v>820</v>
      </c>
      <c r="D465">
        <v>130</v>
      </c>
      <c r="E465">
        <v>194</v>
      </c>
      <c r="F465">
        <v>0</v>
      </c>
      <c r="G465">
        <v>2</v>
      </c>
      <c r="H465">
        <v>0</v>
      </c>
      <c r="I465">
        <v>10</v>
      </c>
      <c r="J465">
        <v>1</v>
      </c>
      <c r="K465">
        <v>201</v>
      </c>
    </row>
    <row r="466" spans="1:12" x14ac:dyDescent="0.3">
      <c r="A466" s="4" t="s">
        <v>715</v>
      </c>
      <c r="B466" s="1">
        <f t="shared" si="7"/>
        <v>100.8</v>
      </c>
      <c r="C466">
        <v>0</v>
      </c>
      <c r="D466">
        <v>9</v>
      </c>
      <c r="E466">
        <v>48</v>
      </c>
      <c r="F466">
        <v>256</v>
      </c>
      <c r="G466">
        <v>191</v>
      </c>
    </row>
    <row r="467" spans="1:12" x14ac:dyDescent="0.3">
      <c r="A467" t="s">
        <v>716</v>
      </c>
      <c r="B467" s="1">
        <f t="shared" si="7"/>
        <v>66</v>
      </c>
      <c r="C467">
        <v>2</v>
      </c>
      <c r="D467">
        <v>1</v>
      </c>
      <c r="E467">
        <v>195</v>
      </c>
    </row>
    <row r="468" spans="1:12" x14ac:dyDescent="0.3">
      <c r="A468" t="s">
        <v>717</v>
      </c>
      <c r="B468" s="1">
        <f t="shared" si="7"/>
        <v>350.5</v>
      </c>
      <c r="C468">
        <v>701</v>
      </c>
      <c r="D468">
        <v>0</v>
      </c>
    </row>
    <row r="469" spans="1:12" x14ac:dyDescent="0.3">
      <c r="A469" t="s">
        <v>718</v>
      </c>
      <c r="B469" s="1">
        <f t="shared" si="7"/>
        <v>25</v>
      </c>
      <c r="C469" s="8">
        <v>25</v>
      </c>
    </row>
    <row r="470" spans="1:12" x14ac:dyDescent="0.3">
      <c r="A470" t="s">
        <v>719</v>
      </c>
      <c r="B470" s="1">
        <f t="shared" si="7"/>
        <v>48.666666666666664</v>
      </c>
      <c r="C470">
        <v>73</v>
      </c>
      <c r="D470">
        <v>40</v>
      </c>
      <c r="E470">
        <v>33</v>
      </c>
    </row>
    <row r="471" spans="1:12" x14ac:dyDescent="0.3">
      <c r="A471" t="s">
        <v>720</v>
      </c>
      <c r="B471" s="1">
        <f t="shared" si="7"/>
        <v>13.1</v>
      </c>
      <c r="C471">
        <v>72</v>
      </c>
      <c r="D471">
        <v>0</v>
      </c>
      <c r="E471">
        <v>0</v>
      </c>
      <c r="F471">
        <v>2</v>
      </c>
      <c r="G471">
        <v>37</v>
      </c>
      <c r="H471">
        <v>10</v>
      </c>
      <c r="I471">
        <v>1</v>
      </c>
      <c r="J471">
        <v>0</v>
      </c>
      <c r="K471">
        <v>5</v>
      </c>
      <c r="L471">
        <v>4</v>
      </c>
    </row>
    <row r="472" spans="1:12" x14ac:dyDescent="0.3">
      <c r="A472" t="s">
        <v>721</v>
      </c>
      <c r="B472" s="1">
        <f t="shared" si="7"/>
        <v>302</v>
      </c>
      <c r="C472">
        <v>302</v>
      </c>
    </row>
    <row r="473" spans="1:12" x14ac:dyDescent="0.3">
      <c r="A473" t="s">
        <v>722</v>
      </c>
      <c r="B473" s="1">
        <f t="shared" si="7"/>
        <v>39.5</v>
      </c>
      <c r="C473">
        <v>79</v>
      </c>
      <c r="D473">
        <v>0</v>
      </c>
    </row>
    <row r="474" spans="1:12" x14ac:dyDescent="0.3">
      <c r="A474" t="s">
        <v>723</v>
      </c>
      <c r="B474" s="1">
        <f t="shared" si="7"/>
        <v>25</v>
      </c>
      <c r="C474">
        <v>25</v>
      </c>
    </row>
    <row r="475" spans="1:12" x14ac:dyDescent="0.3">
      <c r="A475" t="s">
        <v>724</v>
      </c>
      <c r="B475" s="1">
        <f t="shared" si="7"/>
        <v>88.375</v>
      </c>
      <c r="C475">
        <v>0</v>
      </c>
      <c r="D475">
        <v>41</v>
      </c>
      <c r="E475">
        <v>24</v>
      </c>
      <c r="F475">
        <v>0</v>
      </c>
      <c r="G475">
        <v>0</v>
      </c>
      <c r="H475">
        <v>0</v>
      </c>
      <c r="I475">
        <v>631</v>
      </c>
      <c r="J475">
        <v>11</v>
      </c>
    </row>
    <row r="476" spans="1:12" x14ac:dyDescent="0.3">
      <c r="A476" t="s">
        <v>725</v>
      </c>
      <c r="B476" s="1">
        <f t="shared" si="7"/>
        <v>6.5</v>
      </c>
      <c r="C476">
        <v>2</v>
      </c>
      <c r="D476">
        <v>0</v>
      </c>
      <c r="E476">
        <v>24</v>
      </c>
      <c r="F476">
        <v>0</v>
      </c>
    </row>
    <row r="477" spans="1:12" x14ac:dyDescent="0.3">
      <c r="A477" t="s">
        <v>726</v>
      </c>
      <c r="B477" s="1">
        <f t="shared" si="7"/>
        <v>181.66666666666666</v>
      </c>
      <c r="C477">
        <v>38</v>
      </c>
      <c r="D477">
        <v>136</v>
      </c>
      <c r="E477">
        <v>257</v>
      </c>
      <c r="F477">
        <v>166</v>
      </c>
      <c r="G477">
        <v>114</v>
      </c>
      <c r="H477">
        <v>379</v>
      </c>
    </row>
    <row r="478" spans="1:12" x14ac:dyDescent="0.3">
      <c r="A478" s="4" t="s">
        <v>727</v>
      </c>
      <c r="B478" s="1">
        <f t="shared" si="7"/>
        <v>216.6</v>
      </c>
      <c r="C478">
        <v>203</v>
      </c>
      <c r="D478">
        <v>79</v>
      </c>
      <c r="E478">
        <v>239</v>
      </c>
      <c r="F478">
        <v>309</v>
      </c>
      <c r="G478">
        <v>253</v>
      </c>
    </row>
    <row r="479" spans="1:12" x14ac:dyDescent="0.3">
      <c r="A479" t="s">
        <v>728</v>
      </c>
      <c r="B479" s="1">
        <f t="shared" si="7"/>
        <v>313</v>
      </c>
      <c r="C479">
        <v>580</v>
      </c>
      <c r="D479">
        <v>46</v>
      </c>
    </row>
    <row r="480" spans="1:12" x14ac:dyDescent="0.3">
      <c r="A480" t="s">
        <v>729</v>
      </c>
      <c r="B480" s="1">
        <f t="shared" si="7"/>
        <v>213.28571428571428</v>
      </c>
      <c r="C480">
        <v>32</v>
      </c>
      <c r="D480">
        <v>132</v>
      </c>
      <c r="E480">
        <v>657</v>
      </c>
      <c r="F480">
        <v>0</v>
      </c>
      <c r="G480">
        <v>613</v>
      </c>
      <c r="H480">
        <v>0</v>
      </c>
      <c r="I480">
        <v>59</v>
      </c>
    </row>
    <row r="481" spans="1:12" x14ac:dyDescent="0.3">
      <c r="A481" t="s">
        <v>730</v>
      </c>
      <c r="B481" s="1">
        <f t="shared" si="7"/>
        <v>0</v>
      </c>
      <c r="C481">
        <v>0</v>
      </c>
    </row>
    <row r="482" spans="1:12" x14ac:dyDescent="0.3">
      <c r="A482" t="s">
        <v>731</v>
      </c>
      <c r="B482" s="1">
        <f t="shared" si="7"/>
        <v>102.125</v>
      </c>
      <c r="C482">
        <v>4</v>
      </c>
      <c r="D482">
        <v>0</v>
      </c>
      <c r="E482">
        <v>525</v>
      </c>
      <c r="F482">
        <v>99</v>
      </c>
      <c r="G482">
        <v>10</v>
      </c>
      <c r="H482">
        <v>132</v>
      </c>
      <c r="I482">
        <v>47</v>
      </c>
      <c r="J482">
        <v>0</v>
      </c>
    </row>
    <row r="483" spans="1:12" x14ac:dyDescent="0.3">
      <c r="A483" t="s">
        <v>732</v>
      </c>
      <c r="B483" s="1">
        <f t="shared" si="7"/>
        <v>180</v>
      </c>
      <c r="C483" s="8">
        <v>180</v>
      </c>
    </row>
    <row r="484" spans="1:12" x14ac:dyDescent="0.3">
      <c r="A484" t="s">
        <v>733</v>
      </c>
      <c r="B484" s="1">
        <f t="shared" si="7"/>
        <v>245.57142857142858</v>
      </c>
      <c r="C484">
        <v>21</v>
      </c>
      <c r="D484">
        <v>518</v>
      </c>
      <c r="E484">
        <v>84</v>
      </c>
      <c r="F484">
        <v>589</v>
      </c>
      <c r="G484">
        <v>41</v>
      </c>
      <c r="H484">
        <v>161</v>
      </c>
      <c r="I484">
        <v>305</v>
      </c>
    </row>
    <row r="485" spans="1:12" x14ac:dyDescent="0.3">
      <c r="A485" t="s">
        <v>734</v>
      </c>
      <c r="B485" s="1">
        <f t="shared" si="7"/>
        <v>52</v>
      </c>
      <c r="C485">
        <v>158</v>
      </c>
      <c r="D485">
        <v>30</v>
      </c>
      <c r="E485">
        <v>2</v>
      </c>
      <c r="F485">
        <v>18</v>
      </c>
    </row>
    <row r="486" spans="1:12" x14ac:dyDescent="0.3">
      <c r="A486" t="s">
        <v>735</v>
      </c>
      <c r="B486" s="1">
        <f t="shared" si="7"/>
        <v>106.625</v>
      </c>
      <c r="C486">
        <v>146</v>
      </c>
      <c r="D486">
        <v>53</v>
      </c>
      <c r="E486">
        <v>0</v>
      </c>
      <c r="F486">
        <v>18</v>
      </c>
      <c r="G486">
        <v>250</v>
      </c>
      <c r="H486">
        <v>176</v>
      </c>
      <c r="I486">
        <v>178</v>
      </c>
      <c r="J486">
        <v>32</v>
      </c>
    </row>
    <row r="487" spans="1:12" x14ac:dyDescent="0.3">
      <c r="A487" t="s">
        <v>736</v>
      </c>
      <c r="B487" s="1">
        <f t="shared" si="7"/>
        <v>36.833333333333336</v>
      </c>
      <c r="C487">
        <v>0</v>
      </c>
      <c r="D487">
        <v>10</v>
      </c>
      <c r="E487">
        <v>137</v>
      </c>
      <c r="F487">
        <v>37</v>
      </c>
      <c r="G487">
        <v>13</v>
      </c>
      <c r="H487">
        <v>24</v>
      </c>
    </row>
    <row r="488" spans="1:12" x14ac:dyDescent="0.3">
      <c r="A488" t="s">
        <v>737</v>
      </c>
      <c r="B488" s="1">
        <f t="shared" si="7"/>
        <v>90.857142857142861</v>
      </c>
      <c r="C488">
        <v>17</v>
      </c>
      <c r="D488">
        <v>29</v>
      </c>
      <c r="E488">
        <v>587</v>
      </c>
      <c r="F488">
        <v>0</v>
      </c>
      <c r="G488">
        <v>0</v>
      </c>
      <c r="H488">
        <v>3</v>
      </c>
      <c r="I488">
        <v>0</v>
      </c>
    </row>
    <row r="489" spans="1:12" x14ac:dyDescent="0.3">
      <c r="A489" t="s">
        <v>738</v>
      </c>
      <c r="B489" s="1">
        <f t="shared" si="7"/>
        <v>117.1</v>
      </c>
      <c r="C489">
        <v>73</v>
      </c>
      <c r="D489">
        <v>9</v>
      </c>
      <c r="E489">
        <v>0</v>
      </c>
      <c r="F489">
        <v>502</v>
      </c>
      <c r="G489">
        <v>69</v>
      </c>
      <c r="H489">
        <v>99</v>
      </c>
      <c r="I489">
        <v>9</v>
      </c>
      <c r="J489">
        <v>68</v>
      </c>
      <c r="K489">
        <v>311</v>
      </c>
      <c r="L489">
        <v>31</v>
      </c>
    </row>
    <row r="490" spans="1:12" x14ac:dyDescent="0.3">
      <c r="A490" s="4" t="s">
        <v>739</v>
      </c>
      <c r="B490" s="1">
        <f t="shared" si="7"/>
        <v>67</v>
      </c>
      <c r="C490">
        <v>0</v>
      </c>
      <c r="D490">
        <v>134</v>
      </c>
    </row>
    <row r="491" spans="1:12" x14ac:dyDescent="0.3">
      <c r="A491" t="s">
        <v>740</v>
      </c>
      <c r="B491" s="1">
        <f t="shared" si="7"/>
        <v>158.25</v>
      </c>
      <c r="C491">
        <v>306</v>
      </c>
      <c r="D491">
        <v>193</v>
      </c>
      <c r="E491">
        <v>1</v>
      </c>
      <c r="F491">
        <v>10</v>
      </c>
      <c r="G491">
        <v>0</v>
      </c>
      <c r="H491">
        <v>53</v>
      </c>
      <c r="I491">
        <v>356</v>
      </c>
      <c r="J491">
        <v>347</v>
      </c>
    </row>
    <row r="492" spans="1:12" x14ac:dyDescent="0.3">
      <c r="A492" t="s">
        <v>741</v>
      </c>
      <c r="B492" s="1">
        <f t="shared" si="7"/>
        <v>16</v>
      </c>
      <c r="C492">
        <v>16</v>
      </c>
    </row>
    <row r="493" spans="1:12" x14ac:dyDescent="0.3">
      <c r="A493" t="s">
        <v>742</v>
      </c>
      <c r="B493" s="1">
        <f t="shared" si="7"/>
        <v>259.5</v>
      </c>
      <c r="C493">
        <v>241</v>
      </c>
      <c r="D493">
        <v>278</v>
      </c>
    </row>
    <row r="494" spans="1:12" x14ac:dyDescent="0.3">
      <c r="A494" t="s">
        <v>743</v>
      </c>
      <c r="B494" s="1">
        <f t="shared" si="7"/>
        <v>15</v>
      </c>
      <c r="C494" s="8">
        <v>15</v>
      </c>
    </row>
    <row r="495" spans="1:12" x14ac:dyDescent="0.3">
      <c r="A495" t="s">
        <v>744</v>
      </c>
      <c r="B495" s="1">
        <f t="shared" si="7"/>
        <v>125.25</v>
      </c>
      <c r="C495">
        <v>10</v>
      </c>
      <c r="D495">
        <v>82</v>
      </c>
      <c r="E495">
        <v>0</v>
      </c>
      <c r="F495">
        <v>409</v>
      </c>
    </row>
    <row r="496" spans="1:12" x14ac:dyDescent="0.3">
      <c r="A496" t="s">
        <v>745</v>
      </c>
      <c r="B496" s="1">
        <f t="shared" si="7"/>
        <v>46</v>
      </c>
      <c r="C496">
        <v>92</v>
      </c>
      <c r="D496">
        <v>0</v>
      </c>
    </row>
    <row r="497" spans="1:12" x14ac:dyDescent="0.3">
      <c r="A497" t="s">
        <v>746</v>
      </c>
      <c r="B497" s="1">
        <f t="shared" si="7"/>
        <v>169</v>
      </c>
      <c r="C497">
        <v>2</v>
      </c>
      <c r="D497">
        <v>336</v>
      </c>
    </row>
    <row r="498" spans="1:12" x14ac:dyDescent="0.3">
      <c r="A498" t="s">
        <v>747</v>
      </c>
      <c r="B498" s="1">
        <f t="shared" si="7"/>
        <v>110.42857142857143</v>
      </c>
      <c r="C498">
        <v>9</v>
      </c>
      <c r="D498">
        <v>117</v>
      </c>
      <c r="E498">
        <v>0</v>
      </c>
      <c r="F498">
        <v>368</v>
      </c>
      <c r="G498">
        <v>189</v>
      </c>
      <c r="H498">
        <v>22</v>
      </c>
      <c r="I498">
        <v>68</v>
      </c>
    </row>
    <row r="499" spans="1:12" x14ac:dyDescent="0.3">
      <c r="A499" t="s">
        <v>748</v>
      </c>
      <c r="B499" s="1">
        <f t="shared" si="7"/>
        <v>108</v>
      </c>
      <c r="C499">
        <v>22</v>
      </c>
      <c r="D499">
        <v>2</v>
      </c>
      <c r="E499">
        <v>8</v>
      </c>
      <c r="F499">
        <v>201</v>
      </c>
      <c r="G499">
        <v>307</v>
      </c>
    </row>
    <row r="500" spans="1:12" x14ac:dyDescent="0.3">
      <c r="A500" s="4" t="s">
        <v>749</v>
      </c>
      <c r="B500" s="1">
        <f t="shared" si="7"/>
        <v>114</v>
      </c>
      <c r="C500">
        <v>29</v>
      </c>
      <c r="D500">
        <v>142</v>
      </c>
      <c r="E500">
        <v>171</v>
      </c>
    </row>
    <row r="501" spans="1:12" x14ac:dyDescent="0.3">
      <c r="A501" t="s">
        <v>750</v>
      </c>
      <c r="B501" s="1">
        <f t="shared" si="7"/>
        <v>139.4</v>
      </c>
      <c r="C501">
        <v>422</v>
      </c>
      <c r="D501">
        <v>219</v>
      </c>
      <c r="E501">
        <v>56</v>
      </c>
      <c r="F501">
        <v>0</v>
      </c>
      <c r="G501">
        <v>0</v>
      </c>
    </row>
    <row r="502" spans="1:12" x14ac:dyDescent="0.3">
      <c r="A502" t="s">
        <v>751</v>
      </c>
      <c r="B502" s="1">
        <f t="shared" si="7"/>
        <v>136.19999999999999</v>
      </c>
      <c r="C502">
        <v>123</v>
      </c>
      <c r="D502">
        <v>8</v>
      </c>
      <c r="E502">
        <v>464</v>
      </c>
      <c r="F502">
        <v>86</v>
      </c>
      <c r="G502">
        <v>0</v>
      </c>
    </row>
    <row r="503" spans="1:12" x14ac:dyDescent="0.3">
      <c r="A503" t="s">
        <v>752</v>
      </c>
      <c r="B503" s="1">
        <f t="shared" si="7"/>
        <v>132</v>
      </c>
      <c r="C503">
        <v>132</v>
      </c>
    </row>
    <row r="504" spans="1:12" x14ac:dyDescent="0.3">
      <c r="A504" t="s">
        <v>753</v>
      </c>
      <c r="B504" s="1">
        <f t="shared" si="7"/>
        <v>43.5</v>
      </c>
      <c r="C504">
        <v>0</v>
      </c>
      <c r="D504">
        <v>87</v>
      </c>
    </row>
    <row r="505" spans="1:12" x14ac:dyDescent="0.3">
      <c r="A505" t="s">
        <v>754</v>
      </c>
      <c r="B505" s="1">
        <f t="shared" si="7"/>
        <v>34.299999999999997</v>
      </c>
      <c r="C505">
        <v>96</v>
      </c>
      <c r="D505">
        <v>0</v>
      </c>
      <c r="E505">
        <v>49</v>
      </c>
      <c r="F505">
        <v>0</v>
      </c>
      <c r="G505">
        <v>32</v>
      </c>
      <c r="H505">
        <v>36</v>
      </c>
      <c r="I505">
        <v>0</v>
      </c>
      <c r="J505">
        <v>1</v>
      </c>
      <c r="K505">
        <v>38</v>
      </c>
      <c r="L505">
        <v>91</v>
      </c>
    </row>
    <row r="506" spans="1:12" x14ac:dyDescent="0.3">
      <c r="A506" t="s">
        <v>755</v>
      </c>
      <c r="B506" s="1">
        <f t="shared" ref="B506:B522" si="8">AVERAGE(C506:BA506)</f>
        <v>54.2</v>
      </c>
      <c r="C506">
        <v>0</v>
      </c>
      <c r="D506">
        <v>15</v>
      </c>
      <c r="E506">
        <v>19</v>
      </c>
      <c r="F506">
        <v>121</v>
      </c>
      <c r="G506">
        <v>114</v>
      </c>
      <c r="H506">
        <v>0</v>
      </c>
      <c r="I506">
        <v>38</v>
      </c>
      <c r="J506">
        <v>0</v>
      </c>
      <c r="K506">
        <v>15</v>
      </c>
      <c r="L506">
        <v>220</v>
      </c>
    </row>
    <row r="507" spans="1:12" x14ac:dyDescent="0.3">
      <c r="A507" t="s">
        <v>756</v>
      </c>
      <c r="B507" s="1">
        <f t="shared" si="8"/>
        <v>21.555555555555557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57</v>
      </c>
      <c r="I507">
        <v>9</v>
      </c>
      <c r="J507">
        <v>0</v>
      </c>
      <c r="K507">
        <v>128</v>
      </c>
    </row>
    <row r="508" spans="1:12" x14ac:dyDescent="0.3">
      <c r="A508" t="s">
        <v>757</v>
      </c>
      <c r="B508" s="1">
        <f t="shared" si="8"/>
        <v>28.857142857142858</v>
      </c>
      <c r="C508">
        <v>8</v>
      </c>
      <c r="D508">
        <v>6</v>
      </c>
      <c r="E508">
        <v>0</v>
      </c>
      <c r="F508">
        <v>0</v>
      </c>
      <c r="G508">
        <v>34</v>
      </c>
      <c r="H508">
        <v>12</v>
      </c>
      <c r="I508">
        <v>142</v>
      </c>
    </row>
    <row r="509" spans="1:12" x14ac:dyDescent="0.3">
      <c r="A509" t="s">
        <v>758</v>
      </c>
      <c r="B509" s="1">
        <f t="shared" si="8"/>
        <v>172</v>
      </c>
      <c r="C509">
        <v>164</v>
      </c>
      <c r="D509">
        <v>0</v>
      </c>
      <c r="E509">
        <v>10</v>
      </c>
      <c r="F509">
        <v>174</v>
      </c>
      <c r="G509">
        <v>251</v>
      </c>
      <c r="H509">
        <v>431</v>
      </c>
      <c r="I509">
        <v>0</v>
      </c>
      <c r="J509">
        <v>242</v>
      </c>
      <c r="K509">
        <v>101</v>
      </c>
      <c r="L509">
        <v>347</v>
      </c>
    </row>
    <row r="510" spans="1:12" x14ac:dyDescent="0.3">
      <c r="A510" t="s">
        <v>759</v>
      </c>
      <c r="B510" s="1">
        <f t="shared" si="8"/>
        <v>85.2</v>
      </c>
      <c r="C510">
        <v>0</v>
      </c>
      <c r="D510">
        <v>0</v>
      </c>
      <c r="E510">
        <v>0</v>
      </c>
      <c r="F510">
        <v>0</v>
      </c>
      <c r="G510">
        <v>8</v>
      </c>
      <c r="H510">
        <v>509</v>
      </c>
      <c r="I510">
        <v>4</v>
      </c>
      <c r="J510">
        <v>57</v>
      </c>
      <c r="K510">
        <v>2</v>
      </c>
      <c r="L510">
        <v>272</v>
      </c>
    </row>
    <row r="511" spans="1:12" x14ac:dyDescent="0.3">
      <c r="A511" t="s">
        <v>760</v>
      </c>
      <c r="B511" s="1">
        <f t="shared" si="8"/>
        <v>0.1111111111111111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0</v>
      </c>
      <c r="K511">
        <v>0</v>
      </c>
    </row>
    <row r="512" spans="1:12" x14ac:dyDescent="0.3">
      <c r="A512" s="4" t="s">
        <v>761</v>
      </c>
      <c r="B512" s="1">
        <f t="shared" si="8"/>
        <v>301.75</v>
      </c>
      <c r="C512">
        <v>168</v>
      </c>
      <c r="D512">
        <v>0</v>
      </c>
      <c r="E512">
        <f>13*60+26</f>
        <v>806</v>
      </c>
      <c r="F512">
        <v>233</v>
      </c>
    </row>
    <row r="513" spans="1:12" x14ac:dyDescent="0.3">
      <c r="A513" t="s">
        <v>762</v>
      </c>
      <c r="B513" s="1">
        <f t="shared" si="8"/>
        <v>227.5</v>
      </c>
      <c r="C513">
        <v>64</v>
      </c>
      <c r="D513">
        <v>4</v>
      </c>
      <c r="E513">
        <v>485</v>
      </c>
      <c r="F513">
        <v>357</v>
      </c>
    </row>
    <row r="514" spans="1:12" x14ac:dyDescent="0.3">
      <c r="A514" t="s">
        <v>763</v>
      </c>
      <c r="B514" s="1">
        <f t="shared" si="8"/>
        <v>159.19999999999999</v>
      </c>
      <c r="C514">
        <v>14</v>
      </c>
      <c r="D514">
        <v>10</v>
      </c>
      <c r="E514">
        <v>178</v>
      </c>
      <c r="F514">
        <v>452</v>
      </c>
      <c r="G514">
        <v>454</v>
      </c>
      <c r="H514">
        <v>0</v>
      </c>
      <c r="I514">
        <v>193</v>
      </c>
      <c r="J514">
        <v>150</v>
      </c>
      <c r="K514">
        <v>141</v>
      </c>
      <c r="L514">
        <v>0</v>
      </c>
    </row>
    <row r="515" spans="1:12" x14ac:dyDescent="0.3">
      <c r="A515" t="s">
        <v>764</v>
      </c>
      <c r="B515" s="1">
        <f t="shared" si="8"/>
        <v>0</v>
      </c>
      <c r="C515">
        <v>0</v>
      </c>
    </row>
    <row r="516" spans="1:12" x14ac:dyDescent="0.3">
      <c r="A516" t="s">
        <v>765</v>
      </c>
      <c r="B516" s="1">
        <f t="shared" si="8"/>
        <v>134.75</v>
      </c>
      <c r="C516">
        <v>244</v>
      </c>
      <c r="D516">
        <v>109</v>
      </c>
      <c r="E516">
        <v>47</v>
      </c>
      <c r="F516">
        <v>139</v>
      </c>
    </row>
    <row r="517" spans="1:12" x14ac:dyDescent="0.3">
      <c r="A517" t="s">
        <v>766</v>
      </c>
      <c r="B517" s="1">
        <f t="shared" si="8"/>
        <v>282</v>
      </c>
      <c r="C517">
        <v>282</v>
      </c>
    </row>
    <row r="518" spans="1:12" x14ac:dyDescent="0.3">
      <c r="A518" t="s">
        <v>767</v>
      </c>
      <c r="B518" s="1">
        <f t="shared" si="8"/>
        <v>46</v>
      </c>
      <c r="C518">
        <v>92</v>
      </c>
      <c r="D518">
        <v>0</v>
      </c>
    </row>
    <row r="519" spans="1:12" x14ac:dyDescent="0.3">
      <c r="A519" t="s">
        <v>768</v>
      </c>
      <c r="B519" s="1">
        <f t="shared" si="8"/>
        <v>66.333333333333329</v>
      </c>
      <c r="C519">
        <v>0</v>
      </c>
      <c r="D519">
        <v>199</v>
      </c>
      <c r="E519">
        <v>0</v>
      </c>
    </row>
    <row r="520" spans="1:12" x14ac:dyDescent="0.3">
      <c r="A520" t="s">
        <v>769</v>
      </c>
      <c r="B520" s="1">
        <f t="shared" si="8"/>
        <v>106.66666666666667</v>
      </c>
      <c r="C520">
        <v>201</v>
      </c>
      <c r="D520">
        <v>141</v>
      </c>
      <c r="E520">
        <v>0</v>
      </c>
      <c r="F520">
        <v>224</v>
      </c>
      <c r="G520">
        <v>60</v>
      </c>
      <c r="H520">
        <v>14</v>
      </c>
    </row>
    <row r="521" spans="1:12" x14ac:dyDescent="0.3">
      <c r="A521" t="s">
        <v>770</v>
      </c>
      <c r="B521" s="1">
        <f t="shared" si="8"/>
        <v>37.833333333333336</v>
      </c>
      <c r="C521">
        <v>22</v>
      </c>
      <c r="D521">
        <v>3</v>
      </c>
      <c r="E521">
        <v>0</v>
      </c>
      <c r="F521">
        <v>89</v>
      </c>
      <c r="G521">
        <v>13</v>
      </c>
      <c r="H521">
        <v>100</v>
      </c>
    </row>
    <row r="522" spans="1:12" x14ac:dyDescent="0.3">
      <c r="A522" t="s">
        <v>771</v>
      </c>
      <c r="B522" s="1">
        <f t="shared" si="8"/>
        <v>176.5</v>
      </c>
      <c r="C522">
        <v>541</v>
      </c>
      <c r="D522">
        <v>0</v>
      </c>
      <c r="E522">
        <v>112</v>
      </c>
      <c r="F522">
        <v>305</v>
      </c>
      <c r="G522">
        <v>91</v>
      </c>
      <c r="H522">
        <v>289</v>
      </c>
      <c r="I522">
        <v>74</v>
      </c>
      <c r="J5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522"/>
  <sheetViews>
    <sheetView topLeftCell="A507" workbookViewId="0">
      <selection activeCell="D524" sqref="D524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0.11397058823529412</v>
      </c>
    </row>
    <row r="3" spans="1:2" x14ac:dyDescent="0.3">
      <c r="A3" t="s">
        <v>2</v>
      </c>
      <c r="B3">
        <f>Controlled!B3/'Fight Time'!B3</f>
        <v>0.17796682993898771</v>
      </c>
    </row>
    <row r="4" spans="1:2" x14ac:dyDescent="0.3">
      <c r="A4" t="s">
        <v>3</v>
      </c>
      <c r="B4">
        <f>Controlled!B4/'Fight Time'!B4</f>
        <v>0.25191570881226055</v>
      </c>
    </row>
    <row r="5" spans="1:2" x14ac:dyDescent="0.3">
      <c r="A5" t="s">
        <v>4</v>
      </c>
      <c r="B5">
        <f>Controlled!B5/'Fight Time'!B5</f>
        <v>0.55013550135501355</v>
      </c>
    </row>
    <row r="6" spans="1:2" x14ac:dyDescent="0.3">
      <c r="A6" t="s">
        <v>5</v>
      </c>
      <c r="B6">
        <f>Controlled!B6/'Fight Time'!B6</f>
        <v>5.213903743315508E-2</v>
      </c>
    </row>
    <row r="7" spans="1:2" x14ac:dyDescent="0.3">
      <c r="A7" t="s">
        <v>6</v>
      </c>
      <c r="B7">
        <f>Controlled!B7/'Fight Time'!B7</f>
        <v>3.463855421686747E-2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5.8369723435225618E-2</v>
      </c>
    </row>
    <row r="13" spans="1:2" x14ac:dyDescent="0.3">
      <c r="A13" t="s">
        <v>12</v>
      </c>
      <c r="B13">
        <f>Controlled!B13/'Fight Time'!B13</f>
        <v>4.5580110497237571E-2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0.32009029345372464</v>
      </c>
    </row>
    <row r="16" spans="1:2" x14ac:dyDescent="0.3">
      <c r="A16" t="s">
        <v>15</v>
      </c>
      <c r="B16">
        <f>Controlled!B16/'Fight Time'!B16</f>
        <v>0.13775510204081631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6.4575943244114808E-2</v>
      </c>
    </row>
    <row r="21" spans="1:2" x14ac:dyDescent="0.3">
      <c r="A21" t="s">
        <v>20</v>
      </c>
      <c r="B21">
        <f>Controlled!B21/'Fight Time'!B21</f>
        <v>0.20683646112600537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9.2178098676293618E-2</v>
      </c>
    </row>
    <row r="24" spans="1:2" x14ac:dyDescent="0.3">
      <c r="A24" t="s">
        <v>23</v>
      </c>
      <c r="B24">
        <f>Controlled!B24/'Fight Time'!B24</f>
        <v>0.13786707882534777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0.12309027777777778</v>
      </c>
    </row>
    <row r="27" spans="1:2" x14ac:dyDescent="0.3">
      <c r="A27" t="s">
        <v>26</v>
      </c>
      <c r="B27">
        <f>Controlled!B27/'Fight Time'!B27</f>
        <v>0.10810810810810811</v>
      </c>
    </row>
    <row r="28" spans="1:2" x14ac:dyDescent="0.3">
      <c r="A28" t="s">
        <v>27</v>
      </c>
      <c r="B28">
        <f>Controlled!B28/'Fight Time'!B28</f>
        <v>0.26597510373443983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6.4575645756457564E-2</v>
      </c>
    </row>
    <row r="35" spans="1:2" x14ac:dyDescent="0.3">
      <c r="A35" t="s">
        <v>34</v>
      </c>
      <c r="B35">
        <f>Controlled!B35/'Fight Time'!B35</f>
        <v>0.18083735909822865</v>
      </c>
    </row>
    <row r="36" spans="1:2" x14ac:dyDescent="0.3">
      <c r="A36" t="s">
        <v>35</v>
      </c>
      <c r="B36">
        <f>Controlled!B36/'Fight Time'!B36</f>
        <v>4.777777777777778E-2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4.2966751918158567E-2</v>
      </c>
    </row>
    <row r="41" spans="1:2" x14ac:dyDescent="0.3">
      <c r="A41" t="s">
        <v>39</v>
      </c>
      <c r="B41">
        <f>Controlled!B41/'Fight Time'!B41</f>
        <v>0.28636363636363638</v>
      </c>
    </row>
    <row r="42" spans="1:2" x14ac:dyDescent="0.3">
      <c r="A42" t="s">
        <v>40</v>
      </c>
      <c r="B42">
        <f>Controlled!B42/'Fight Time'!B42</f>
        <v>0.41877394636015325</v>
      </c>
    </row>
    <row r="43" spans="1:2" x14ac:dyDescent="0.3">
      <c r="A43" t="s">
        <v>41</v>
      </c>
      <c r="B43">
        <f>Controlled!B43/'Fight Time'!B43</f>
        <v>0.14923339011925041</v>
      </c>
    </row>
    <row r="44" spans="1:2" x14ac:dyDescent="0.3">
      <c r="A44" t="s">
        <v>42</v>
      </c>
      <c r="B44">
        <f>Controlled!B44/'Fight Time'!B44</f>
        <v>0.25562700964630225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0.17909535452322739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0.23202614379084968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7.5694444444444453E-2</v>
      </c>
    </row>
    <row r="60" spans="1:2" x14ac:dyDescent="0.3">
      <c r="A60" t="s">
        <v>59</v>
      </c>
      <c r="B60">
        <f>Controlled!B60/'Fight Time'!B60</f>
        <v>0.11990950226244344</v>
      </c>
    </row>
    <row r="61" spans="1:2" x14ac:dyDescent="0.3">
      <c r="A61" t="s">
        <v>60</v>
      </c>
      <c r="B61">
        <f>Controlled!B61/'Fight Time'!B61</f>
        <v>0.10264900662251655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0.11838565022421524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0.23064516129032256</v>
      </c>
    </row>
    <row r="66" spans="1:2" x14ac:dyDescent="0.3">
      <c r="A66" t="s">
        <v>65</v>
      </c>
      <c r="B66">
        <f>Controlled!B66/'Fight Time'!B66</f>
        <v>0.29082125603864734</v>
      </c>
    </row>
    <row r="67" spans="1:2" x14ac:dyDescent="0.3">
      <c r="A67" t="s">
        <v>66</v>
      </c>
      <c r="B67">
        <f>Controlled!B67/'Fight Time'!B67</f>
        <v>9.6102150537634407E-2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0.4654986522911051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3.2356687898089168E-2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0.24807930607187112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0.18512110726643599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0.13400758533501897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4.7358834244080147E-2</v>
      </c>
    </row>
    <row r="85" spans="1:2" x14ac:dyDescent="0.3">
      <c r="A85" t="s">
        <v>83</v>
      </c>
      <c r="B85">
        <f>Controlled!B85/'Fight Time'!B85</f>
        <v>2.3502304147465437E-2</v>
      </c>
    </row>
    <row r="86" spans="1:2" x14ac:dyDescent="0.3">
      <c r="A86" t="s">
        <v>84</v>
      </c>
      <c r="B86">
        <f>Controlled!B86/'Fight Time'!B86</f>
        <v>0.13620071684587814</v>
      </c>
    </row>
    <row r="87" spans="1:2" x14ac:dyDescent="0.3">
      <c r="A87" t="s">
        <v>85</v>
      </c>
      <c r="B87">
        <f>Controlled!B87/'Fight Time'!B87</f>
        <v>0.3243822075782537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3.0892143808255657E-2</v>
      </c>
    </row>
    <row r="93" spans="1:2" x14ac:dyDescent="0.3">
      <c r="A93" t="s">
        <v>91</v>
      </c>
      <c r="B93">
        <f>Controlled!B93/'Fight Time'!B93</f>
        <v>0.22608089260808925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0.10584518167456557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0.28354661791590491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0.22354014598540145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0.2547723935389134</v>
      </c>
    </row>
    <row r="105" spans="1:2" x14ac:dyDescent="0.3">
      <c r="A105" t="s">
        <v>100</v>
      </c>
      <c r="B105">
        <f>Controlled!B105/'Fight Time'!B105</f>
        <v>3.2222222222222222E-2</v>
      </c>
    </row>
    <row r="106" spans="1:2" x14ac:dyDescent="0.3">
      <c r="A106" t="s">
        <v>119</v>
      </c>
      <c r="B106">
        <f>Controlled!B106/'Fight Time'!B106</f>
        <v>0.11080432172869148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0.17341269841269841</v>
      </c>
    </row>
    <row r="109" spans="1:2" x14ac:dyDescent="0.3">
      <c r="A109" t="s">
        <v>102</v>
      </c>
      <c r="B109">
        <f>Controlled!B109/'Fight Time'!B109</f>
        <v>8.0246913580246909E-2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5.1111111111111114E-2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0.19878472222222221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0.10655737704918032</v>
      </c>
    </row>
    <row r="116" spans="1:2" x14ac:dyDescent="0.3">
      <c r="A116" t="s">
        <v>109</v>
      </c>
      <c r="B116">
        <f>Controlled!B116/'Fight Time'!B116</f>
        <v>8.1103000811030019E-3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0.24399631829972387</v>
      </c>
    </row>
    <row r="119" spans="1:2" x14ac:dyDescent="0.3">
      <c r="A119" t="s">
        <v>112</v>
      </c>
      <c r="B119">
        <f>Controlled!B119/'Fight Time'!B119</f>
        <v>0.24902190923317685</v>
      </c>
    </row>
    <row r="120" spans="1:2" x14ac:dyDescent="0.3">
      <c r="A120" t="s">
        <v>113</v>
      </c>
      <c r="B120">
        <f>Controlled!B120/'Fight Time'!B120</f>
        <v>6.9220430107526876E-2</v>
      </c>
    </row>
    <row r="121" spans="1:2" x14ac:dyDescent="0.3">
      <c r="A121" t="s">
        <v>114</v>
      </c>
      <c r="B121">
        <f>Controlled!B121/'Fight Time'!B121</f>
        <v>6.1064593301435405E-2</v>
      </c>
    </row>
    <row r="122" spans="1:2" x14ac:dyDescent="0.3">
      <c r="A122" s="4" t="s">
        <v>121</v>
      </c>
      <c r="B122">
        <f>Controlled!B122/'Fight Time'!B122</f>
        <v>0.24796163069544366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0.36813186813186816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0.23022151898734178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0.10785185185185185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4.7325102880658436E-2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0.1461864406779661</v>
      </c>
    </row>
    <row r="135" spans="1:2" x14ac:dyDescent="0.3">
      <c r="A135" t="s">
        <v>134</v>
      </c>
      <c r="B135">
        <f>Controlled!B135/'Fight Time'!B135</f>
        <v>0.2018796992481203</v>
      </c>
    </row>
    <row r="136" spans="1:2" x14ac:dyDescent="0.3">
      <c r="A136" t="s">
        <v>135</v>
      </c>
      <c r="B136">
        <f>Controlled!B136/'Fight Time'!B136</f>
        <v>4.2954767328343642E-2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1.4505119453924915E-2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0.36743852091186502</v>
      </c>
    </row>
    <row r="141" spans="1:2" x14ac:dyDescent="0.3">
      <c r="A141" t="s">
        <v>140</v>
      </c>
      <c r="B141">
        <f>Controlled!B141/'Fight Time'!B141</f>
        <v>0.13487903225806452</v>
      </c>
    </row>
    <row r="142" spans="1:2" x14ac:dyDescent="0.3">
      <c r="A142" t="s">
        <v>141</v>
      </c>
      <c r="B142">
        <f>Controlled!B142/'Fight Time'!B142</f>
        <v>9.6774193548387101E-3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0.27031725336810086</v>
      </c>
    </row>
    <row r="148" spans="1:2" x14ac:dyDescent="0.3">
      <c r="A148" s="4" t="s">
        <v>147</v>
      </c>
      <c r="B148">
        <f>Controlled!B148/'Fight Time'!B148</f>
        <v>0.16722797927461139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6.7764060356652944E-2</v>
      </c>
    </row>
    <row r="153" spans="1:2" x14ac:dyDescent="0.3">
      <c r="A153" t="s">
        <v>152</v>
      </c>
      <c r="B153">
        <f>Controlled!B153/'Fight Time'!B153</f>
        <v>0.31459589867310012</v>
      </c>
    </row>
    <row r="154" spans="1:2" x14ac:dyDescent="0.3">
      <c r="A154" t="s">
        <v>153</v>
      </c>
      <c r="B154">
        <f>Controlled!B154/'Fight Time'!B154</f>
        <v>0.11912302070645554</v>
      </c>
    </row>
    <row r="155" spans="1:2" x14ac:dyDescent="0.3">
      <c r="A155" t="s">
        <v>154</v>
      </c>
      <c r="B155">
        <f>Controlled!B155/'Fight Time'!B155</f>
        <v>0.38947368421052631</v>
      </c>
    </row>
    <row r="156" spans="1:2" x14ac:dyDescent="0.3">
      <c r="A156" t="s">
        <v>170</v>
      </c>
      <c r="B156">
        <f>Controlled!B156/'Fight Time'!B156</f>
        <v>0.40824468085106386</v>
      </c>
    </row>
    <row r="157" spans="1:2" x14ac:dyDescent="0.3">
      <c r="A157" t="s">
        <v>155</v>
      </c>
      <c r="B157">
        <f>Controlled!B157/'Fight Time'!B157</f>
        <v>0.35717834078489813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0.20671834625322996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0.34658187599364071</v>
      </c>
    </row>
    <row r="163" spans="1:2" x14ac:dyDescent="0.3">
      <c r="A163" t="s">
        <v>161</v>
      </c>
      <c r="B163">
        <f>Controlled!B163/'Fight Time'!B163</f>
        <v>2.1222410865874362E-2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6.7428571428571435E-2</v>
      </c>
    </row>
    <row r="167" spans="1:2" x14ac:dyDescent="0.3">
      <c r="A167" t="s">
        <v>165</v>
      </c>
      <c r="B167">
        <f>Controlled!B167/'Fight Time'!B167</f>
        <v>0.1471951219512195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0.14506517690875234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0.27950145849907188</v>
      </c>
    </row>
    <row r="178" spans="1:2" x14ac:dyDescent="0.3">
      <c r="A178" t="s">
        <v>177</v>
      </c>
      <c r="B178">
        <f>Controlled!B178/'Fight Time'!B178</f>
        <v>0.35185185185185186</v>
      </c>
    </row>
    <row r="179" spans="1:2" x14ac:dyDescent="0.3">
      <c r="A179" t="s">
        <v>178</v>
      </c>
      <c r="B179">
        <f>Controlled!B179/'Fight Time'!B179</f>
        <v>0.23605015673981192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0.25875190258751901</v>
      </c>
    </row>
    <row r="185" spans="1:2" x14ac:dyDescent="0.3">
      <c r="A185" t="s">
        <v>184</v>
      </c>
      <c r="B185">
        <f>Controlled!B185/'Fight Time'!B185</f>
        <v>0.35960591133004927</v>
      </c>
    </row>
    <row r="186" spans="1:2" x14ac:dyDescent="0.3">
      <c r="A186" t="s">
        <v>185</v>
      </c>
      <c r="B186">
        <f>Controlled!B186/'Fight Time'!B186</f>
        <v>0.82519083969465645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0.14557692307692308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0.38691437802907919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0.15496098104793757</v>
      </c>
    </row>
    <row r="195" spans="1:2" x14ac:dyDescent="0.3">
      <c r="A195" t="s">
        <v>193</v>
      </c>
      <c r="B195">
        <f>Controlled!B195/'Fight Time'!B195</f>
        <v>3.0461165048543692E-2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0.43518518518518517</v>
      </c>
    </row>
    <row r="198" spans="1:2" x14ac:dyDescent="0.3">
      <c r="A198" t="s">
        <v>197</v>
      </c>
      <c r="B198">
        <f>Controlled!B198/'Fight Time'!B198</f>
        <v>0.18106796116504853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4.1448516579406632E-2</v>
      </c>
    </row>
    <row r="201" spans="1:2" x14ac:dyDescent="0.3">
      <c r="A201" t="s">
        <v>200</v>
      </c>
      <c r="B201">
        <f>Controlled!B201/'Fight Time'!B201</f>
        <v>0.4098360655737705</v>
      </c>
    </row>
    <row r="202" spans="1:2" x14ac:dyDescent="0.3">
      <c r="A202" t="s">
        <v>201</v>
      </c>
      <c r="B202">
        <f>Controlled!B202/'Fight Time'!B202</f>
        <v>0.18155080213903746</v>
      </c>
    </row>
    <row r="203" spans="1:2" x14ac:dyDescent="0.3">
      <c r="A203" t="s">
        <v>202</v>
      </c>
      <c r="B203">
        <f>Controlled!B203/'Fight Time'!B203</f>
        <v>0.18703007518796994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9.7237569060773493E-2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0.20196159690564994</v>
      </c>
    </row>
    <row r="210" spans="1:2" x14ac:dyDescent="0.3">
      <c r="A210" t="s">
        <v>209</v>
      </c>
      <c r="B210">
        <f>Controlled!B210/'Fight Time'!B210</f>
        <v>8.0616740088105723E-2</v>
      </c>
    </row>
    <row r="211" spans="1:2" x14ac:dyDescent="0.3">
      <c r="A211" t="s">
        <v>210</v>
      </c>
      <c r="B211">
        <f>Controlled!B211/'Fight Time'!B211</f>
        <v>0.27969549809686312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7.4701195219123509E-2</v>
      </c>
    </row>
    <row r="214" spans="1:2" x14ac:dyDescent="0.3">
      <c r="A214" t="s">
        <v>213</v>
      </c>
      <c r="B214">
        <f>Controlled!B214/'Fight Time'!B214</f>
        <v>0.15317374932759548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0.27961753731343286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3.6809815950920245E-3</v>
      </c>
    </row>
    <row r="223" spans="1:2" x14ac:dyDescent="0.3">
      <c r="A223" t="s">
        <v>232</v>
      </c>
      <c r="B223">
        <f>Controlled!B223/'Fight Time'!B223</f>
        <v>1.8990504747626185E-2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0.2237179487179487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0.23852520692249812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6.7625458996328033E-2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0.18804483188044832</v>
      </c>
    </row>
    <row r="241" spans="1:2" x14ac:dyDescent="0.3">
      <c r="A241" t="s">
        <v>252</v>
      </c>
      <c r="B241">
        <f>Controlled!B241/'Fight Time'!B241</f>
        <v>0.16666666666666666</v>
      </c>
    </row>
    <row r="242" spans="1:2" x14ac:dyDescent="0.3">
      <c r="A242" t="s">
        <v>253</v>
      </c>
      <c r="B242">
        <f>Controlled!B242/'Fight Time'!B242</f>
        <v>0.14145470771976798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>
        <f>Controlled!B244/'Fight Time'!B244</f>
        <v>1.7567567567567569E-2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9.860191317144959E-2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486</v>
      </c>
      <c r="B256">
        <f>Controlled!B256/'Fight Time'!B256</f>
        <v>1.5555555555555555E-2</v>
      </c>
    </row>
    <row r="257" spans="1:2" x14ac:dyDescent="0.3">
      <c r="A257" t="s">
        <v>487</v>
      </c>
      <c r="B257">
        <f>Controlled!B257/'Fight Time'!B257</f>
        <v>5.8888888888888886E-2</v>
      </c>
    </row>
    <row r="258" spans="1:2" x14ac:dyDescent="0.3">
      <c r="A258" t="s">
        <v>488</v>
      </c>
      <c r="B258">
        <f>Controlled!B258/'Fight Time'!B258</f>
        <v>5.2752293577981654E-2</v>
      </c>
    </row>
    <row r="259" spans="1:2" x14ac:dyDescent="0.3">
      <c r="A259" t="s">
        <v>489</v>
      </c>
      <c r="B259">
        <f>Controlled!B259/'Fight Time'!B259</f>
        <v>0.29065533980582525</v>
      </c>
    </row>
    <row r="260" spans="1:2" x14ac:dyDescent="0.3">
      <c r="A260" t="s">
        <v>490</v>
      </c>
      <c r="B260">
        <f>Controlled!B260/'Fight Time'!B260</f>
        <v>0.1</v>
      </c>
    </row>
    <row r="261" spans="1:2" x14ac:dyDescent="0.3">
      <c r="A261" t="s">
        <v>491</v>
      </c>
      <c r="B261">
        <f>Controlled!B261/'Fight Time'!B261</f>
        <v>0.19559939301972687</v>
      </c>
    </row>
    <row r="262" spans="1:2" x14ac:dyDescent="0.3">
      <c r="A262" t="s">
        <v>492</v>
      </c>
      <c r="B262">
        <f>Controlled!B262/'Fight Time'!B262</f>
        <v>0.38006814310051107</v>
      </c>
    </row>
    <row r="263" spans="1:2" x14ac:dyDescent="0.3">
      <c r="A263" t="s">
        <v>493</v>
      </c>
      <c r="B263">
        <f>Controlled!B263/'Fight Time'!B263</f>
        <v>0.20184983677910773</v>
      </c>
    </row>
    <row r="264" spans="1:2" x14ac:dyDescent="0.3">
      <c r="A264" t="s">
        <v>494</v>
      </c>
      <c r="B264">
        <f>Controlled!B264/'Fight Time'!B264</f>
        <v>0.43939393939393939</v>
      </c>
    </row>
    <row r="265" spans="1:2" x14ac:dyDescent="0.3">
      <c r="A265" t="s">
        <v>495</v>
      </c>
      <c r="B265">
        <f>Controlled!B265/'Fight Time'!B265</f>
        <v>0.36899488926746166</v>
      </c>
    </row>
    <row r="266" spans="1:2" x14ac:dyDescent="0.3">
      <c r="A266" t="s">
        <v>496</v>
      </c>
      <c r="B266">
        <f>Controlled!B266/'Fight Time'!B266</f>
        <v>9.8868098868098872E-2</v>
      </c>
    </row>
    <row r="267" spans="1:2" x14ac:dyDescent="0.3">
      <c r="A267" t="s">
        <v>497</v>
      </c>
      <c r="B267">
        <f>Controlled!B267/'Fight Time'!B267</f>
        <v>0.29452054794520549</v>
      </c>
    </row>
    <row r="268" spans="1:2" x14ac:dyDescent="0.3">
      <c r="A268" t="s">
        <v>498</v>
      </c>
      <c r="B268">
        <f>Controlled!B268/'Fight Time'!B268</f>
        <v>4.0625000000000001E-2</v>
      </c>
    </row>
    <row r="269" spans="1:2" x14ac:dyDescent="0.3">
      <c r="A269" t="s">
        <v>499</v>
      </c>
      <c r="B269">
        <f>Controlled!B269/'Fight Time'!B269</f>
        <v>3.4482758620689655E-2</v>
      </c>
    </row>
    <row r="270" spans="1:2" x14ac:dyDescent="0.3">
      <c r="A270" t="s">
        <v>500</v>
      </c>
      <c r="B270">
        <f>Controlled!B270/'Fight Time'!B270</f>
        <v>0.19350237717908081</v>
      </c>
    </row>
    <row r="271" spans="1:2" x14ac:dyDescent="0.3">
      <c r="A271" t="s">
        <v>501</v>
      </c>
      <c r="B271">
        <f>Controlled!B271/'Fight Time'!B271</f>
        <v>3.8563829787234043E-2</v>
      </c>
    </row>
    <row r="272" spans="1:2" x14ac:dyDescent="0.3">
      <c r="A272" t="s">
        <v>502</v>
      </c>
      <c r="B272">
        <f>Controlled!B272/'Fight Time'!B272</f>
        <v>0.35410958904109591</v>
      </c>
    </row>
    <row r="273" spans="1:2" x14ac:dyDescent="0.3">
      <c r="A273" t="s">
        <v>503</v>
      </c>
      <c r="B273">
        <f>Controlled!B273/'Fight Time'!B273</f>
        <v>1.9332939787485241E-2</v>
      </c>
    </row>
    <row r="274" spans="1:2" x14ac:dyDescent="0.3">
      <c r="A274" s="4" t="s">
        <v>508</v>
      </c>
      <c r="B274">
        <f>Controlled!B274/'Fight Time'!B274</f>
        <v>0</v>
      </c>
    </row>
    <row r="275" spans="1:2" x14ac:dyDescent="0.3">
      <c r="A275" t="s">
        <v>509</v>
      </c>
      <c r="B275">
        <f>Controlled!B275/'Fight Time'!B275</f>
        <v>4.1599999999999998E-2</v>
      </c>
    </row>
    <row r="276" spans="1:2" x14ac:dyDescent="0.3">
      <c r="A276" t="s">
        <v>510</v>
      </c>
      <c r="B276">
        <f>Controlled!B276/'Fight Time'!B276</f>
        <v>0.12761276127612761</v>
      </c>
    </row>
    <row r="277" spans="1:2" x14ac:dyDescent="0.3">
      <c r="A277" t="s">
        <v>511</v>
      </c>
      <c r="B277">
        <f>Controlled!B277/'Fight Time'!B277</f>
        <v>0</v>
      </c>
    </row>
    <row r="278" spans="1:2" x14ac:dyDescent="0.3">
      <c r="A278" t="s">
        <v>512</v>
      </c>
      <c r="B278">
        <f>Controlled!B278/'Fight Time'!B278</f>
        <v>2.2275258552108195E-2</v>
      </c>
    </row>
    <row r="279" spans="1:2" x14ac:dyDescent="0.3">
      <c r="A279" t="s">
        <v>513</v>
      </c>
      <c r="B279">
        <f>Controlled!B279/'Fight Time'!B279</f>
        <v>0.29160530191458028</v>
      </c>
    </row>
    <row r="280" spans="1:2" x14ac:dyDescent="0.3">
      <c r="A280" t="s">
        <v>514</v>
      </c>
      <c r="B280">
        <f>Controlled!B280/'Fight Time'!B280</f>
        <v>9.1383219954648515E-2</v>
      </c>
    </row>
    <row r="281" spans="1:2" x14ac:dyDescent="0.3">
      <c r="A281" t="s">
        <v>515</v>
      </c>
      <c r="B281">
        <f>Controlled!B281/'Fight Time'!B281</f>
        <v>8.9124839124839123E-2</v>
      </c>
    </row>
    <row r="282" spans="1:2" x14ac:dyDescent="0.3">
      <c r="A282" t="s">
        <v>517</v>
      </c>
      <c r="B282">
        <f>Controlled!B282/'Fight Time'!B282</f>
        <v>0.18239436619718308</v>
      </c>
    </row>
    <row r="283" spans="1:2" x14ac:dyDescent="0.3">
      <c r="A283" t="s">
        <v>518</v>
      </c>
      <c r="B283">
        <f>Controlled!B283/'Fight Time'!B283</f>
        <v>0</v>
      </c>
    </row>
    <row r="284" spans="1:2" x14ac:dyDescent="0.3">
      <c r="A284" t="s">
        <v>519</v>
      </c>
      <c r="B284">
        <f>Controlled!B284/'Fight Time'!B284</f>
        <v>9.7255574614065185E-2</v>
      </c>
    </row>
    <row r="285" spans="1:2" x14ac:dyDescent="0.3">
      <c r="A285" t="s">
        <v>520</v>
      </c>
      <c r="B285">
        <f>Controlled!B285/'Fight Time'!B285</f>
        <v>1.1467889908256881E-2</v>
      </c>
    </row>
    <row r="286" spans="1:2" x14ac:dyDescent="0.3">
      <c r="A286" t="s">
        <v>521</v>
      </c>
      <c r="B286">
        <f>Controlled!B286/'Fight Time'!B286</f>
        <v>0.37315270935960593</v>
      </c>
    </row>
    <row r="287" spans="1:2" x14ac:dyDescent="0.3">
      <c r="A287" t="s">
        <v>522</v>
      </c>
      <c r="B287">
        <f>Controlled!B287/'Fight Time'!B287</f>
        <v>0.15406626506024096</v>
      </c>
    </row>
    <row r="288" spans="1:2" x14ac:dyDescent="0.3">
      <c r="A288" t="s">
        <v>523</v>
      </c>
      <c r="B288">
        <f>Controlled!B288/'Fight Time'!B288</f>
        <v>5.4718875502008033E-2</v>
      </c>
    </row>
    <row r="289" spans="1:2" x14ac:dyDescent="0.3">
      <c r="A289" t="s">
        <v>524</v>
      </c>
      <c r="B289">
        <f>Controlled!B289/'Fight Time'!B289</f>
        <v>0.47239263803680981</v>
      </c>
    </row>
    <row r="290" spans="1:2" x14ac:dyDescent="0.3">
      <c r="A290" t="s">
        <v>525</v>
      </c>
      <c r="B290">
        <f>Controlled!B290/'Fight Time'!B290</f>
        <v>0.11882453151618398</v>
      </c>
    </row>
    <row r="291" spans="1:2" x14ac:dyDescent="0.3">
      <c r="A291" s="4" t="s">
        <v>528</v>
      </c>
      <c r="B291">
        <f>Controlled!B291/'Fight Time'!B291</f>
        <v>0.34972222222222221</v>
      </c>
    </row>
    <row r="292" spans="1:2" x14ac:dyDescent="0.3">
      <c r="A292" t="s">
        <v>529</v>
      </c>
      <c r="B292">
        <f>Controlled!B292/'Fight Time'!B292</f>
        <v>5.6172839506172842E-2</v>
      </c>
    </row>
    <row r="293" spans="1:2" x14ac:dyDescent="0.3">
      <c r="A293" t="s">
        <v>530</v>
      </c>
      <c r="B293">
        <f>Controlled!B293/'Fight Time'!B293</f>
        <v>0.3480345158197507</v>
      </c>
    </row>
    <row r="294" spans="1:2" x14ac:dyDescent="0.3">
      <c r="A294" t="s">
        <v>531</v>
      </c>
      <c r="B294">
        <f>Controlled!B294/'Fight Time'!B294</f>
        <v>0.18846694796061886</v>
      </c>
    </row>
    <row r="295" spans="1:2" x14ac:dyDescent="0.3">
      <c r="A295" t="s">
        <v>532</v>
      </c>
      <c r="B295">
        <f>Controlled!B295/'Fight Time'!B295</f>
        <v>9.1269841269841265E-2</v>
      </c>
    </row>
    <row r="296" spans="1:2" x14ac:dyDescent="0.3">
      <c r="A296" t="s">
        <v>533</v>
      </c>
      <c r="B296">
        <f>Controlled!B296/'Fight Time'!B296</f>
        <v>0.10052631578947369</v>
      </c>
    </row>
    <row r="297" spans="1:2" x14ac:dyDescent="0.3">
      <c r="A297" t="s">
        <v>534</v>
      </c>
      <c r="B297">
        <f>Controlled!B297/'Fight Time'!B297</f>
        <v>5.0000000000000001E-3</v>
      </c>
    </row>
    <row r="298" spans="1:2" x14ac:dyDescent="0.3">
      <c r="A298" t="s">
        <v>535</v>
      </c>
      <c r="B298">
        <f>Controlled!B298/'Fight Time'!B298</f>
        <v>0</v>
      </c>
    </row>
    <row r="299" spans="1:2" x14ac:dyDescent="0.3">
      <c r="A299" t="s">
        <v>536</v>
      </c>
      <c r="B299">
        <f>Controlled!B299/'Fight Time'!B299</f>
        <v>5.4920212765957446E-2</v>
      </c>
    </row>
    <row r="300" spans="1:2" x14ac:dyDescent="0.3">
      <c r="A300" t="s">
        <v>537</v>
      </c>
      <c r="B300">
        <f>Controlled!B300/'Fight Time'!B300</f>
        <v>0.19642857142857142</v>
      </c>
    </row>
    <row r="301" spans="1:2" x14ac:dyDescent="0.3">
      <c r="A301" t="s">
        <v>538</v>
      </c>
      <c r="B301">
        <f>Controlled!B301/'Fight Time'!B301</f>
        <v>0.17890624999999999</v>
      </c>
    </row>
    <row r="302" spans="1:2" x14ac:dyDescent="0.3">
      <c r="A302" t="s">
        <v>539</v>
      </c>
      <c r="B302">
        <f>Controlled!B302/'Fight Time'!B302</f>
        <v>0.26489795918367348</v>
      </c>
    </row>
    <row r="303" spans="1:2" x14ac:dyDescent="0.3">
      <c r="A303" t="s">
        <v>540</v>
      </c>
      <c r="B303">
        <f>Controlled!B303/'Fight Time'!B303</f>
        <v>4.4510385756676559E-3</v>
      </c>
    </row>
    <row r="304" spans="1:2" x14ac:dyDescent="0.3">
      <c r="A304" t="s">
        <v>541</v>
      </c>
      <c r="B304">
        <f>Controlled!B304/'Fight Time'!B304</f>
        <v>9.0834428383705645E-2</v>
      </c>
    </row>
    <row r="305" spans="1:2" x14ac:dyDescent="0.3">
      <c r="A305" t="s">
        <v>542</v>
      </c>
      <c r="B305">
        <f>Controlled!B305/'Fight Time'!B305</f>
        <v>0.12485681557846508</v>
      </c>
    </row>
    <row r="306" spans="1:2" x14ac:dyDescent="0.3">
      <c r="A306" t="s">
        <v>543</v>
      </c>
      <c r="B306">
        <f>Controlled!B306/'Fight Time'!B306</f>
        <v>0.23083756345177667</v>
      </c>
    </row>
    <row r="307" spans="1:2" x14ac:dyDescent="0.3">
      <c r="A307" t="s">
        <v>544</v>
      </c>
      <c r="B307">
        <f>Controlled!B307/'Fight Time'!B307</f>
        <v>0.13044633368756642</v>
      </c>
    </row>
    <row r="308" spans="1:2" x14ac:dyDescent="0.3">
      <c r="A308" t="s">
        <v>545</v>
      </c>
      <c r="B308">
        <f>Controlled!B308/'Fight Time'!B308</f>
        <v>0.13302034428794993</v>
      </c>
    </row>
    <row r="309" spans="1:2" x14ac:dyDescent="0.3">
      <c r="A309" t="s">
        <v>546</v>
      </c>
      <c r="B309">
        <f>Controlled!B309/'Fight Time'!B309</f>
        <v>9.8922090326101789E-2</v>
      </c>
    </row>
    <row r="310" spans="1:2" x14ac:dyDescent="0.3">
      <c r="A310" s="4" t="s">
        <v>547</v>
      </c>
      <c r="B310">
        <f>Controlled!B310/'Fight Time'!B310</f>
        <v>0.43684210526315792</v>
      </c>
    </row>
    <row r="311" spans="1:2" x14ac:dyDescent="0.3">
      <c r="A311" t="s">
        <v>548</v>
      </c>
      <c r="B311">
        <f>Controlled!B311/'Fight Time'!B311</f>
        <v>0.32608695652173914</v>
      </c>
    </row>
    <row r="312" spans="1:2" x14ac:dyDescent="0.3">
      <c r="A312" t="s">
        <v>549</v>
      </c>
      <c r="B312">
        <f>Controlled!B312/'Fight Time'!B312</f>
        <v>0.28744103773584906</v>
      </c>
    </row>
    <row r="313" spans="1:2" x14ac:dyDescent="0.3">
      <c r="A313" t="s">
        <v>550</v>
      </c>
      <c r="B313">
        <f>Controlled!B313/'Fight Time'!B313</f>
        <v>2.3986765922249791E-2</v>
      </c>
    </row>
    <row r="314" spans="1:2" x14ac:dyDescent="0.3">
      <c r="A314" t="s">
        <v>551</v>
      </c>
      <c r="B314">
        <f>Controlled!B314/'Fight Time'!B314</f>
        <v>0</v>
      </c>
    </row>
    <row r="315" spans="1:2" x14ac:dyDescent="0.3">
      <c r="A315" t="s">
        <v>552</v>
      </c>
      <c r="B315">
        <f>Controlled!B315/'Fight Time'!B315</f>
        <v>8.1494057724957561E-2</v>
      </c>
    </row>
    <row r="316" spans="1:2" x14ac:dyDescent="0.3">
      <c r="A316" t="s">
        <v>553</v>
      </c>
      <c r="B316">
        <f>Controlled!B316/'Fight Time'!B316</f>
        <v>0.37632508833922262</v>
      </c>
    </row>
    <row r="317" spans="1:2" x14ac:dyDescent="0.3">
      <c r="A317" t="s">
        <v>554</v>
      </c>
      <c r="B317">
        <f>Controlled!B317/'Fight Time'!B317</f>
        <v>0.14765193370165747</v>
      </c>
    </row>
    <row r="318" spans="1:2" x14ac:dyDescent="0.3">
      <c r="A318" t="s">
        <v>555</v>
      </c>
      <c r="B318">
        <f>Controlled!B318/'Fight Time'!B318</f>
        <v>0.33599999999999997</v>
      </c>
    </row>
    <row r="319" spans="1:2" x14ac:dyDescent="0.3">
      <c r="A319" t="s">
        <v>556</v>
      </c>
      <c r="B319">
        <f>Controlled!B319/'Fight Time'!B319</f>
        <v>0.11074074074074075</v>
      </c>
    </row>
    <row r="320" spans="1:2" x14ac:dyDescent="0.3">
      <c r="A320" t="s">
        <v>557</v>
      </c>
      <c r="B320">
        <f>Controlled!B320/'Fight Time'!B320</f>
        <v>9.9162011173184364E-2</v>
      </c>
    </row>
    <row r="321" spans="1:2" x14ac:dyDescent="0.3">
      <c r="A321" t="s">
        <v>558</v>
      </c>
      <c r="B321">
        <f>Controlled!B321/'Fight Time'!B321</f>
        <v>0.14045307443365695</v>
      </c>
    </row>
    <row r="322" spans="1:2" x14ac:dyDescent="0.3">
      <c r="A322" t="s">
        <v>559</v>
      </c>
      <c r="B322">
        <f>Controlled!B322/'Fight Time'!B322</f>
        <v>0.22846153846153847</v>
      </c>
    </row>
    <row r="323" spans="1:2" x14ac:dyDescent="0.3">
      <c r="A323" t="s">
        <v>560</v>
      </c>
      <c r="B323">
        <f>Controlled!B323/'Fight Time'!B323</f>
        <v>0.10266940451745379</v>
      </c>
    </row>
    <row r="324" spans="1:2" x14ac:dyDescent="0.3">
      <c r="A324" t="s">
        <v>562</v>
      </c>
      <c r="B324">
        <f>Controlled!B324/'Fight Time'!B324</f>
        <v>0.13647959183673469</v>
      </c>
    </row>
    <row r="325" spans="1:2" x14ac:dyDescent="0.3">
      <c r="A325" t="s">
        <v>563</v>
      </c>
      <c r="B325">
        <f>Controlled!B325/'Fight Time'!B325</f>
        <v>0</v>
      </c>
    </row>
    <row r="326" spans="1:2" x14ac:dyDescent="0.3">
      <c r="A326" t="s">
        <v>564</v>
      </c>
      <c r="B326">
        <f>Controlled!B326/'Fight Time'!B326</f>
        <v>0.13837638376383765</v>
      </c>
    </row>
    <row r="327" spans="1:2" x14ac:dyDescent="0.3">
      <c r="A327" t="s">
        <v>565</v>
      </c>
      <c r="B327">
        <f>Controlled!B327/'Fight Time'!B327</f>
        <v>2.2552447552447553E-2</v>
      </c>
    </row>
    <row r="328" spans="1:2" x14ac:dyDescent="0.3">
      <c r="A328" t="s">
        <v>566</v>
      </c>
      <c r="B328">
        <f>Controlled!B328/'Fight Time'!B328</f>
        <v>8.7777777777777774E-2</v>
      </c>
    </row>
    <row r="329" spans="1:2" x14ac:dyDescent="0.3">
      <c r="A329" s="4" t="s">
        <v>572</v>
      </c>
      <c r="B329">
        <f>Controlled!B329/'Fight Time'!B329</f>
        <v>0.25852272727272729</v>
      </c>
    </row>
    <row r="330" spans="1:2" x14ac:dyDescent="0.3">
      <c r="A330" t="s">
        <v>573</v>
      </c>
      <c r="B330">
        <f>Controlled!B330/'Fight Time'!B330</f>
        <v>0</v>
      </c>
    </row>
    <row r="331" spans="1:2" x14ac:dyDescent="0.3">
      <c r="A331" t="s">
        <v>574</v>
      </c>
      <c r="B331">
        <f>Controlled!B331/'Fight Time'!B331</f>
        <v>0.28727272727272729</v>
      </c>
    </row>
    <row r="332" spans="1:2" x14ac:dyDescent="0.3">
      <c r="A332" t="s">
        <v>575</v>
      </c>
      <c r="B332">
        <f>Controlled!B332/'Fight Time'!B332</f>
        <v>0</v>
      </c>
    </row>
    <row r="333" spans="1:2" x14ac:dyDescent="0.3">
      <c r="A333" t="s">
        <v>576</v>
      </c>
      <c r="B333">
        <f>Controlled!B333/'Fight Time'!B333</f>
        <v>0</v>
      </c>
    </row>
    <row r="334" spans="1:2" x14ac:dyDescent="0.3">
      <c r="A334" t="s">
        <v>577</v>
      </c>
      <c r="B334">
        <f>Controlled!B334/'Fight Time'!B334</f>
        <v>8.0225988700564965E-2</v>
      </c>
    </row>
    <row r="335" spans="1:2" x14ac:dyDescent="0.3">
      <c r="A335" t="s">
        <v>578</v>
      </c>
      <c r="B335">
        <f>Controlled!B335/'Fight Time'!B335</f>
        <v>0.34968301634968302</v>
      </c>
    </row>
    <row r="336" spans="1:2" x14ac:dyDescent="0.3">
      <c r="A336" t="s">
        <v>579</v>
      </c>
      <c r="B336">
        <f>Controlled!B336/'Fight Time'!B336</f>
        <v>0.10032292787944026</v>
      </c>
    </row>
    <row r="337" spans="1:2" x14ac:dyDescent="0.3">
      <c r="A337" t="s">
        <v>580</v>
      </c>
      <c r="B337">
        <f>Controlled!B337/'Fight Time'!B337</f>
        <v>0.15889114266396212</v>
      </c>
    </row>
    <row r="338" spans="1:2" x14ac:dyDescent="0.3">
      <c r="A338" t="s">
        <v>582</v>
      </c>
      <c r="B338">
        <f>Controlled!B338/'Fight Time'!B338</f>
        <v>9.3217893217893213E-2</v>
      </c>
    </row>
    <row r="339" spans="1:2" x14ac:dyDescent="0.3">
      <c r="A339" t="s">
        <v>583</v>
      </c>
      <c r="B339">
        <f>Controlled!B339/'Fight Time'!B339</f>
        <v>0.39357142857142857</v>
      </c>
    </row>
    <row r="340" spans="1:2" x14ac:dyDescent="0.3">
      <c r="A340" t="s">
        <v>584</v>
      </c>
      <c r="B340">
        <f>Controlled!B340/'Fight Time'!B340</f>
        <v>0.15926395939086294</v>
      </c>
    </row>
    <row r="341" spans="1:2" x14ac:dyDescent="0.3">
      <c r="A341" t="s">
        <v>585</v>
      </c>
      <c r="B341">
        <f>Controlled!B341/'Fight Time'!B341</f>
        <v>5.7865168539325842E-2</v>
      </c>
    </row>
    <row r="342" spans="1:2" x14ac:dyDescent="0.3">
      <c r="A342" t="s">
        <v>586</v>
      </c>
      <c r="B342">
        <f>Controlled!B342/'Fight Time'!B342</f>
        <v>0.17380952380952383</v>
      </c>
    </row>
    <row r="343" spans="1:2" x14ac:dyDescent="0.3">
      <c r="A343" t="s">
        <v>587</v>
      </c>
      <c r="B343">
        <f>Controlled!B343/'Fight Time'!B343</f>
        <v>0.42399445214979192</v>
      </c>
    </row>
    <row r="344" spans="1:2" x14ac:dyDescent="0.3">
      <c r="A344" t="s">
        <v>588</v>
      </c>
      <c r="B344">
        <f>Controlled!B344/'Fight Time'!B344</f>
        <v>0.10540184453227931</v>
      </c>
    </row>
    <row r="345" spans="1:2" x14ac:dyDescent="0.3">
      <c r="A345" t="s">
        <v>589</v>
      </c>
      <c r="B345">
        <f>Controlled!B345/'Fight Time'!B345</f>
        <v>0.15426251691474965</v>
      </c>
    </row>
    <row r="346" spans="1:2" x14ac:dyDescent="0.3">
      <c r="A346" t="s">
        <v>590</v>
      </c>
      <c r="B346">
        <f>Controlled!B346/'Fight Time'!B346</f>
        <v>0.39111111111111113</v>
      </c>
    </row>
    <row r="347" spans="1:2" x14ac:dyDescent="0.3">
      <c r="A347" t="s">
        <v>591</v>
      </c>
      <c r="B347">
        <f>Controlled!B347/'Fight Time'!B347</f>
        <v>5.7003257328990226E-2</v>
      </c>
    </row>
    <row r="348" spans="1:2" x14ac:dyDescent="0.3">
      <c r="A348" s="4" t="s">
        <v>592</v>
      </c>
      <c r="B348">
        <f>Controlled!B348/'Fight Time'!B348</f>
        <v>0.4257493188010899</v>
      </c>
    </row>
    <row r="349" spans="1:2" x14ac:dyDescent="0.3">
      <c r="A349" t="s">
        <v>593</v>
      </c>
      <c r="B349">
        <f>Controlled!B349/'Fight Time'!B349</f>
        <v>0.14222222222222222</v>
      </c>
    </row>
    <row r="350" spans="1:2" x14ac:dyDescent="0.3">
      <c r="A350" t="s">
        <v>594</v>
      </c>
      <c r="B350">
        <f>Controlled!B350/'Fight Time'!B350</f>
        <v>0.18359040274207369</v>
      </c>
    </row>
    <row r="351" spans="1:2" x14ac:dyDescent="0.3">
      <c r="A351" t="s">
        <v>595</v>
      </c>
      <c r="B351">
        <f>Controlled!B351/'Fight Time'!B351</f>
        <v>0.42222222222222222</v>
      </c>
    </row>
    <row r="352" spans="1:2" x14ac:dyDescent="0.3">
      <c r="A352" t="s">
        <v>596</v>
      </c>
      <c r="B352">
        <f>Controlled!B352/'Fight Time'!B352</f>
        <v>0.21270866989768442</v>
      </c>
    </row>
    <row r="353" spans="1:2" x14ac:dyDescent="0.3">
      <c r="A353" t="s">
        <v>597</v>
      </c>
      <c r="B353">
        <f>Controlled!B353/'Fight Time'!B353</f>
        <v>0.12408163265306123</v>
      </c>
    </row>
    <row r="354" spans="1:2" x14ac:dyDescent="0.3">
      <c r="A354" t="s">
        <v>598</v>
      </c>
      <c r="B354">
        <f>Controlled!B354/'Fight Time'!B354</f>
        <v>0.19160493827160496</v>
      </c>
    </row>
    <row r="355" spans="1:2" x14ac:dyDescent="0.3">
      <c r="A355" t="s">
        <v>599</v>
      </c>
      <c r="B355">
        <f>Controlled!B355/'Fight Time'!B355</f>
        <v>0.10329815303430079</v>
      </c>
    </row>
    <row r="356" spans="1:2" x14ac:dyDescent="0.3">
      <c r="A356" t="s">
        <v>600</v>
      </c>
      <c r="B356">
        <f>Controlled!B356/'Fight Time'!B356</f>
        <v>0.13491039426523296</v>
      </c>
    </row>
    <row r="357" spans="1:2" x14ac:dyDescent="0.3">
      <c r="A357" t="s">
        <v>601</v>
      </c>
      <c r="B357">
        <f>Controlled!B357/'Fight Time'!B357</f>
        <v>0.29139072847682118</v>
      </c>
    </row>
    <row r="358" spans="1:2" x14ac:dyDescent="0.3">
      <c r="A358" t="s">
        <v>602</v>
      </c>
      <c r="B358">
        <f>Controlled!B358/'Fight Time'!B358</f>
        <v>0.63989441930618396</v>
      </c>
    </row>
    <row r="359" spans="1:2" x14ac:dyDescent="0.3">
      <c r="A359" t="s">
        <v>603</v>
      </c>
      <c r="B359">
        <f>Controlled!B359/'Fight Time'!B359</f>
        <v>7.9689018464528666E-2</v>
      </c>
    </row>
    <row r="360" spans="1:2" x14ac:dyDescent="0.3">
      <c r="A360" t="s">
        <v>604</v>
      </c>
      <c r="B360">
        <f>Controlled!B360/'Fight Time'!B360</f>
        <v>0.14361300075585789</v>
      </c>
    </row>
    <row r="361" spans="1:2" x14ac:dyDescent="0.3">
      <c r="A361" t="s">
        <v>605</v>
      </c>
      <c r="B361">
        <f>Controlled!B361/'Fight Time'!B361</f>
        <v>0.46040515653775321</v>
      </c>
    </row>
    <row r="362" spans="1:2" x14ac:dyDescent="0.3">
      <c r="A362" t="s">
        <v>606</v>
      </c>
      <c r="B362">
        <f>Controlled!B362/'Fight Time'!B362</f>
        <v>0.39750957854406127</v>
      </c>
    </row>
    <row r="363" spans="1:2" x14ac:dyDescent="0.3">
      <c r="A363" t="s">
        <v>607</v>
      </c>
      <c r="B363">
        <f>Controlled!B363/'Fight Time'!B363</f>
        <v>0</v>
      </c>
    </row>
    <row r="364" spans="1:2" x14ac:dyDescent="0.3">
      <c r="A364" t="s">
        <v>608</v>
      </c>
      <c r="B364">
        <f>Controlled!B364/'Fight Time'!B364</f>
        <v>0.41955069823922286</v>
      </c>
    </row>
    <row r="365" spans="1:2" x14ac:dyDescent="0.3">
      <c r="A365" s="4" t="s">
        <v>610</v>
      </c>
      <c r="B365">
        <f>Controlled!B365/'Fight Time'!B365</f>
        <v>0.27811217510259917</v>
      </c>
    </row>
    <row r="366" spans="1:2" x14ac:dyDescent="0.3">
      <c r="A366" t="s">
        <v>611</v>
      </c>
      <c r="B366">
        <f>Controlled!B366/'Fight Time'!B366</f>
        <v>0.17284991568296795</v>
      </c>
    </row>
    <row r="367" spans="1:2" x14ac:dyDescent="0.3">
      <c r="A367" t="s">
        <v>612</v>
      </c>
      <c r="B367">
        <f>Controlled!B367/'Fight Time'!B367</f>
        <v>1.8292682926829267E-2</v>
      </c>
    </row>
    <row r="368" spans="1:2" x14ac:dyDescent="0.3">
      <c r="A368" t="s">
        <v>613</v>
      </c>
      <c r="B368">
        <f>Controlled!B368/'Fight Time'!B368</f>
        <v>0.24614448051948051</v>
      </c>
    </row>
    <row r="369" spans="1:2" x14ac:dyDescent="0.3">
      <c r="A369" t="s">
        <v>614</v>
      </c>
      <c r="B369">
        <f>Controlled!B369/'Fight Time'!B369</f>
        <v>0.11036895674300254</v>
      </c>
    </row>
    <row r="370" spans="1:2" x14ac:dyDescent="0.3">
      <c r="A370" t="s">
        <v>615</v>
      </c>
      <c r="B370">
        <f>Controlled!B370/'Fight Time'!B370</f>
        <v>3.7974683544303796E-3</v>
      </c>
    </row>
    <row r="371" spans="1:2" x14ac:dyDescent="0.3">
      <c r="A371" t="s">
        <v>616</v>
      </c>
      <c r="B371">
        <f>Controlled!B371/'Fight Time'!B371</f>
        <v>0.12604748603351956</v>
      </c>
    </row>
    <row r="372" spans="1:2" x14ac:dyDescent="0.3">
      <c r="A372" t="s">
        <v>617</v>
      </c>
      <c r="B372">
        <f>Controlled!B372/'Fight Time'!B372</f>
        <v>0.11513157894736842</v>
      </c>
    </row>
    <row r="373" spans="1:2" x14ac:dyDescent="0.3">
      <c r="A373" t="s">
        <v>618</v>
      </c>
      <c r="B373">
        <f>Controlled!B373/'Fight Time'!B373</f>
        <v>8.804347826086957E-2</v>
      </c>
    </row>
    <row r="374" spans="1:2" x14ac:dyDescent="0.3">
      <c r="A374" t="s">
        <v>619</v>
      </c>
      <c r="B374">
        <f>Controlled!B374/'Fight Time'!B374</f>
        <v>2.0783373301358911E-2</v>
      </c>
    </row>
    <row r="375" spans="1:2" x14ac:dyDescent="0.3">
      <c r="A375" t="s">
        <v>620</v>
      </c>
      <c r="B375">
        <f>Controlled!B375/'Fight Time'!B375</f>
        <v>0.12530592266275084</v>
      </c>
    </row>
    <row r="376" spans="1:2" x14ac:dyDescent="0.3">
      <c r="A376" t="s">
        <v>621</v>
      </c>
      <c r="B376">
        <f>Controlled!B376/'Fight Time'!B376</f>
        <v>7.0478723404255317E-2</v>
      </c>
    </row>
    <row r="377" spans="1:2" x14ac:dyDescent="0.3">
      <c r="A377" t="s">
        <v>622</v>
      </c>
      <c r="B377">
        <f>Controlled!B377/'Fight Time'!B377</f>
        <v>5.7572614107883814E-2</v>
      </c>
    </row>
    <row r="378" spans="1:2" x14ac:dyDescent="0.3">
      <c r="A378" t="s">
        <v>623</v>
      </c>
      <c r="B378">
        <f>Controlled!B378/'Fight Time'!B378</f>
        <v>0.41555915721231762</v>
      </c>
    </row>
    <row r="379" spans="1:2" x14ac:dyDescent="0.3">
      <c r="A379" t="s">
        <v>624</v>
      </c>
      <c r="B379">
        <f>Controlled!B379/'Fight Time'!B379</f>
        <v>5.6062176165803113E-2</v>
      </c>
    </row>
    <row r="380" spans="1:2" x14ac:dyDescent="0.3">
      <c r="A380" t="s">
        <v>625</v>
      </c>
      <c r="B380">
        <f>Controlled!B380/'Fight Time'!B380</f>
        <v>0.30401711433325412</v>
      </c>
    </row>
    <row r="381" spans="1:2" x14ac:dyDescent="0.3">
      <c r="A381" t="s">
        <v>626</v>
      </c>
      <c r="B381">
        <f>Controlled!B381/'Fight Time'!B381</f>
        <v>0.11277173913043478</v>
      </c>
    </row>
    <row r="382" spans="1:2" x14ac:dyDescent="0.3">
      <c r="A382" t="s">
        <v>627</v>
      </c>
      <c r="B382">
        <f>Controlled!B382/'Fight Time'!B382</f>
        <v>0.3796637966379664</v>
      </c>
    </row>
    <row r="383" spans="1:2" x14ac:dyDescent="0.3">
      <c r="A383" t="s">
        <v>628</v>
      </c>
      <c r="B383">
        <f>Controlled!B383/'Fight Time'!B383</f>
        <v>0.11278735632183907</v>
      </c>
    </row>
    <row r="384" spans="1:2" x14ac:dyDescent="0.3">
      <c r="A384" s="4" t="s">
        <v>629</v>
      </c>
      <c r="B384">
        <f>Controlled!B384/'Fight Time'!B384</f>
        <v>5.5555555555555552E-2</v>
      </c>
    </row>
    <row r="385" spans="1:2" x14ac:dyDescent="0.3">
      <c r="A385" t="s">
        <v>630</v>
      </c>
      <c r="B385">
        <f>Controlled!B385/'Fight Time'!B385</f>
        <v>1.9111860595840361E-2</v>
      </c>
    </row>
    <row r="386" spans="1:2" x14ac:dyDescent="0.3">
      <c r="A386" t="s">
        <v>631</v>
      </c>
      <c r="B386">
        <f>Controlled!B386/'Fight Time'!B386</f>
        <v>0.1978908188585608</v>
      </c>
    </row>
    <row r="387" spans="1:2" x14ac:dyDescent="0.3">
      <c r="A387" t="s">
        <v>632</v>
      </c>
      <c r="B387">
        <f>Controlled!B387/'Fight Time'!B387</f>
        <v>5.9405940594059403E-2</v>
      </c>
    </row>
    <row r="388" spans="1:2" x14ac:dyDescent="0.3">
      <c r="A388" t="s">
        <v>633</v>
      </c>
      <c r="B388">
        <f>Controlled!B388/'Fight Time'!B388</f>
        <v>1.3871571072319202E-2</v>
      </c>
    </row>
    <row r="389" spans="1:2" x14ac:dyDescent="0.3">
      <c r="A389" t="s">
        <v>634</v>
      </c>
      <c r="B389">
        <f>Controlled!B389/'Fight Time'!B389</f>
        <v>0.14849673202614377</v>
      </c>
    </row>
    <row r="390" spans="1:2" x14ac:dyDescent="0.3">
      <c r="A390" t="s">
        <v>635</v>
      </c>
      <c r="B390">
        <f>Controlled!B390/'Fight Time'!B390</f>
        <v>0.11378205128205128</v>
      </c>
    </row>
    <row r="391" spans="1:2" x14ac:dyDescent="0.3">
      <c r="A391" t="s">
        <v>636</v>
      </c>
      <c r="B391">
        <f>Controlled!B391/'Fight Time'!B391</f>
        <v>0.23383177570093458</v>
      </c>
    </row>
    <row r="392" spans="1:2" x14ac:dyDescent="0.3">
      <c r="A392" t="s">
        <v>637</v>
      </c>
      <c r="B392">
        <f>Controlled!B392/'Fight Time'!B392</f>
        <v>0.39669421487603307</v>
      </c>
    </row>
    <row r="393" spans="1:2" x14ac:dyDescent="0.3">
      <c r="A393" t="s">
        <v>638</v>
      </c>
      <c r="B393">
        <f>Controlled!B393/'Fight Time'!B393</f>
        <v>0.22673267326732671</v>
      </c>
    </row>
    <row r="394" spans="1:2" x14ac:dyDescent="0.3">
      <c r="A394" t="s">
        <v>639</v>
      </c>
      <c r="B394">
        <f>Controlled!B394/'Fight Time'!B394</f>
        <v>6.2880324543610547E-2</v>
      </c>
    </row>
    <row r="395" spans="1:2" x14ac:dyDescent="0.3">
      <c r="A395" t="s">
        <v>640</v>
      </c>
      <c r="B395">
        <f>Controlled!B395/'Fight Time'!B395</f>
        <v>0.14329797492767599</v>
      </c>
    </row>
    <row r="396" spans="1:2" x14ac:dyDescent="0.3">
      <c r="A396" t="s">
        <v>641</v>
      </c>
      <c r="B396">
        <f>Controlled!B396/'Fight Time'!B396</f>
        <v>5.3226034166313704E-2</v>
      </c>
    </row>
    <row r="397" spans="1:2" x14ac:dyDescent="0.3">
      <c r="A397" s="4" t="s">
        <v>643</v>
      </c>
      <c r="B397">
        <f>Controlled!B397/'Fight Time'!B397</f>
        <v>0.16194158075601375</v>
      </c>
    </row>
    <row r="398" spans="1:2" x14ac:dyDescent="0.3">
      <c r="A398" t="s">
        <v>644</v>
      </c>
      <c r="B398">
        <f>Controlled!B398/'Fight Time'!B398</f>
        <v>0.17528735632183909</v>
      </c>
    </row>
    <row r="399" spans="1:2" x14ac:dyDescent="0.3">
      <c r="A399" t="s">
        <v>646</v>
      </c>
      <c r="B399">
        <f>Controlled!B399/'Fight Time'!B399</f>
        <v>7.6510721247563349E-2</v>
      </c>
    </row>
    <row r="400" spans="1:2" x14ac:dyDescent="0.3">
      <c r="A400" t="s">
        <v>647</v>
      </c>
      <c r="B400">
        <f>Controlled!B400/'Fight Time'!B400</f>
        <v>0.17611111111111111</v>
      </c>
    </row>
    <row r="401" spans="1:2" x14ac:dyDescent="0.3">
      <c r="A401" t="s">
        <v>648</v>
      </c>
      <c r="B401">
        <f>Controlled!B401/'Fight Time'!B401</f>
        <v>0.20711354309165528</v>
      </c>
    </row>
    <row r="402" spans="1:2" x14ac:dyDescent="0.3">
      <c r="A402" t="s">
        <v>649</v>
      </c>
      <c r="B402">
        <f>Controlled!B402/'Fight Time'!B402</f>
        <v>7.3828470380194522E-2</v>
      </c>
    </row>
    <row r="403" spans="1:2" x14ac:dyDescent="0.3">
      <c r="A403" t="s">
        <v>650</v>
      </c>
      <c r="B403">
        <f>Controlled!B403/'Fight Time'!B403</f>
        <v>0.1033091202582728</v>
      </c>
    </row>
    <row r="404" spans="1:2" x14ac:dyDescent="0.3">
      <c r="A404" t="s">
        <v>651</v>
      </c>
      <c r="B404">
        <f>Controlled!B404/'Fight Time'!B404</f>
        <v>2.0616570327552985E-2</v>
      </c>
    </row>
    <row r="405" spans="1:2" x14ac:dyDescent="0.3">
      <c r="A405" t="s">
        <v>652</v>
      </c>
      <c r="B405">
        <f>Controlled!B405/'Fight Time'!B405</f>
        <v>0.13896218117854001</v>
      </c>
    </row>
    <row r="406" spans="1:2" x14ac:dyDescent="0.3">
      <c r="A406" s="4" t="s">
        <v>653</v>
      </c>
      <c r="B406">
        <f>Controlled!B406/'Fight Time'!B406</f>
        <v>0.35643564356435642</v>
      </c>
    </row>
    <row r="407" spans="1:2" x14ac:dyDescent="0.3">
      <c r="A407" t="s">
        <v>654</v>
      </c>
      <c r="B407">
        <f>Controlled!B407/'Fight Time'!B407</f>
        <v>7.9365079365079375E-2</v>
      </c>
    </row>
    <row r="408" spans="1:2" x14ac:dyDescent="0.3">
      <c r="A408" t="s">
        <v>655</v>
      </c>
      <c r="B408">
        <f>Controlled!B408/'Fight Time'!B408</f>
        <v>0.32554744525547447</v>
      </c>
    </row>
    <row r="409" spans="1:2" x14ac:dyDescent="0.3">
      <c r="A409" t="s">
        <v>656</v>
      </c>
      <c r="B409">
        <f>Controlled!B409/'Fight Time'!B409</f>
        <v>0.12718204488778054</v>
      </c>
    </row>
    <row r="410" spans="1:2" x14ac:dyDescent="0.3">
      <c r="A410" t="s">
        <v>657</v>
      </c>
      <c r="B410">
        <f>Controlled!B410/'Fight Time'!B410</f>
        <v>0.45086348684210525</v>
      </c>
    </row>
    <row r="411" spans="1:2" x14ac:dyDescent="0.3">
      <c r="A411" t="s">
        <v>658</v>
      </c>
      <c r="B411">
        <f>Controlled!B411/'Fight Time'!B411</f>
        <v>0.43556381660470878</v>
      </c>
    </row>
    <row r="412" spans="1:2" x14ac:dyDescent="0.3">
      <c r="A412" t="s">
        <v>659</v>
      </c>
      <c r="B412">
        <f>Controlled!B412/'Fight Time'!B412</f>
        <v>9.0519624101713644E-2</v>
      </c>
    </row>
    <row r="413" spans="1:2" x14ac:dyDescent="0.3">
      <c r="A413" t="s">
        <v>660</v>
      </c>
      <c r="B413">
        <f>Controlled!B413/'Fight Time'!B413</f>
        <v>9.7982216142270859E-2</v>
      </c>
    </row>
    <row r="414" spans="1:2" x14ac:dyDescent="0.3">
      <c r="A414" s="4" t="s">
        <v>661</v>
      </c>
      <c r="B414">
        <f>Controlled!B414/'Fight Time'!B414</f>
        <v>0.13651960784313724</v>
      </c>
    </row>
    <row r="415" spans="1:2" x14ac:dyDescent="0.3">
      <c r="A415" t="s">
        <v>662</v>
      </c>
      <c r="B415">
        <f>Controlled!B415/'Fight Time'!B415</f>
        <v>0.28090846994535518</v>
      </c>
    </row>
    <row r="416" spans="1:2" x14ac:dyDescent="0.3">
      <c r="A416" t="s">
        <v>663</v>
      </c>
      <c r="B416">
        <f>Controlled!B416/'Fight Time'!B416</f>
        <v>0.33422720624085811</v>
      </c>
    </row>
    <row r="417" spans="1:2" x14ac:dyDescent="0.3">
      <c r="A417" t="s">
        <v>664</v>
      </c>
      <c r="B417">
        <f>Controlled!B417/'Fight Time'!B417</f>
        <v>0.24383301707779886</v>
      </c>
    </row>
    <row r="418" spans="1:2" x14ac:dyDescent="0.3">
      <c r="A418" t="s">
        <v>665</v>
      </c>
      <c r="B418">
        <f>Controlled!B418/'Fight Time'!B418</f>
        <v>7.7896613190730837E-2</v>
      </c>
    </row>
    <row r="419" spans="1:2" x14ac:dyDescent="0.3">
      <c r="A419" t="s">
        <v>666</v>
      </c>
      <c r="B419">
        <f>Controlled!B419/'Fight Time'!B419</f>
        <v>0.26735439501396951</v>
      </c>
    </row>
    <row r="420" spans="1:2" x14ac:dyDescent="0.3">
      <c r="A420" t="s">
        <v>667</v>
      </c>
      <c r="B420">
        <f>Controlled!B420/'Fight Time'!B420</f>
        <v>0.22331691297208539</v>
      </c>
    </row>
    <row r="421" spans="1:2" x14ac:dyDescent="0.3">
      <c r="A421" t="s">
        <v>669</v>
      </c>
      <c r="B421">
        <f>Controlled!B421/'Fight Time'!B421</f>
        <v>0.13485342019543972</v>
      </c>
    </row>
    <row r="422" spans="1:2" x14ac:dyDescent="0.3">
      <c r="A422" t="s">
        <v>670</v>
      </c>
      <c r="B422">
        <f>Controlled!B422/'Fight Time'!B422</f>
        <v>9.8957070094591315E-2</v>
      </c>
    </row>
    <row r="423" spans="1:2" x14ac:dyDescent="0.3">
      <c r="A423" t="s">
        <v>671</v>
      </c>
      <c r="B423">
        <f>Controlled!B423/'Fight Time'!B423</f>
        <v>0.42776840921866216</v>
      </c>
    </row>
    <row r="424" spans="1:2" x14ac:dyDescent="0.3">
      <c r="A424" t="s">
        <v>672</v>
      </c>
      <c r="B424">
        <f>Controlled!B424/'Fight Time'!B424</f>
        <v>0.39058823529411762</v>
      </c>
    </row>
    <row r="425" spans="1:2" x14ac:dyDescent="0.3">
      <c r="A425" t="s">
        <v>673</v>
      </c>
      <c r="B425">
        <f>Controlled!B425/'Fight Time'!B425</f>
        <v>0.20891912320483746</v>
      </c>
    </row>
    <row r="426" spans="1:2" x14ac:dyDescent="0.3">
      <c r="A426" t="s">
        <v>674</v>
      </c>
      <c r="B426">
        <f>Controlled!B426/'Fight Time'!B426</f>
        <v>7.4999999999999997E-2</v>
      </c>
    </row>
    <row r="427" spans="1:2" x14ac:dyDescent="0.3">
      <c r="A427" t="s">
        <v>675</v>
      </c>
      <c r="B427">
        <f>Controlled!B427/'Fight Time'!B427</f>
        <v>3.4246575342465752E-3</v>
      </c>
    </row>
    <row r="428" spans="1:2" x14ac:dyDescent="0.3">
      <c r="A428" t="s">
        <v>676</v>
      </c>
      <c r="B428">
        <f>Controlled!B428/'Fight Time'!B428</f>
        <v>4.5521885521885526E-2</v>
      </c>
    </row>
    <row r="429" spans="1:2" x14ac:dyDescent="0.3">
      <c r="A429" s="4" t="s">
        <v>678</v>
      </c>
      <c r="B429">
        <f>Controlled!B429/'Fight Time'!B429</f>
        <v>0.34</v>
      </c>
    </row>
    <row r="430" spans="1:2" x14ac:dyDescent="0.3">
      <c r="A430" t="s">
        <v>679</v>
      </c>
      <c r="B430">
        <f>Controlled!B430/'Fight Time'!B430</f>
        <v>6.7016317016317023E-2</v>
      </c>
    </row>
    <row r="431" spans="1:2" x14ac:dyDescent="0.3">
      <c r="A431" t="s">
        <v>680</v>
      </c>
      <c r="B431">
        <f>Controlled!B431/'Fight Time'!B431</f>
        <v>0.33895131086142322</v>
      </c>
    </row>
    <row r="432" spans="1:2" x14ac:dyDescent="0.3">
      <c r="A432" t="s">
        <v>681</v>
      </c>
      <c r="B432">
        <f>Controlled!B432/'Fight Time'!B432</f>
        <v>0.31956397016637977</v>
      </c>
    </row>
    <row r="433" spans="1:2" x14ac:dyDescent="0.3">
      <c r="A433" t="s">
        <v>682</v>
      </c>
      <c r="B433">
        <f>Controlled!B433/'Fight Time'!B433</f>
        <v>0.25802499387405048</v>
      </c>
    </row>
    <row r="434" spans="1:2" x14ac:dyDescent="0.3">
      <c r="A434" t="s">
        <v>683</v>
      </c>
      <c r="B434">
        <f>Controlled!B434/'Fight Time'!B434</f>
        <v>0.18565022421524663</v>
      </c>
    </row>
    <row r="435" spans="1:2" x14ac:dyDescent="0.3">
      <c r="A435" t="s">
        <v>684</v>
      </c>
      <c r="B435">
        <f>Controlled!B435/'Fight Time'!B435</f>
        <v>4.4784422809457582E-2</v>
      </c>
    </row>
    <row r="436" spans="1:2" x14ac:dyDescent="0.3">
      <c r="A436" t="s">
        <v>685</v>
      </c>
      <c r="B436">
        <f>Controlled!B436/'Fight Time'!B436</f>
        <v>0.16444444444444445</v>
      </c>
    </row>
    <row r="437" spans="1:2" x14ac:dyDescent="0.3">
      <c r="A437" t="s">
        <v>686</v>
      </c>
      <c r="B437">
        <f>Controlled!B437/'Fight Time'!B437</f>
        <v>0.14687953555878083</v>
      </c>
    </row>
    <row r="438" spans="1:2" x14ac:dyDescent="0.3">
      <c r="A438" t="s">
        <v>687</v>
      </c>
      <c r="B438">
        <f>Controlled!B438/'Fight Time'!B438</f>
        <v>0.21956521739130436</v>
      </c>
    </row>
    <row r="439" spans="1:2" x14ac:dyDescent="0.3">
      <c r="A439" t="s">
        <v>688</v>
      </c>
      <c r="B439">
        <f>Controlled!B439/'Fight Time'!B439</f>
        <v>0</v>
      </c>
    </row>
    <row r="440" spans="1:2" x14ac:dyDescent="0.3">
      <c r="A440" t="s">
        <v>689</v>
      </c>
      <c r="B440">
        <f>Controlled!B440/'Fight Time'!B440</f>
        <v>9.9552015928322545E-4</v>
      </c>
    </row>
    <row r="441" spans="1:2" x14ac:dyDescent="0.3">
      <c r="A441" t="s">
        <v>690</v>
      </c>
      <c r="B441">
        <f>Controlled!B441/'Fight Time'!B441</f>
        <v>0.20355361596009974</v>
      </c>
    </row>
    <row r="442" spans="1:2" x14ac:dyDescent="0.3">
      <c r="A442" t="s">
        <v>691</v>
      </c>
      <c r="B442">
        <f>Controlled!B442/'Fight Time'!B442</f>
        <v>0.1256113256113256</v>
      </c>
    </row>
    <row r="443" spans="1:2" x14ac:dyDescent="0.3">
      <c r="A443" t="s">
        <v>692</v>
      </c>
      <c r="B443">
        <f>Controlled!B443/'Fight Time'!B443</f>
        <v>2.9304029304029304E-2</v>
      </c>
    </row>
    <row r="444" spans="1:2" x14ac:dyDescent="0.3">
      <c r="A444" t="s">
        <v>693</v>
      </c>
      <c r="B444">
        <f>Controlled!B444/'Fight Time'!B444</f>
        <v>0.26550868486352358</v>
      </c>
    </row>
    <row r="445" spans="1:2" x14ac:dyDescent="0.3">
      <c r="A445" s="4" t="s">
        <v>694</v>
      </c>
      <c r="B445">
        <f>Controlled!B445/'Fight Time'!B445</f>
        <v>8.1906016688625377E-2</v>
      </c>
    </row>
    <row r="446" spans="1:2" x14ac:dyDescent="0.3">
      <c r="A446" t="s">
        <v>695</v>
      </c>
      <c r="B446">
        <f>Controlled!B446/'Fight Time'!B446</f>
        <v>0.24470474967907574</v>
      </c>
    </row>
    <row r="447" spans="1:2" x14ac:dyDescent="0.3">
      <c r="A447" t="s">
        <v>696</v>
      </c>
      <c r="B447">
        <f>Controlled!B447/'Fight Time'!B447</f>
        <v>0.17444444444444446</v>
      </c>
    </row>
    <row r="448" spans="1:2" x14ac:dyDescent="0.3">
      <c r="A448" t="s">
        <v>697</v>
      </c>
      <c r="B448">
        <f>Controlled!B448/'Fight Time'!B448</f>
        <v>0.15399610136452241</v>
      </c>
    </row>
    <row r="449" spans="1:2" x14ac:dyDescent="0.3">
      <c r="A449" t="s">
        <v>698</v>
      </c>
      <c r="B449">
        <f>Controlled!B449/'Fight Time'!B449</f>
        <v>0.15</v>
      </c>
    </row>
    <row r="450" spans="1:2" x14ac:dyDescent="0.3">
      <c r="A450" t="s">
        <v>699</v>
      </c>
      <c r="B450">
        <f>Controlled!B450/'Fight Time'!B450</f>
        <v>0.63414634146341464</v>
      </c>
    </row>
    <row r="451" spans="1:2" x14ac:dyDescent="0.3">
      <c r="A451" t="s">
        <v>700</v>
      </c>
      <c r="B451">
        <f>Controlled!B451/'Fight Time'!B451</f>
        <v>0.22222222222222221</v>
      </c>
    </row>
    <row r="452" spans="1:2" x14ac:dyDescent="0.3">
      <c r="A452" t="s">
        <v>701</v>
      </c>
      <c r="B452">
        <f>Controlled!B452/'Fight Time'!B452</f>
        <v>0.15</v>
      </c>
    </row>
    <row r="453" spans="1:2" x14ac:dyDescent="0.3">
      <c r="A453" t="s">
        <v>702</v>
      </c>
      <c r="B453">
        <f>Controlled!B453/'Fight Time'!B453</f>
        <v>0.21988139825218478</v>
      </c>
    </row>
    <row r="454" spans="1:2" x14ac:dyDescent="0.3">
      <c r="A454" t="s">
        <v>703</v>
      </c>
      <c r="B454">
        <f>Controlled!B454/'Fight Time'!B454</f>
        <v>0.11771995043370508</v>
      </c>
    </row>
    <row r="455" spans="1:2" x14ac:dyDescent="0.3">
      <c r="A455" t="s">
        <v>704</v>
      </c>
      <c r="B455">
        <f>Controlled!B455/'Fight Time'!B455</f>
        <v>0.13258394581351782</v>
      </c>
    </row>
    <row r="456" spans="1:2" x14ac:dyDescent="0.3">
      <c r="A456" t="s">
        <v>705</v>
      </c>
      <c r="B456">
        <f>Controlled!B456/'Fight Time'!B456</f>
        <v>0.2885283893395133</v>
      </c>
    </row>
    <row r="457" spans="1:2" x14ac:dyDescent="0.3">
      <c r="A457" s="4" t="s">
        <v>706</v>
      </c>
      <c r="B457">
        <f>Controlled!B457/'Fight Time'!B457</f>
        <v>3.0555555555555555E-2</v>
      </c>
    </row>
    <row r="458" spans="1:2" x14ac:dyDescent="0.3">
      <c r="A458" t="s">
        <v>707</v>
      </c>
      <c r="B458">
        <f>Controlled!B458/'Fight Time'!B458</f>
        <v>0.18</v>
      </c>
    </row>
    <row r="459" spans="1:2" x14ac:dyDescent="0.3">
      <c r="A459" t="s">
        <v>708</v>
      </c>
      <c r="B459">
        <f>Controlled!B459/'Fight Time'!B459</f>
        <v>0.16</v>
      </c>
    </row>
    <row r="460" spans="1:2" x14ac:dyDescent="0.3">
      <c r="A460" t="s">
        <v>709</v>
      </c>
      <c r="B460">
        <f>Controlled!B460/'Fight Time'!B460</f>
        <v>0.24133738601823709</v>
      </c>
    </row>
    <row r="461" spans="1:2" x14ac:dyDescent="0.3">
      <c r="A461" t="s">
        <v>710</v>
      </c>
      <c r="B461">
        <f>Controlled!B461/'Fight Time'!B461</f>
        <v>0.15128529287821324</v>
      </c>
    </row>
    <row r="462" spans="1:2" x14ac:dyDescent="0.3">
      <c r="A462" t="s">
        <v>711</v>
      </c>
      <c r="B462">
        <f>Controlled!B462/'Fight Time'!B462</f>
        <v>0.30226434965771459</v>
      </c>
    </row>
    <row r="463" spans="1:2" x14ac:dyDescent="0.3">
      <c r="A463" t="s">
        <v>712</v>
      </c>
      <c r="B463">
        <f>Controlled!B463/'Fight Time'!B463</f>
        <v>0.20054401582591491</v>
      </c>
    </row>
    <row r="464" spans="1:2" x14ac:dyDescent="0.3">
      <c r="A464" t="s">
        <v>713</v>
      </c>
      <c r="B464">
        <f>Controlled!B464/'Fight Time'!B464</f>
        <v>0.11666666666666667</v>
      </c>
    </row>
    <row r="465" spans="1:2" x14ac:dyDescent="0.3">
      <c r="A465" t="s">
        <v>714</v>
      </c>
      <c r="B465">
        <f>Controlled!B465/'Fight Time'!B465</f>
        <v>0.27041019514137793</v>
      </c>
    </row>
    <row r="466" spans="1:2" x14ac:dyDescent="0.3">
      <c r="A466" s="4" t="s">
        <v>715</v>
      </c>
      <c r="B466">
        <f>Controlled!B466/'Fight Time'!B466</f>
        <v>0.23172413793103447</v>
      </c>
    </row>
    <row r="467" spans="1:2" x14ac:dyDescent="0.3">
      <c r="A467" t="s">
        <v>716</v>
      </c>
      <c r="B467">
        <f>Controlled!B467/'Fight Time'!B467</f>
        <v>0.16216216216216217</v>
      </c>
    </row>
    <row r="468" spans="1:2" x14ac:dyDescent="0.3">
      <c r="A468" t="s">
        <v>717</v>
      </c>
      <c r="B468">
        <f>Controlled!B468/'Fight Time'!B468</f>
        <v>0.65027829313543595</v>
      </c>
    </row>
    <row r="469" spans="1:2" x14ac:dyDescent="0.3">
      <c r="A469" t="s">
        <v>718</v>
      </c>
      <c r="B469">
        <f>Controlled!B469/'Fight Time'!B469</f>
        <v>5.5555555555555552E-2</v>
      </c>
    </row>
    <row r="470" spans="1:2" x14ac:dyDescent="0.3">
      <c r="A470" t="s">
        <v>719</v>
      </c>
      <c r="B470">
        <f>Controlled!B470/'Fight Time'!B470</f>
        <v>5.4074074074074073E-2</v>
      </c>
    </row>
    <row r="471" spans="1:2" x14ac:dyDescent="0.3">
      <c r="A471" t="s">
        <v>720</v>
      </c>
      <c r="B471">
        <f>Controlled!B471/'Fight Time'!B471</f>
        <v>2.314487632508834E-2</v>
      </c>
    </row>
    <row r="472" spans="1:2" x14ac:dyDescent="0.3">
      <c r="A472" t="s">
        <v>721</v>
      </c>
      <c r="B472">
        <f>Controlled!B472/'Fight Time'!B472</f>
        <v>0.33555555555555555</v>
      </c>
    </row>
    <row r="473" spans="1:2" x14ac:dyDescent="0.3">
      <c r="A473" t="s">
        <v>722</v>
      </c>
      <c r="B473">
        <f>Controlled!B473/'Fight Time'!B473</f>
        <v>7.3012939001848423E-2</v>
      </c>
    </row>
    <row r="474" spans="1:2" x14ac:dyDescent="0.3">
      <c r="A474" t="s">
        <v>723</v>
      </c>
      <c r="B474">
        <f>Controlled!B474/'Fight Time'!B474</f>
        <v>8.3333333333333329E-2</v>
      </c>
    </row>
    <row r="475" spans="1:2" x14ac:dyDescent="0.3">
      <c r="A475" t="s">
        <v>724</v>
      </c>
      <c r="B475">
        <f>Controlled!B475/'Fight Time'!B475</f>
        <v>0.27025993883792049</v>
      </c>
    </row>
    <row r="476" spans="1:2" x14ac:dyDescent="0.3">
      <c r="A476" t="s">
        <v>725</v>
      </c>
      <c r="B476">
        <f>Controlled!B476/'Fight Time'!B476</f>
        <v>1.3157894736842105E-2</v>
      </c>
    </row>
    <row r="477" spans="1:2" x14ac:dyDescent="0.3">
      <c r="A477" t="s">
        <v>726</v>
      </c>
      <c r="B477">
        <f>Controlled!B477/'Fight Time'!B477</f>
        <v>0.23998238661382651</v>
      </c>
    </row>
    <row r="478" spans="1:2" x14ac:dyDescent="0.3">
      <c r="A478" s="4" t="s">
        <v>727</v>
      </c>
      <c r="B478">
        <f>Controlled!B478/'Fight Time'!B478</f>
        <v>0.28918558077436579</v>
      </c>
    </row>
    <row r="479" spans="1:2" x14ac:dyDescent="0.3">
      <c r="A479" t="s">
        <v>728</v>
      </c>
      <c r="B479">
        <f>Controlled!B479/'Fight Time'!B479</f>
        <v>0.36018411967779057</v>
      </c>
    </row>
    <row r="480" spans="1:2" x14ac:dyDescent="0.3">
      <c r="A480" t="s">
        <v>729</v>
      </c>
      <c r="B480">
        <f>Controlled!B480/'Fight Time'!B480</f>
        <v>0.47082939135919266</v>
      </c>
    </row>
    <row r="481" spans="1:2" x14ac:dyDescent="0.3">
      <c r="A481" t="s">
        <v>730</v>
      </c>
      <c r="B481">
        <f>Controlled!B481/'Fight Time'!B481</f>
        <v>0</v>
      </c>
    </row>
    <row r="482" spans="1:2" x14ac:dyDescent="0.3">
      <c r="A482" t="s">
        <v>731</v>
      </c>
      <c r="B482">
        <f>Controlled!B482/'Fight Time'!B482</f>
        <v>0.1860200364298725</v>
      </c>
    </row>
    <row r="483" spans="1:2" x14ac:dyDescent="0.3">
      <c r="A483" t="s">
        <v>732</v>
      </c>
      <c r="B483">
        <f>Controlled!B483/'Fight Time'!B483</f>
        <v>0.3</v>
      </c>
    </row>
    <row r="484" spans="1:2" x14ac:dyDescent="0.3">
      <c r="A484" t="s">
        <v>733</v>
      </c>
      <c r="B484">
        <f>Controlled!B484/'Fight Time'!B484</f>
        <v>0.32482993197278914</v>
      </c>
    </row>
    <row r="485" spans="1:2" x14ac:dyDescent="0.3">
      <c r="A485" t="s">
        <v>734</v>
      </c>
      <c r="B485">
        <f>Controlled!B485/'Fight Time'!B485</f>
        <v>6.744487678339818E-2</v>
      </c>
    </row>
    <row r="486" spans="1:2" x14ac:dyDescent="0.3">
      <c r="A486" t="s">
        <v>735</v>
      </c>
      <c r="B486">
        <f>Controlled!B486/'Fight Time'!B486</f>
        <v>0.19421675774134792</v>
      </c>
    </row>
    <row r="487" spans="1:2" x14ac:dyDescent="0.3">
      <c r="A487" t="s">
        <v>736</v>
      </c>
      <c r="B487">
        <f>Controlled!B487/'Fight Time'!B487</f>
        <v>5.424644084437899E-2</v>
      </c>
    </row>
    <row r="488" spans="1:2" x14ac:dyDescent="0.3">
      <c r="A488" t="s">
        <v>737</v>
      </c>
      <c r="B488">
        <f>Controlled!B488/'Fight Time'!B488</f>
        <v>0.140428350629278</v>
      </c>
    </row>
    <row r="489" spans="1:2" x14ac:dyDescent="0.3">
      <c r="A489" t="s">
        <v>738</v>
      </c>
      <c r="B489">
        <f>Controlled!B489/'Fight Time'!B489</f>
        <v>0.13907363420427551</v>
      </c>
    </row>
    <row r="490" spans="1:2" x14ac:dyDescent="0.3">
      <c r="A490" s="4" t="s">
        <v>739</v>
      </c>
      <c r="B490">
        <f>Controlled!B490/'Fight Time'!B490</f>
        <v>9.3444909344490928E-2</v>
      </c>
    </row>
    <row r="491" spans="1:2" x14ac:dyDescent="0.3">
      <c r="A491" t="s">
        <v>740</v>
      </c>
      <c r="B491">
        <f>Controlled!B491/'Fight Time'!B491</f>
        <v>0.19905660377358492</v>
      </c>
    </row>
    <row r="492" spans="1:2" x14ac:dyDescent="0.3">
      <c r="A492" t="s">
        <v>741</v>
      </c>
      <c r="B492">
        <f>Controlled!B492/'Fight Time'!B492</f>
        <v>0.10062893081761007</v>
      </c>
    </row>
    <row r="493" spans="1:2" x14ac:dyDescent="0.3">
      <c r="A493" t="s">
        <v>742</v>
      </c>
      <c r="B493">
        <f>Controlled!B493/'Fight Time'!B493</f>
        <v>0.69199999999999995</v>
      </c>
    </row>
    <row r="494" spans="1:2" x14ac:dyDescent="0.3">
      <c r="A494" t="s">
        <v>743</v>
      </c>
      <c r="B494">
        <f>Controlled!B494/'Fight Time'!B494</f>
        <v>0.05</v>
      </c>
    </row>
    <row r="495" spans="1:2" x14ac:dyDescent="0.3">
      <c r="A495" t="s">
        <v>744</v>
      </c>
      <c r="B495">
        <f>Controlled!B495/'Fight Time'!B495</f>
        <v>0.20668316831683167</v>
      </c>
    </row>
    <row r="496" spans="1:2" x14ac:dyDescent="0.3">
      <c r="A496" t="s">
        <v>745</v>
      </c>
      <c r="B496">
        <f>Controlled!B496/'Fight Time'!B496</f>
        <v>5.1111111111111114E-2</v>
      </c>
    </row>
    <row r="497" spans="1:2" x14ac:dyDescent="0.3">
      <c r="A497" t="s">
        <v>746</v>
      </c>
      <c r="B497">
        <f>Controlled!B497/'Fight Time'!B497</f>
        <v>0.262015503875969</v>
      </c>
    </row>
    <row r="498" spans="1:2" x14ac:dyDescent="0.3">
      <c r="A498" t="s">
        <v>747</v>
      </c>
      <c r="B498">
        <f>Controlled!B498/'Fight Time'!B498</f>
        <v>0.26044474393530997</v>
      </c>
    </row>
    <row r="499" spans="1:2" x14ac:dyDescent="0.3">
      <c r="A499" t="s">
        <v>748</v>
      </c>
      <c r="B499">
        <f>Controlled!B499/'Fight Time'!B499</f>
        <v>0.14248021108179421</v>
      </c>
    </row>
    <row r="500" spans="1:2" x14ac:dyDescent="0.3">
      <c r="A500" s="4" t="s">
        <v>749</v>
      </c>
      <c r="B500">
        <f>Controlled!B500/'Fight Time'!B500</f>
        <v>0.12666666666666668</v>
      </c>
    </row>
    <row r="501" spans="1:2" x14ac:dyDescent="0.3">
      <c r="A501" t="s">
        <v>750</v>
      </c>
      <c r="B501">
        <f>Controlled!B501/'Fight Time'!B501</f>
        <v>0.2862422997946612</v>
      </c>
    </row>
    <row r="502" spans="1:2" x14ac:dyDescent="0.3">
      <c r="A502" t="s">
        <v>751</v>
      </c>
      <c r="B502">
        <f>Controlled!B502/'Fight Time'!B502</f>
        <v>0.29868421052631577</v>
      </c>
    </row>
    <row r="503" spans="1:2" x14ac:dyDescent="0.3">
      <c r="A503" t="s">
        <v>752</v>
      </c>
      <c r="B503">
        <f>Controlled!B503/'Fight Time'!B503</f>
        <v>0.25239005736137665</v>
      </c>
    </row>
    <row r="504" spans="1:2" x14ac:dyDescent="0.3">
      <c r="A504" t="s">
        <v>753</v>
      </c>
      <c r="B504">
        <f>Controlled!B504/'Fight Time'!B504</f>
        <v>5.6129032258064517E-2</v>
      </c>
    </row>
    <row r="505" spans="1:2" x14ac:dyDescent="0.3">
      <c r="A505" t="s">
        <v>754</v>
      </c>
      <c r="B505">
        <f>Controlled!B505/'Fight Time'!B505</f>
        <v>4.9999999999999996E-2</v>
      </c>
    </row>
    <row r="506" spans="1:2" x14ac:dyDescent="0.3">
      <c r="A506" t="s">
        <v>755</v>
      </c>
      <c r="B506">
        <f>Controlled!B506/'Fight Time'!B506</f>
        <v>6.9755469755469757E-2</v>
      </c>
    </row>
    <row r="507" spans="1:2" x14ac:dyDescent="0.3">
      <c r="A507" t="s">
        <v>756</v>
      </c>
      <c r="B507">
        <f>Controlled!B507/'Fight Time'!B507</f>
        <v>5.2574525745257457E-2</v>
      </c>
    </row>
    <row r="508" spans="1:2" x14ac:dyDescent="0.3">
      <c r="A508" t="s">
        <v>757</v>
      </c>
      <c r="B508">
        <f>Controlled!B508/'Fight Time'!B508</f>
        <v>3.4851621808143544E-2</v>
      </c>
    </row>
    <row r="509" spans="1:2" x14ac:dyDescent="0.3">
      <c r="A509" t="s">
        <v>758</v>
      </c>
      <c r="B509">
        <f>Controlled!B509/'Fight Time'!B509</f>
        <v>0.21313506815365552</v>
      </c>
    </row>
    <row r="510" spans="1:2" x14ac:dyDescent="0.3">
      <c r="A510" t="s">
        <v>759</v>
      </c>
      <c r="B510">
        <f>Controlled!B510/'Fight Time'!B510</f>
        <v>9.9649122807017543E-2</v>
      </c>
    </row>
    <row r="511" spans="1:2" x14ac:dyDescent="0.3">
      <c r="A511" t="s">
        <v>760</v>
      </c>
      <c r="B511">
        <f>Controlled!B511/'Fight Time'!B511</f>
        <v>9.1074681238615665E-4</v>
      </c>
    </row>
    <row r="512" spans="1:2" x14ac:dyDescent="0.3">
      <c r="A512" s="4" t="s">
        <v>761</v>
      </c>
      <c r="B512">
        <f>Controlled!B512/'Fight Time'!B512</f>
        <v>0.46068702290076335</v>
      </c>
    </row>
    <row r="513" spans="1:2" x14ac:dyDescent="0.3">
      <c r="A513" t="s">
        <v>762</v>
      </c>
      <c r="B513">
        <f>Controlled!B513/'Fight Time'!B513</f>
        <v>0.41514598540145986</v>
      </c>
    </row>
    <row r="514" spans="1:2" x14ac:dyDescent="0.3">
      <c r="A514" t="s">
        <v>763</v>
      </c>
      <c r="B514">
        <f>Controlled!B514/'Fight Time'!B514</f>
        <v>0.17867564534231201</v>
      </c>
    </row>
    <row r="515" spans="1:2" x14ac:dyDescent="0.3">
      <c r="A515" t="s">
        <v>764</v>
      </c>
      <c r="B515">
        <f>Controlled!B515/'Fight Time'!B515</f>
        <v>0</v>
      </c>
    </row>
    <row r="516" spans="1:2" x14ac:dyDescent="0.3">
      <c r="A516" t="s">
        <v>765</v>
      </c>
      <c r="B516">
        <f>Controlled!B516/'Fight Time'!B516</f>
        <v>0.1665636588380717</v>
      </c>
    </row>
    <row r="517" spans="1:2" x14ac:dyDescent="0.3">
      <c r="A517" t="s">
        <v>766</v>
      </c>
      <c r="B517">
        <f>Controlled!B517/'Fight Time'!B517</f>
        <v>0.50628366247755829</v>
      </c>
    </row>
    <row r="518" spans="1:2" x14ac:dyDescent="0.3">
      <c r="A518" t="s">
        <v>767</v>
      </c>
      <c r="B518">
        <f>Controlled!B518/'Fight Time'!B518</f>
        <v>8.5661080074487903E-2</v>
      </c>
    </row>
    <row r="519" spans="1:2" x14ac:dyDescent="0.3">
      <c r="A519" t="s">
        <v>768</v>
      </c>
      <c r="B519">
        <f>Controlled!B519/'Fight Time'!B519</f>
        <v>0.11397479954180985</v>
      </c>
    </row>
    <row r="520" spans="1:2" x14ac:dyDescent="0.3">
      <c r="A520" t="s">
        <v>769</v>
      </c>
      <c r="B520">
        <f>Controlled!B520/'Fight Time'!B520</f>
        <v>0.20125786163522014</v>
      </c>
    </row>
    <row r="521" spans="1:2" x14ac:dyDescent="0.3">
      <c r="A521" t="s">
        <v>770</v>
      </c>
      <c r="B521">
        <f>Controlled!B521/'Fight Time'!B521</f>
        <v>7.0716510903426802E-2</v>
      </c>
    </row>
    <row r="522" spans="1:2" x14ac:dyDescent="0.3">
      <c r="A522" t="s">
        <v>771</v>
      </c>
      <c r="B522">
        <f>Controlled!B522/'Fight Time'!B522</f>
        <v>0.24311294765840222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C522"/>
  <sheetViews>
    <sheetView topLeftCell="A496" workbookViewId="0">
      <selection activeCell="B451" sqref="B451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6*60+48</f>
        <v>408</v>
      </c>
      <c r="C2" s="2"/>
    </row>
    <row r="3" spans="1:3" x14ac:dyDescent="0.3">
      <c r="A3" t="s">
        <v>2</v>
      </c>
      <c r="B3">
        <f>14*60+22</f>
        <v>862</v>
      </c>
    </row>
    <row r="4" spans="1:3" x14ac:dyDescent="0.3">
      <c r="A4" t="s">
        <v>3</v>
      </c>
      <c r="B4">
        <f>8*60+42</f>
        <v>522</v>
      </c>
    </row>
    <row r="5" spans="1:3" x14ac:dyDescent="0.3">
      <c r="A5" t="s">
        <v>4</v>
      </c>
      <c r="B5">
        <v>492</v>
      </c>
    </row>
    <row r="6" spans="1:3" x14ac:dyDescent="0.3">
      <c r="A6" t="s">
        <v>5</v>
      </c>
      <c r="B6">
        <f>12*60+28</f>
        <v>748</v>
      </c>
    </row>
    <row r="7" spans="1:3" x14ac:dyDescent="0.3">
      <c r="A7" t="s">
        <v>6</v>
      </c>
      <c r="B7">
        <v>332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687</v>
      </c>
    </row>
    <row r="13" spans="1:3" x14ac:dyDescent="0.3">
      <c r="A13" t="s">
        <v>12</v>
      </c>
      <c r="B13">
        <f>9*60+3</f>
        <v>543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443</v>
      </c>
    </row>
    <row r="16" spans="1:3" x14ac:dyDescent="0.3">
      <c r="A16" t="s">
        <v>15</v>
      </c>
      <c r="B16">
        <v>196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14*60+46</f>
        <v>886</v>
      </c>
    </row>
    <row r="21" spans="1:2" x14ac:dyDescent="0.3">
      <c r="A21" t="s">
        <v>20</v>
      </c>
      <c r="B21">
        <f>12*60+26</f>
        <v>746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13*60+51</f>
        <v>831</v>
      </c>
    </row>
    <row r="24" spans="1:2" x14ac:dyDescent="0.3">
      <c r="A24" t="s">
        <v>23</v>
      </c>
      <c r="B24">
        <v>647</v>
      </c>
    </row>
    <row r="25" spans="1:2" x14ac:dyDescent="0.3">
      <c r="A25" t="s">
        <v>24</v>
      </c>
      <c r="B25">
        <v>92</v>
      </c>
    </row>
    <row r="26" spans="1:2" x14ac:dyDescent="0.3">
      <c r="A26" t="s">
        <v>25</v>
      </c>
      <c r="B26">
        <f>9*60+36</f>
        <v>576</v>
      </c>
    </row>
    <row r="27" spans="1:2" x14ac:dyDescent="0.3">
      <c r="A27" t="s">
        <v>26</v>
      </c>
      <c r="B27">
        <v>333</v>
      </c>
    </row>
    <row r="28" spans="1:2" x14ac:dyDescent="0.3">
      <c r="A28" t="s">
        <v>27</v>
      </c>
      <c r="B28">
        <v>482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271</v>
      </c>
    </row>
    <row r="35" spans="1:2" x14ac:dyDescent="0.3">
      <c r="A35" t="s">
        <v>34</v>
      </c>
      <c r="B35">
        <v>621</v>
      </c>
    </row>
    <row r="36" spans="1:2" x14ac:dyDescent="0.3">
      <c r="A36" t="s">
        <v>35</v>
      </c>
      <c r="B36">
        <v>900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391</v>
      </c>
    </row>
    <row r="41" spans="1:2" x14ac:dyDescent="0.3">
      <c r="A41" t="s">
        <v>39</v>
      </c>
      <c r="B41">
        <f>13*60+45</f>
        <v>825</v>
      </c>
    </row>
    <row r="42" spans="1:2" x14ac:dyDescent="0.3">
      <c r="A42" t="s">
        <v>40</v>
      </c>
      <c r="B42">
        <f>13*60+3</f>
        <v>783</v>
      </c>
    </row>
    <row r="43" spans="1:2" x14ac:dyDescent="0.3">
      <c r="A43" t="s">
        <v>41</v>
      </c>
      <c r="B43">
        <f>9*60+47</f>
        <v>587</v>
      </c>
    </row>
    <row r="44" spans="1:2" x14ac:dyDescent="0.3">
      <c r="A44" t="s">
        <v>42</v>
      </c>
      <c r="B44">
        <v>622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13*60+38</f>
        <v>818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663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v>576</v>
      </c>
    </row>
    <row r="60" spans="1:2" x14ac:dyDescent="0.3">
      <c r="A60" t="s">
        <v>59</v>
      </c>
      <c r="B60">
        <v>221</v>
      </c>
    </row>
    <row r="61" spans="1:2" x14ac:dyDescent="0.3">
      <c r="A61" t="s">
        <v>60</v>
      </c>
      <c r="B61">
        <v>302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v>223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14*60+28</f>
        <v>868</v>
      </c>
    </row>
    <row r="66" spans="1:2" x14ac:dyDescent="0.3">
      <c r="A66" t="s">
        <v>65</v>
      </c>
      <c r="B66">
        <v>621</v>
      </c>
    </row>
    <row r="67" spans="1:2" x14ac:dyDescent="0.3">
      <c r="A67" t="s">
        <v>66</v>
      </c>
      <c r="B67">
        <f>12*60+24</f>
        <v>744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371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13*60+5</f>
        <v>785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13*60+27</f>
        <v>807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f>9*60+38</f>
        <v>578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339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f>9*60+9</f>
        <v>549</v>
      </c>
    </row>
    <row r="85" spans="1:2" x14ac:dyDescent="0.3">
      <c r="A85" t="s">
        <v>83</v>
      </c>
      <c r="B85">
        <v>651</v>
      </c>
    </row>
    <row r="86" spans="1:2" x14ac:dyDescent="0.3">
      <c r="A86" t="s">
        <v>84</v>
      </c>
      <c r="B86">
        <f>13*60+57</f>
        <v>837</v>
      </c>
    </row>
    <row r="87" spans="1:2" x14ac:dyDescent="0.3">
      <c r="A87" t="s">
        <v>85</v>
      </c>
      <c r="B87">
        <v>607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12*60+31</f>
        <v>751</v>
      </c>
    </row>
    <row r="93" spans="1:2" x14ac:dyDescent="0.3">
      <c r="A93" t="s">
        <v>91</v>
      </c>
      <c r="B93">
        <f>11*60+57</f>
        <v>717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633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9*60+7</f>
        <v>547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548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v>454</v>
      </c>
    </row>
    <row r="105" spans="1:2" x14ac:dyDescent="0.3">
      <c r="A105" t="s">
        <v>100</v>
      </c>
      <c r="B105">
        <v>450</v>
      </c>
    </row>
    <row r="106" spans="1:2" x14ac:dyDescent="0.3">
      <c r="A106" t="s">
        <v>119</v>
      </c>
      <c r="B106">
        <f>13*60+53</f>
        <v>833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336</v>
      </c>
    </row>
    <row r="109" spans="1:2" x14ac:dyDescent="0.3">
      <c r="A109" t="s">
        <v>102</v>
      </c>
      <c r="B109">
        <v>729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9*60+36</f>
        <v>576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610</v>
      </c>
    </row>
    <row r="116" spans="1:2" x14ac:dyDescent="0.3">
      <c r="A116" t="s">
        <v>109</v>
      </c>
      <c r="B116">
        <f>6*60+51</f>
        <v>411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11*60+43</f>
        <v>703</v>
      </c>
    </row>
    <row r="119" spans="1:2" x14ac:dyDescent="0.3">
      <c r="A119" t="s">
        <v>112</v>
      </c>
      <c r="B119">
        <f>9*60+28</f>
        <v>568</v>
      </c>
    </row>
    <row r="120" spans="1:2" x14ac:dyDescent="0.3">
      <c r="A120" t="s">
        <v>113</v>
      </c>
      <c r="B120">
        <f>12*60+24</f>
        <v>744</v>
      </c>
    </row>
    <row r="121" spans="1:2" x14ac:dyDescent="0.3">
      <c r="A121" t="s">
        <v>114</v>
      </c>
      <c r="B121">
        <f>17*60+25</f>
        <v>1045</v>
      </c>
    </row>
    <row r="122" spans="1:2" x14ac:dyDescent="0.3">
      <c r="A122" s="4" t="s">
        <v>121</v>
      </c>
      <c r="B122">
        <v>695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637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v>632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675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v>648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f>9*60+50</f>
        <v>590</v>
      </c>
    </row>
    <row r="135" spans="1:2" x14ac:dyDescent="0.3">
      <c r="A135" t="s">
        <v>134</v>
      </c>
      <c r="B135">
        <f>13*60+18</f>
        <v>798</v>
      </c>
    </row>
    <row r="136" spans="1:2" x14ac:dyDescent="0.3">
      <c r="A136" t="s">
        <v>135</v>
      </c>
      <c r="B136">
        <f>7*60+19</f>
        <v>439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586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619</v>
      </c>
    </row>
    <row r="141" spans="1:2" x14ac:dyDescent="0.3">
      <c r="A141" t="s">
        <v>140</v>
      </c>
      <c r="B141">
        <v>620</v>
      </c>
    </row>
    <row r="142" spans="1:2" x14ac:dyDescent="0.3">
      <c r="A142" t="s">
        <v>141</v>
      </c>
      <c r="B142">
        <v>465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f>12*60+47</f>
        <v>767</v>
      </c>
    </row>
    <row r="148" spans="1:2" x14ac:dyDescent="0.3">
      <c r="A148" s="4" t="s">
        <v>147</v>
      </c>
      <c r="B148">
        <f>12*60+52</f>
        <v>772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f>13*60+30</f>
        <v>810</v>
      </c>
    </row>
    <row r="153" spans="1:2" x14ac:dyDescent="0.3">
      <c r="A153" t="s">
        <v>152</v>
      </c>
      <c r="B153">
        <f>13*60+49</f>
        <v>829</v>
      </c>
    </row>
    <row r="154" spans="1:2" x14ac:dyDescent="0.3">
      <c r="A154" t="s">
        <v>153</v>
      </c>
      <c r="B154">
        <f>13*60+41</f>
        <v>821</v>
      </c>
    </row>
    <row r="155" spans="1:2" x14ac:dyDescent="0.3">
      <c r="A155" t="s">
        <v>154</v>
      </c>
      <c r="B155">
        <f>12*60+40</f>
        <v>760</v>
      </c>
    </row>
    <row r="156" spans="1:2" x14ac:dyDescent="0.3">
      <c r="A156" t="s">
        <v>170</v>
      </c>
      <c r="B156">
        <v>376</v>
      </c>
    </row>
    <row r="157" spans="1:2" x14ac:dyDescent="0.3">
      <c r="A157" t="s">
        <v>155</v>
      </c>
      <c r="B157">
        <v>671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12*60+54</f>
        <v>774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v>629</v>
      </c>
    </row>
    <row r="163" spans="1:2" x14ac:dyDescent="0.3">
      <c r="A163" t="s">
        <v>161</v>
      </c>
      <c r="B163">
        <f>9*60+49</f>
        <v>589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8*60+20</f>
        <v>500</v>
      </c>
    </row>
    <row r="167" spans="1:2" x14ac:dyDescent="0.3">
      <c r="A167" t="s">
        <v>165</v>
      </c>
      <c r="B167">
        <v>820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v>895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13*60+58</f>
        <v>838</v>
      </c>
    </row>
    <row r="178" spans="1:2" x14ac:dyDescent="0.3">
      <c r="A178" t="s">
        <v>177</v>
      </c>
      <c r="B178">
        <v>405</v>
      </c>
    </row>
    <row r="179" spans="1:2" x14ac:dyDescent="0.3">
      <c r="A179" t="s">
        <v>178</v>
      </c>
      <c r="B179">
        <v>638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657</v>
      </c>
    </row>
    <row r="185" spans="1:2" x14ac:dyDescent="0.3">
      <c r="A185" t="s">
        <v>184</v>
      </c>
      <c r="B185">
        <v>406</v>
      </c>
    </row>
    <row r="186" spans="1:2" x14ac:dyDescent="0.3">
      <c r="A186" t="s">
        <v>185</v>
      </c>
      <c r="B186">
        <v>655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650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619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14*60+57</f>
        <v>897</v>
      </c>
    </row>
    <row r="195" spans="1:2" x14ac:dyDescent="0.3">
      <c r="A195" t="s">
        <v>193</v>
      </c>
      <c r="B195">
        <f>13*60+44</f>
        <v>824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11*60+15</f>
        <v>675</v>
      </c>
    </row>
    <row r="198" spans="1:2" x14ac:dyDescent="0.3">
      <c r="A198" t="s">
        <v>197</v>
      </c>
      <c r="B198">
        <f>6*60+52</f>
        <v>412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f>12*60+44</f>
        <v>764</v>
      </c>
    </row>
    <row r="201" spans="1:2" x14ac:dyDescent="0.3">
      <c r="A201" t="s">
        <v>200</v>
      </c>
      <c r="B201">
        <v>610</v>
      </c>
    </row>
    <row r="202" spans="1:2" x14ac:dyDescent="0.3">
      <c r="A202" t="s">
        <v>201</v>
      </c>
      <c r="B202">
        <v>374</v>
      </c>
    </row>
    <row r="203" spans="1:2" x14ac:dyDescent="0.3">
      <c r="A203" t="s">
        <v>202</v>
      </c>
      <c r="B203">
        <v>456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f>12*60+4</f>
        <v>724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12*60+42</f>
        <v>762</v>
      </c>
    </row>
    <row r="210" spans="1:2" x14ac:dyDescent="0.3">
      <c r="A210" t="s">
        <v>209</v>
      </c>
      <c r="B210">
        <v>454</v>
      </c>
    </row>
    <row r="211" spans="1:2" x14ac:dyDescent="0.3">
      <c r="A211" t="s">
        <v>210</v>
      </c>
      <c r="B211">
        <f>6*60+41</f>
        <v>401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502</v>
      </c>
    </row>
    <row r="214" spans="1:2" x14ac:dyDescent="0.3">
      <c r="A214" t="s">
        <v>213</v>
      </c>
      <c r="B214">
        <f>11*60+16</f>
        <v>676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536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652</v>
      </c>
    </row>
    <row r="223" spans="1:2" x14ac:dyDescent="0.3">
      <c r="A223" t="s">
        <v>232</v>
      </c>
      <c r="B223">
        <v>667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624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7*60+23</f>
        <v>443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  <c r="B244">
        <v>370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486</v>
      </c>
      <c r="B256">
        <v>900</v>
      </c>
    </row>
    <row r="257" spans="1:2" x14ac:dyDescent="0.3">
      <c r="A257" t="s">
        <v>487</v>
      </c>
      <c r="B257">
        <v>900</v>
      </c>
    </row>
    <row r="258" spans="1:2" x14ac:dyDescent="0.3">
      <c r="A258" t="s">
        <v>488</v>
      </c>
      <c r="B258">
        <v>545</v>
      </c>
    </row>
    <row r="259" spans="1:2" x14ac:dyDescent="0.3">
      <c r="A259" t="s">
        <v>489</v>
      </c>
      <c r="B259">
        <f>360+52</f>
        <v>412</v>
      </c>
    </row>
    <row r="260" spans="1:2" x14ac:dyDescent="0.3">
      <c r="A260" t="s">
        <v>490</v>
      </c>
      <c r="B260">
        <v>700</v>
      </c>
    </row>
    <row r="261" spans="1:2" x14ac:dyDescent="0.3">
      <c r="A261" t="s">
        <v>491</v>
      </c>
      <c r="B261">
        <v>659</v>
      </c>
    </row>
    <row r="262" spans="1:2" x14ac:dyDescent="0.3">
      <c r="A262" t="s">
        <v>492</v>
      </c>
      <c r="B262">
        <f>9*60+47</f>
        <v>587</v>
      </c>
    </row>
    <row r="263" spans="1:2" x14ac:dyDescent="0.3">
      <c r="A263" t="s">
        <v>493</v>
      </c>
      <c r="B263">
        <v>919</v>
      </c>
    </row>
    <row r="264" spans="1:2" x14ac:dyDescent="0.3">
      <c r="A264" t="s">
        <v>494</v>
      </c>
      <c r="B264">
        <v>759</v>
      </c>
    </row>
    <row r="265" spans="1:2" x14ac:dyDescent="0.3">
      <c r="A265" t="s">
        <v>495</v>
      </c>
      <c r="B265">
        <v>587</v>
      </c>
    </row>
    <row r="266" spans="1:2" x14ac:dyDescent="0.3">
      <c r="A266" t="s">
        <v>496</v>
      </c>
      <c r="B266">
        <v>481</v>
      </c>
    </row>
    <row r="267" spans="1:2" x14ac:dyDescent="0.3">
      <c r="A267" t="s">
        <v>497</v>
      </c>
      <c r="B267">
        <v>365</v>
      </c>
    </row>
    <row r="268" spans="1:2" x14ac:dyDescent="0.3">
      <c r="A268" t="s">
        <v>498</v>
      </c>
      <c r="B268">
        <f>9*60+20</f>
        <v>560</v>
      </c>
    </row>
    <row r="269" spans="1:2" x14ac:dyDescent="0.3">
      <c r="A269" t="s">
        <v>499</v>
      </c>
      <c r="B269">
        <v>638</v>
      </c>
    </row>
    <row r="270" spans="1:2" x14ac:dyDescent="0.3">
      <c r="A270" t="s">
        <v>500</v>
      </c>
      <c r="B270">
        <v>631</v>
      </c>
    </row>
    <row r="271" spans="1:2" x14ac:dyDescent="0.3">
      <c r="A271" t="s">
        <v>501</v>
      </c>
      <c r="B271">
        <f>12*60+32</f>
        <v>752</v>
      </c>
    </row>
    <row r="272" spans="1:2" x14ac:dyDescent="0.3">
      <c r="A272" t="s">
        <v>502</v>
      </c>
      <c r="B272">
        <f>12*60+10</f>
        <v>730</v>
      </c>
    </row>
    <row r="273" spans="1:3" x14ac:dyDescent="0.3">
      <c r="A273" t="s">
        <v>503</v>
      </c>
      <c r="B273">
        <f>14*60+7</f>
        <v>847</v>
      </c>
    </row>
    <row r="274" spans="1:3" x14ac:dyDescent="0.3">
      <c r="A274" s="4" t="s">
        <v>508</v>
      </c>
      <c r="B274">
        <v>900</v>
      </c>
      <c r="C274" s="9"/>
    </row>
    <row r="275" spans="1:3" x14ac:dyDescent="0.3">
      <c r="A275" t="s">
        <v>509</v>
      </c>
      <c r="B275">
        <v>625</v>
      </c>
    </row>
    <row r="276" spans="1:3" x14ac:dyDescent="0.3">
      <c r="A276" t="s">
        <v>510</v>
      </c>
      <c r="B276">
        <v>606</v>
      </c>
    </row>
    <row r="277" spans="1:3" x14ac:dyDescent="0.3">
      <c r="A277" t="s">
        <v>511</v>
      </c>
      <c r="B277">
        <v>28</v>
      </c>
      <c r="C277" s="9"/>
    </row>
    <row r="278" spans="1:3" x14ac:dyDescent="0.3">
      <c r="A278" t="s">
        <v>512</v>
      </c>
      <c r="B278">
        <v>419</v>
      </c>
    </row>
    <row r="279" spans="1:3" x14ac:dyDescent="0.3">
      <c r="A279" t="s">
        <v>513</v>
      </c>
      <c r="B279">
        <v>679</v>
      </c>
    </row>
    <row r="280" spans="1:3" x14ac:dyDescent="0.3">
      <c r="A280" t="s">
        <v>514</v>
      </c>
      <c r="B280">
        <v>441</v>
      </c>
    </row>
    <row r="281" spans="1:3" x14ac:dyDescent="0.3">
      <c r="A281" t="s">
        <v>515</v>
      </c>
      <c r="B281">
        <v>518</v>
      </c>
    </row>
    <row r="282" spans="1:3" x14ac:dyDescent="0.3">
      <c r="A282" t="s">
        <v>517</v>
      </c>
      <c r="B282">
        <v>568</v>
      </c>
    </row>
    <row r="283" spans="1:3" x14ac:dyDescent="0.3">
      <c r="A283" t="s">
        <v>518</v>
      </c>
      <c r="B283">
        <v>900</v>
      </c>
      <c r="C283" s="9"/>
    </row>
    <row r="284" spans="1:3" x14ac:dyDescent="0.3">
      <c r="A284" t="s">
        <v>519</v>
      </c>
      <c r="B284">
        <v>583</v>
      </c>
    </row>
    <row r="285" spans="1:3" x14ac:dyDescent="0.3">
      <c r="A285" t="s">
        <v>520</v>
      </c>
      <c r="B285">
        <v>654</v>
      </c>
    </row>
    <row r="286" spans="1:3" x14ac:dyDescent="0.3">
      <c r="A286" t="s">
        <v>521</v>
      </c>
      <c r="B286">
        <v>812</v>
      </c>
    </row>
    <row r="287" spans="1:3" x14ac:dyDescent="0.3">
      <c r="A287" t="s">
        <v>522</v>
      </c>
      <c r="B287">
        <f>11*60+4</f>
        <v>664</v>
      </c>
    </row>
    <row r="288" spans="1:3" x14ac:dyDescent="0.3">
      <c r="A288" t="s">
        <v>523</v>
      </c>
      <c r="B288">
        <f>16*60+36</f>
        <v>996</v>
      </c>
    </row>
    <row r="289" spans="1:2" x14ac:dyDescent="0.3">
      <c r="A289" t="s">
        <v>524</v>
      </c>
      <c r="B289">
        <v>326</v>
      </c>
    </row>
    <row r="290" spans="1:2" x14ac:dyDescent="0.3">
      <c r="A290" t="s">
        <v>525</v>
      </c>
      <c r="B290">
        <v>587</v>
      </c>
    </row>
    <row r="291" spans="1:2" x14ac:dyDescent="0.3">
      <c r="A291" s="4" t="s">
        <v>528</v>
      </c>
      <c r="B291">
        <v>900</v>
      </c>
    </row>
    <row r="292" spans="1:2" x14ac:dyDescent="0.3">
      <c r="A292" t="s">
        <v>529</v>
      </c>
      <c r="B292">
        <f>13*60+30</f>
        <v>810</v>
      </c>
    </row>
    <row r="293" spans="1:2" x14ac:dyDescent="0.3">
      <c r="A293" t="s">
        <v>530</v>
      </c>
      <c r="B293">
        <v>745</v>
      </c>
    </row>
    <row r="294" spans="1:2" x14ac:dyDescent="0.3">
      <c r="A294" t="s">
        <v>531</v>
      </c>
      <c r="B294">
        <f>11*60+51</f>
        <v>711</v>
      </c>
    </row>
    <row r="295" spans="1:2" x14ac:dyDescent="0.3">
      <c r="A295" t="s">
        <v>532</v>
      </c>
      <c r="B295">
        <v>756</v>
      </c>
    </row>
    <row r="296" spans="1:2" x14ac:dyDescent="0.3">
      <c r="A296" t="s">
        <v>533</v>
      </c>
      <c r="B296">
        <v>570</v>
      </c>
    </row>
    <row r="297" spans="1:2" x14ac:dyDescent="0.3">
      <c r="A297" t="s">
        <v>534</v>
      </c>
      <c r="B297">
        <f>8*60+20</f>
        <v>500</v>
      </c>
    </row>
    <row r="298" spans="1:2" x14ac:dyDescent="0.3">
      <c r="A298" t="s">
        <v>535</v>
      </c>
      <c r="B298">
        <v>134</v>
      </c>
    </row>
    <row r="299" spans="1:2" x14ac:dyDescent="0.3">
      <c r="A299" t="s">
        <v>536</v>
      </c>
      <c r="B299">
        <f>12*60+32</f>
        <v>752</v>
      </c>
    </row>
    <row r="300" spans="1:2" x14ac:dyDescent="0.3">
      <c r="A300" t="s">
        <v>537</v>
      </c>
      <c r="B300">
        <f>9*60+20</f>
        <v>560</v>
      </c>
    </row>
    <row r="301" spans="1:2" x14ac:dyDescent="0.3">
      <c r="A301" t="s">
        <v>538</v>
      </c>
      <c r="B301">
        <v>640</v>
      </c>
    </row>
    <row r="302" spans="1:2" x14ac:dyDescent="0.3">
      <c r="A302" t="s">
        <v>539</v>
      </c>
      <c r="B302">
        <v>490</v>
      </c>
    </row>
    <row r="303" spans="1:2" x14ac:dyDescent="0.3">
      <c r="A303" t="s">
        <v>540</v>
      </c>
      <c r="B303">
        <v>674</v>
      </c>
    </row>
    <row r="304" spans="1:2" x14ac:dyDescent="0.3">
      <c r="A304" t="s">
        <v>541</v>
      </c>
      <c r="B304">
        <f>12*60+41</f>
        <v>761</v>
      </c>
    </row>
    <row r="305" spans="1:2" x14ac:dyDescent="0.3">
      <c r="A305" t="s">
        <v>542</v>
      </c>
      <c r="B305">
        <f>9*60+42</f>
        <v>582</v>
      </c>
    </row>
    <row r="306" spans="1:2" x14ac:dyDescent="0.3">
      <c r="A306" t="s">
        <v>543</v>
      </c>
      <c r="B306">
        <f>13*60+8</f>
        <v>788</v>
      </c>
    </row>
    <row r="307" spans="1:2" x14ac:dyDescent="0.3">
      <c r="A307" t="s">
        <v>544</v>
      </c>
      <c r="B307">
        <v>941</v>
      </c>
    </row>
    <row r="308" spans="1:2" x14ac:dyDescent="0.3">
      <c r="A308" t="s">
        <v>545</v>
      </c>
      <c r="B308">
        <v>639</v>
      </c>
    </row>
    <row r="309" spans="1:2" x14ac:dyDescent="0.3">
      <c r="A309" t="s">
        <v>546</v>
      </c>
      <c r="B309">
        <f>17*60+27</f>
        <v>1047</v>
      </c>
    </row>
    <row r="310" spans="1:2" x14ac:dyDescent="0.3">
      <c r="A310" s="4" t="s">
        <v>547</v>
      </c>
      <c r="B310">
        <v>380</v>
      </c>
    </row>
    <row r="311" spans="1:2" x14ac:dyDescent="0.3">
      <c r="A311" t="s">
        <v>548</v>
      </c>
      <c r="B311">
        <v>644</v>
      </c>
    </row>
    <row r="312" spans="1:2" x14ac:dyDescent="0.3">
      <c r="A312" t="s">
        <v>549</v>
      </c>
      <c r="B312">
        <f>14*60+8</f>
        <v>848</v>
      </c>
    </row>
    <row r="313" spans="1:2" x14ac:dyDescent="0.3">
      <c r="A313" t="s">
        <v>550</v>
      </c>
      <c r="B313">
        <f>13*60+26</f>
        <v>806</v>
      </c>
    </row>
    <row r="314" spans="1:2" x14ac:dyDescent="0.3">
      <c r="A314" t="s">
        <v>551</v>
      </c>
      <c r="B314">
        <v>900</v>
      </c>
    </row>
    <row r="315" spans="1:2" x14ac:dyDescent="0.3">
      <c r="A315" t="s">
        <v>552</v>
      </c>
      <c r="B315">
        <f>9*60+49</f>
        <v>589</v>
      </c>
    </row>
    <row r="316" spans="1:2" x14ac:dyDescent="0.3">
      <c r="A316" t="s">
        <v>553</v>
      </c>
      <c r="B316">
        <f>9*60+26</f>
        <v>566</v>
      </c>
    </row>
    <row r="317" spans="1:2" x14ac:dyDescent="0.3">
      <c r="A317" t="s">
        <v>554</v>
      </c>
      <c r="B317">
        <v>724</v>
      </c>
    </row>
    <row r="318" spans="1:2" x14ac:dyDescent="0.3">
      <c r="A318" t="s">
        <v>555</v>
      </c>
      <c r="B318">
        <v>900</v>
      </c>
    </row>
    <row r="319" spans="1:2" x14ac:dyDescent="0.3">
      <c r="A319" t="s">
        <v>556</v>
      </c>
      <c r="B319">
        <v>900</v>
      </c>
    </row>
    <row r="320" spans="1:2" x14ac:dyDescent="0.3">
      <c r="A320" t="s">
        <v>557</v>
      </c>
      <c r="B320">
        <f>11*60+56</f>
        <v>716</v>
      </c>
    </row>
    <row r="321" spans="1:2" x14ac:dyDescent="0.3">
      <c r="A321" t="s">
        <v>558</v>
      </c>
      <c r="B321">
        <v>515</v>
      </c>
    </row>
    <row r="322" spans="1:2" x14ac:dyDescent="0.3">
      <c r="A322" t="s">
        <v>559</v>
      </c>
      <c r="B322">
        <v>650</v>
      </c>
    </row>
    <row r="323" spans="1:2" x14ac:dyDescent="0.3">
      <c r="A323" t="s">
        <v>560</v>
      </c>
      <c r="B323">
        <v>487</v>
      </c>
    </row>
    <row r="324" spans="1:2" x14ac:dyDescent="0.3">
      <c r="A324" t="s">
        <v>562</v>
      </c>
      <c r="B324">
        <f>13*60+4</f>
        <v>784</v>
      </c>
    </row>
    <row r="325" spans="1:2" x14ac:dyDescent="0.3">
      <c r="A325" t="s">
        <v>563</v>
      </c>
      <c r="B325">
        <v>600</v>
      </c>
    </row>
    <row r="326" spans="1:2" x14ac:dyDescent="0.3">
      <c r="A326" t="s">
        <v>564</v>
      </c>
      <c r="B326">
        <f>9*60+2</f>
        <v>542</v>
      </c>
    </row>
    <row r="327" spans="1:2" x14ac:dyDescent="0.3">
      <c r="A327" t="s">
        <v>565</v>
      </c>
      <c r="B327">
        <f>9*60+32</f>
        <v>572</v>
      </c>
    </row>
    <row r="328" spans="1:2" x14ac:dyDescent="0.3">
      <c r="A328" t="s">
        <v>566</v>
      </c>
      <c r="B328">
        <v>900</v>
      </c>
    </row>
    <row r="329" spans="1:2" x14ac:dyDescent="0.3">
      <c r="A329" s="4" t="s">
        <v>572</v>
      </c>
      <c r="B329">
        <f>480+48</f>
        <v>528</v>
      </c>
    </row>
    <row r="330" spans="1:2" x14ac:dyDescent="0.3">
      <c r="A330" t="s">
        <v>573</v>
      </c>
      <c r="B330">
        <v>274</v>
      </c>
    </row>
    <row r="331" spans="1:2" x14ac:dyDescent="0.3">
      <c r="A331" t="s">
        <v>574</v>
      </c>
      <c r="B331">
        <v>605</v>
      </c>
    </row>
    <row r="332" spans="1:2" x14ac:dyDescent="0.3">
      <c r="A332" t="s">
        <v>575</v>
      </c>
      <c r="B332">
        <v>600</v>
      </c>
    </row>
    <row r="333" spans="1:2" x14ac:dyDescent="0.3">
      <c r="A333" t="s">
        <v>576</v>
      </c>
      <c r="B333">
        <v>600</v>
      </c>
    </row>
    <row r="334" spans="1:2" x14ac:dyDescent="0.3">
      <c r="A334" t="s">
        <v>577</v>
      </c>
      <c r="B334">
        <v>177</v>
      </c>
    </row>
    <row r="335" spans="1:2" x14ac:dyDescent="0.3">
      <c r="A335" t="s">
        <v>578</v>
      </c>
      <c r="B335">
        <v>666</v>
      </c>
    </row>
    <row r="336" spans="1:2" x14ac:dyDescent="0.3">
      <c r="A336" t="s">
        <v>579</v>
      </c>
      <c r="B336">
        <v>929</v>
      </c>
    </row>
    <row r="337" spans="1:2" x14ac:dyDescent="0.3">
      <c r="A337" t="s">
        <v>580</v>
      </c>
      <c r="B337">
        <v>986</v>
      </c>
    </row>
    <row r="338" spans="1:2" x14ac:dyDescent="0.3">
      <c r="A338" t="s">
        <v>582</v>
      </c>
      <c r="B338">
        <v>693</v>
      </c>
    </row>
    <row r="339" spans="1:2" x14ac:dyDescent="0.3">
      <c r="A339" t="s">
        <v>583</v>
      </c>
      <c r="B339">
        <f>9*60+20</f>
        <v>560</v>
      </c>
    </row>
    <row r="340" spans="1:2" x14ac:dyDescent="0.3">
      <c r="A340" t="s">
        <v>584</v>
      </c>
      <c r="B340">
        <f>13*60+8</f>
        <v>788</v>
      </c>
    </row>
    <row r="341" spans="1:2" x14ac:dyDescent="0.3">
      <c r="A341" t="s">
        <v>585</v>
      </c>
      <c r="B341">
        <f>480+54</f>
        <v>534</v>
      </c>
    </row>
    <row r="342" spans="1:2" x14ac:dyDescent="0.3">
      <c r="A342" t="s">
        <v>586</v>
      </c>
      <c r="B342">
        <f>9*60+6</f>
        <v>546</v>
      </c>
    </row>
    <row r="343" spans="1:2" x14ac:dyDescent="0.3">
      <c r="A343" t="s">
        <v>587</v>
      </c>
      <c r="B343">
        <f>12*60+1</f>
        <v>721</v>
      </c>
    </row>
    <row r="344" spans="1:2" x14ac:dyDescent="0.3">
      <c r="A344" t="s">
        <v>588</v>
      </c>
      <c r="B344">
        <f>12*60+39</f>
        <v>759</v>
      </c>
    </row>
    <row r="345" spans="1:2" x14ac:dyDescent="0.3">
      <c r="A345" t="s">
        <v>589</v>
      </c>
      <c r="B345">
        <f>12*60+19</f>
        <v>739</v>
      </c>
    </row>
    <row r="346" spans="1:2" x14ac:dyDescent="0.3">
      <c r="A346" t="s">
        <v>590</v>
      </c>
      <c r="B346">
        <v>450</v>
      </c>
    </row>
    <row r="347" spans="1:2" x14ac:dyDescent="0.3">
      <c r="A347" t="s">
        <v>591</v>
      </c>
      <c r="B347">
        <v>614</v>
      </c>
    </row>
    <row r="348" spans="1:2" x14ac:dyDescent="0.3">
      <c r="A348" s="4" t="s">
        <v>592</v>
      </c>
      <c r="B348">
        <f>12*60+14</f>
        <v>734</v>
      </c>
    </row>
    <row r="349" spans="1:2" x14ac:dyDescent="0.3">
      <c r="A349" t="s">
        <v>593</v>
      </c>
      <c r="B349">
        <v>900</v>
      </c>
    </row>
    <row r="350" spans="1:2" x14ac:dyDescent="0.3">
      <c r="A350" t="s">
        <v>594</v>
      </c>
      <c r="B350">
        <f>12*60+58</f>
        <v>778</v>
      </c>
    </row>
    <row r="351" spans="1:2" x14ac:dyDescent="0.3">
      <c r="A351" t="s">
        <v>595</v>
      </c>
      <c r="B351">
        <v>495</v>
      </c>
    </row>
    <row r="352" spans="1:2" x14ac:dyDescent="0.3">
      <c r="A352" t="s">
        <v>596</v>
      </c>
      <c r="B352">
        <v>619</v>
      </c>
    </row>
    <row r="353" spans="1:2" x14ac:dyDescent="0.3">
      <c r="A353" t="s">
        <v>597</v>
      </c>
      <c r="B353">
        <f>14*60+35</f>
        <v>875</v>
      </c>
    </row>
    <row r="354" spans="1:2" x14ac:dyDescent="0.3">
      <c r="A354" t="s">
        <v>598</v>
      </c>
      <c r="B354">
        <v>675</v>
      </c>
    </row>
    <row r="355" spans="1:2" x14ac:dyDescent="0.3">
      <c r="A355" t="s">
        <v>599</v>
      </c>
      <c r="B355">
        <f>12*60+38</f>
        <v>758</v>
      </c>
    </row>
    <row r="356" spans="1:2" x14ac:dyDescent="0.3">
      <c r="A356" t="s">
        <v>600</v>
      </c>
      <c r="B356">
        <f>12*60+55</f>
        <v>775</v>
      </c>
    </row>
    <row r="357" spans="1:2" x14ac:dyDescent="0.3">
      <c r="A357" t="s">
        <v>601</v>
      </c>
      <c r="B357">
        <f>7*60+33</f>
        <v>453</v>
      </c>
    </row>
    <row r="358" spans="1:2" x14ac:dyDescent="0.3">
      <c r="A358" t="s">
        <v>602</v>
      </c>
      <c r="B358">
        <v>442</v>
      </c>
    </row>
    <row r="359" spans="1:2" x14ac:dyDescent="0.3">
      <c r="A359" t="s">
        <v>603</v>
      </c>
      <c r="B359">
        <v>588</v>
      </c>
    </row>
    <row r="360" spans="1:2" x14ac:dyDescent="0.3">
      <c r="A360" t="s">
        <v>604</v>
      </c>
      <c r="B360">
        <f>9*60+48</f>
        <v>588</v>
      </c>
    </row>
    <row r="361" spans="1:2" x14ac:dyDescent="0.3">
      <c r="A361" t="s">
        <v>605</v>
      </c>
      <c r="B361">
        <v>362</v>
      </c>
    </row>
    <row r="362" spans="1:2" x14ac:dyDescent="0.3">
      <c r="A362" t="s">
        <v>606</v>
      </c>
      <c r="B362">
        <f>14*60+30</f>
        <v>870</v>
      </c>
    </row>
    <row r="363" spans="1:2" x14ac:dyDescent="0.3">
      <c r="A363" t="s">
        <v>607</v>
      </c>
      <c r="B363">
        <v>76</v>
      </c>
    </row>
    <row r="364" spans="1:2" x14ac:dyDescent="0.3">
      <c r="A364" t="s">
        <v>608</v>
      </c>
      <c r="B364">
        <f>9*60+9</f>
        <v>549</v>
      </c>
    </row>
    <row r="365" spans="1:2" x14ac:dyDescent="0.3">
      <c r="A365" s="4" t="s">
        <v>610</v>
      </c>
      <c r="B365">
        <f>12*60+11</f>
        <v>731</v>
      </c>
    </row>
    <row r="366" spans="1:2" x14ac:dyDescent="0.3">
      <c r="A366" t="s">
        <v>611</v>
      </c>
      <c r="B366">
        <f>9*60+53</f>
        <v>593</v>
      </c>
    </row>
    <row r="367" spans="1:2" x14ac:dyDescent="0.3">
      <c r="A367" t="s">
        <v>612</v>
      </c>
      <c r="B367">
        <v>164</v>
      </c>
    </row>
    <row r="368" spans="1:2" x14ac:dyDescent="0.3">
      <c r="A368" t="s">
        <v>613</v>
      </c>
      <c r="B368">
        <v>616</v>
      </c>
    </row>
    <row r="369" spans="1:2" x14ac:dyDescent="0.3">
      <c r="A369" t="s">
        <v>614</v>
      </c>
      <c r="B369">
        <v>393</v>
      </c>
    </row>
    <row r="370" spans="1:2" x14ac:dyDescent="0.3">
      <c r="A370" t="s">
        <v>615</v>
      </c>
      <c r="B370">
        <v>158</v>
      </c>
    </row>
    <row r="371" spans="1:2" x14ac:dyDescent="0.3">
      <c r="A371" t="s">
        <v>616</v>
      </c>
      <c r="B371">
        <v>716</v>
      </c>
    </row>
    <row r="372" spans="1:2" x14ac:dyDescent="0.3">
      <c r="A372" t="s">
        <v>617</v>
      </c>
      <c r="B372">
        <f>12*60+2</f>
        <v>722</v>
      </c>
    </row>
    <row r="373" spans="1:2" x14ac:dyDescent="0.3">
      <c r="A373" t="s">
        <v>618</v>
      </c>
      <c r="B373">
        <v>690</v>
      </c>
    </row>
    <row r="374" spans="1:2" x14ac:dyDescent="0.3">
      <c r="A374" t="s">
        <v>619</v>
      </c>
      <c r="B374">
        <f>13*60+54</f>
        <v>834</v>
      </c>
    </row>
    <row r="375" spans="1:2" x14ac:dyDescent="0.3">
      <c r="A375" t="s">
        <v>620</v>
      </c>
      <c r="B375">
        <v>681</v>
      </c>
    </row>
    <row r="376" spans="1:2" x14ac:dyDescent="0.3">
      <c r="A376" t="s">
        <v>621</v>
      </c>
      <c r="B376">
        <f>12*60+32</f>
        <v>752</v>
      </c>
    </row>
    <row r="377" spans="1:2" x14ac:dyDescent="0.3">
      <c r="A377" t="s">
        <v>622</v>
      </c>
      <c r="B377">
        <f>16*60+4</f>
        <v>964</v>
      </c>
    </row>
    <row r="378" spans="1:2" x14ac:dyDescent="0.3">
      <c r="A378" t="s">
        <v>623</v>
      </c>
      <c r="B378">
        <v>617</v>
      </c>
    </row>
    <row r="379" spans="1:2" x14ac:dyDescent="0.3">
      <c r="A379" t="s">
        <v>624</v>
      </c>
      <c r="B379">
        <f>16*60+5</f>
        <v>965</v>
      </c>
    </row>
    <row r="380" spans="1:2" x14ac:dyDescent="0.3">
      <c r="A380" t="s">
        <v>625</v>
      </c>
      <c r="B380">
        <v>601</v>
      </c>
    </row>
    <row r="381" spans="1:2" x14ac:dyDescent="0.3">
      <c r="A381" t="s">
        <v>626</v>
      </c>
      <c r="B381">
        <f>12*60+16</f>
        <v>736</v>
      </c>
    </row>
    <row r="382" spans="1:2" x14ac:dyDescent="0.3">
      <c r="A382" t="s">
        <v>627</v>
      </c>
      <c r="B382">
        <f>13*60+33</f>
        <v>813</v>
      </c>
    </row>
    <row r="383" spans="1:2" x14ac:dyDescent="0.3">
      <c r="A383" t="s">
        <v>628</v>
      </c>
      <c r="B383">
        <f>11*60+36</f>
        <v>696</v>
      </c>
    </row>
    <row r="384" spans="1:2" x14ac:dyDescent="0.3">
      <c r="A384" s="4" t="s">
        <v>629</v>
      </c>
      <c r="B384">
        <v>450</v>
      </c>
    </row>
    <row r="385" spans="1:2" x14ac:dyDescent="0.3">
      <c r="A385" t="s">
        <v>630</v>
      </c>
      <c r="B385">
        <f>9*60+53</f>
        <v>593</v>
      </c>
    </row>
    <row r="386" spans="1:2" x14ac:dyDescent="0.3">
      <c r="A386" t="s">
        <v>631</v>
      </c>
      <c r="B386">
        <f>13*60+26</f>
        <v>806</v>
      </c>
    </row>
    <row r="387" spans="1:2" x14ac:dyDescent="0.3">
      <c r="A387" t="s">
        <v>632</v>
      </c>
      <c r="B387">
        <v>707</v>
      </c>
    </row>
    <row r="388" spans="1:2" x14ac:dyDescent="0.3">
      <c r="A388" t="s">
        <v>633</v>
      </c>
      <c r="B388">
        <f>13*60+22</f>
        <v>802</v>
      </c>
    </row>
    <row r="389" spans="1:2" x14ac:dyDescent="0.3">
      <c r="A389" t="s">
        <v>634</v>
      </c>
      <c r="B389">
        <f>12*60+45</f>
        <v>765</v>
      </c>
    </row>
    <row r="390" spans="1:2" x14ac:dyDescent="0.3">
      <c r="A390" t="s">
        <v>635</v>
      </c>
      <c r="B390">
        <v>624</v>
      </c>
    </row>
    <row r="391" spans="1:2" x14ac:dyDescent="0.3">
      <c r="A391" t="s">
        <v>636</v>
      </c>
      <c r="B391">
        <f>8*60+55</f>
        <v>535</v>
      </c>
    </row>
    <row r="392" spans="1:2" x14ac:dyDescent="0.3">
      <c r="A392" t="s">
        <v>637</v>
      </c>
      <c r="B392">
        <v>363</v>
      </c>
    </row>
    <row r="393" spans="1:2" x14ac:dyDescent="0.3">
      <c r="A393" t="s">
        <v>638</v>
      </c>
      <c r="B393">
        <f>13*60+28</f>
        <v>808</v>
      </c>
    </row>
    <row r="394" spans="1:2" x14ac:dyDescent="0.3">
      <c r="A394" t="s">
        <v>639</v>
      </c>
      <c r="B394">
        <v>493</v>
      </c>
    </row>
    <row r="395" spans="1:2" x14ac:dyDescent="0.3">
      <c r="A395" t="s">
        <v>640</v>
      </c>
      <c r="B395">
        <f>17*60+17</f>
        <v>1037</v>
      </c>
    </row>
    <row r="396" spans="1:2" x14ac:dyDescent="0.3">
      <c r="A396" t="s">
        <v>641</v>
      </c>
      <c r="B396">
        <f>13*60+7</f>
        <v>787</v>
      </c>
    </row>
    <row r="397" spans="1:2" x14ac:dyDescent="0.3">
      <c r="A397" s="4" t="s">
        <v>643</v>
      </c>
      <c r="B397">
        <f>12*60+56</f>
        <v>776</v>
      </c>
    </row>
    <row r="398" spans="1:2" x14ac:dyDescent="0.3">
      <c r="A398" t="s">
        <v>644</v>
      </c>
      <c r="B398">
        <v>348</v>
      </c>
    </row>
    <row r="399" spans="1:2" x14ac:dyDescent="0.3">
      <c r="A399" t="s">
        <v>646</v>
      </c>
      <c r="B399">
        <v>513</v>
      </c>
    </row>
    <row r="400" spans="1:2" x14ac:dyDescent="0.3">
      <c r="A400" t="s">
        <v>647</v>
      </c>
      <c r="B400">
        <v>900</v>
      </c>
    </row>
    <row r="401" spans="1:2" x14ac:dyDescent="0.3">
      <c r="A401" t="s">
        <v>648</v>
      </c>
      <c r="B401">
        <f>12*60+11</f>
        <v>731</v>
      </c>
    </row>
    <row r="402" spans="1:2" x14ac:dyDescent="0.3">
      <c r="A402" t="s">
        <v>649</v>
      </c>
      <c r="B402">
        <f>12*60+34</f>
        <v>754</v>
      </c>
    </row>
    <row r="403" spans="1:2" x14ac:dyDescent="0.3">
      <c r="A403" t="s">
        <v>650</v>
      </c>
      <c r="B403">
        <f>11*60+48</f>
        <v>708</v>
      </c>
    </row>
    <row r="404" spans="1:2" x14ac:dyDescent="0.3">
      <c r="A404" t="s">
        <v>651</v>
      </c>
      <c r="B404">
        <f>14*60+25</f>
        <v>865</v>
      </c>
    </row>
    <row r="405" spans="1:2" x14ac:dyDescent="0.3">
      <c r="A405" t="s">
        <v>652</v>
      </c>
      <c r="B405">
        <v>379</v>
      </c>
    </row>
    <row r="406" spans="1:2" x14ac:dyDescent="0.3">
      <c r="A406" s="4" t="s">
        <v>653</v>
      </c>
      <c r="B406">
        <v>303</v>
      </c>
    </row>
    <row r="407" spans="1:2" x14ac:dyDescent="0.3">
      <c r="A407" t="s">
        <v>654</v>
      </c>
      <c r="B407">
        <v>399</v>
      </c>
    </row>
    <row r="408" spans="1:2" x14ac:dyDescent="0.3">
      <c r="A408" t="s">
        <v>655</v>
      </c>
      <c r="B408">
        <f>13*60+42</f>
        <v>822</v>
      </c>
    </row>
    <row r="409" spans="1:2" x14ac:dyDescent="0.3">
      <c r="A409" t="s">
        <v>656</v>
      </c>
      <c r="B409">
        <v>401</v>
      </c>
    </row>
    <row r="410" spans="1:2" x14ac:dyDescent="0.3">
      <c r="A410" t="s">
        <v>657</v>
      </c>
      <c r="B410">
        <v>608</v>
      </c>
    </row>
    <row r="411" spans="1:2" x14ac:dyDescent="0.3">
      <c r="A411" t="s">
        <v>658</v>
      </c>
      <c r="B411">
        <f>13*60+27</f>
        <v>807</v>
      </c>
    </row>
    <row r="412" spans="1:2" x14ac:dyDescent="0.3">
      <c r="A412" t="s">
        <v>659</v>
      </c>
      <c r="B412">
        <f>13*60+24</f>
        <v>804</v>
      </c>
    </row>
    <row r="413" spans="1:2" x14ac:dyDescent="0.3">
      <c r="A413" t="s">
        <v>660</v>
      </c>
      <c r="B413">
        <f>12*60+11</f>
        <v>731</v>
      </c>
    </row>
    <row r="414" spans="1:2" x14ac:dyDescent="0.3">
      <c r="A414" s="4" t="s">
        <v>661</v>
      </c>
      <c r="B414">
        <v>680</v>
      </c>
    </row>
    <row r="415" spans="1:2" x14ac:dyDescent="0.3">
      <c r="A415" t="s">
        <v>662</v>
      </c>
      <c r="B415">
        <f>12*60+12</f>
        <v>732</v>
      </c>
    </row>
    <row r="416" spans="1:2" x14ac:dyDescent="0.3">
      <c r="A416" t="s">
        <v>663</v>
      </c>
      <c r="B416">
        <f>9*60+46</f>
        <v>586</v>
      </c>
    </row>
    <row r="417" spans="1:2" x14ac:dyDescent="0.3">
      <c r="A417" t="s">
        <v>664</v>
      </c>
      <c r="B417">
        <v>527</v>
      </c>
    </row>
    <row r="418" spans="1:2" x14ac:dyDescent="0.3">
      <c r="A418" t="s">
        <v>665</v>
      </c>
      <c r="B418">
        <f>9*60+21</f>
        <v>561</v>
      </c>
    </row>
    <row r="419" spans="1:2" x14ac:dyDescent="0.3">
      <c r="A419" t="s">
        <v>666</v>
      </c>
      <c r="B419">
        <v>517</v>
      </c>
    </row>
    <row r="420" spans="1:2" x14ac:dyDescent="0.3">
      <c r="A420" t="s">
        <v>667</v>
      </c>
      <c r="B420">
        <v>609</v>
      </c>
    </row>
    <row r="421" spans="1:2" x14ac:dyDescent="0.3">
      <c r="A421" t="s">
        <v>669</v>
      </c>
      <c r="B421">
        <v>614</v>
      </c>
    </row>
    <row r="422" spans="1:2" x14ac:dyDescent="0.3">
      <c r="A422" t="s">
        <v>670</v>
      </c>
      <c r="B422">
        <f>9*60+49</f>
        <v>589</v>
      </c>
    </row>
    <row r="423" spans="1:2" x14ac:dyDescent="0.3">
      <c r="A423" t="s">
        <v>671</v>
      </c>
      <c r="B423">
        <f>9*60+53</f>
        <v>593</v>
      </c>
    </row>
    <row r="424" spans="1:2" x14ac:dyDescent="0.3">
      <c r="A424" t="s">
        <v>672</v>
      </c>
      <c r="B424">
        <v>425</v>
      </c>
    </row>
    <row r="425" spans="1:2" x14ac:dyDescent="0.3">
      <c r="A425" t="s">
        <v>673</v>
      </c>
      <c r="B425">
        <f>12*60+15</f>
        <v>735</v>
      </c>
    </row>
    <row r="426" spans="1:2" x14ac:dyDescent="0.3">
      <c r="A426" t="s">
        <v>674</v>
      </c>
      <c r="B426">
        <v>600</v>
      </c>
    </row>
    <row r="427" spans="1:2" x14ac:dyDescent="0.3">
      <c r="A427" t="s">
        <v>675</v>
      </c>
      <c r="B427">
        <v>365</v>
      </c>
    </row>
    <row r="428" spans="1:2" x14ac:dyDescent="0.3">
      <c r="A428" t="s">
        <v>676</v>
      </c>
      <c r="B428">
        <f>13*60+45</f>
        <v>825</v>
      </c>
    </row>
    <row r="429" spans="1:2" x14ac:dyDescent="0.3">
      <c r="A429" s="4" t="s">
        <v>678</v>
      </c>
      <c r="B429">
        <v>900</v>
      </c>
    </row>
    <row r="430" spans="1:2" x14ac:dyDescent="0.3">
      <c r="A430" t="s">
        <v>679</v>
      </c>
      <c r="B430">
        <f>14*60+18</f>
        <v>858</v>
      </c>
    </row>
    <row r="431" spans="1:2" x14ac:dyDescent="0.3">
      <c r="A431" t="s">
        <v>680</v>
      </c>
      <c r="B431">
        <v>178</v>
      </c>
    </row>
    <row r="432" spans="1:2" x14ac:dyDescent="0.3">
      <c r="A432" t="s">
        <v>681</v>
      </c>
      <c r="B432">
        <f>9*60+41</f>
        <v>581</v>
      </c>
    </row>
    <row r="433" spans="1:2" x14ac:dyDescent="0.3">
      <c r="A433" t="s">
        <v>682</v>
      </c>
      <c r="B433">
        <v>583</v>
      </c>
    </row>
    <row r="434" spans="1:2" x14ac:dyDescent="0.3">
      <c r="A434" t="s">
        <v>683</v>
      </c>
      <c r="B434">
        <v>669</v>
      </c>
    </row>
    <row r="435" spans="1:2" x14ac:dyDescent="0.3">
      <c r="A435" t="s">
        <v>684</v>
      </c>
      <c r="B435">
        <f>11*60+59</f>
        <v>719</v>
      </c>
    </row>
    <row r="436" spans="1:2" x14ac:dyDescent="0.3">
      <c r="A436" t="s">
        <v>685</v>
      </c>
      <c r="B436">
        <v>900</v>
      </c>
    </row>
    <row r="437" spans="1:2" x14ac:dyDescent="0.3">
      <c r="A437" t="s">
        <v>686</v>
      </c>
      <c r="B437">
        <v>689</v>
      </c>
    </row>
    <row r="438" spans="1:2" x14ac:dyDescent="0.3">
      <c r="A438" t="s">
        <v>687</v>
      </c>
      <c r="B438">
        <v>230</v>
      </c>
    </row>
    <row r="439" spans="1:2" x14ac:dyDescent="0.3">
      <c r="A439" t="s">
        <v>688</v>
      </c>
      <c r="B439">
        <v>398</v>
      </c>
    </row>
    <row r="440" spans="1:2" x14ac:dyDescent="0.3">
      <c r="A440" t="s">
        <v>689</v>
      </c>
      <c r="B440">
        <v>287</v>
      </c>
    </row>
    <row r="441" spans="1:2" x14ac:dyDescent="0.3">
      <c r="A441" t="s">
        <v>690</v>
      </c>
      <c r="B441">
        <f>13*60+22</f>
        <v>802</v>
      </c>
    </row>
    <row r="442" spans="1:2" x14ac:dyDescent="0.3">
      <c r="A442" t="s">
        <v>691</v>
      </c>
      <c r="B442">
        <f>12*60+57</f>
        <v>777</v>
      </c>
    </row>
    <row r="443" spans="1:2" x14ac:dyDescent="0.3">
      <c r="A443" t="s">
        <v>692</v>
      </c>
      <c r="B443">
        <v>182</v>
      </c>
    </row>
    <row r="444" spans="1:2" x14ac:dyDescent="0.3">
      <c r="A444" t="s">
        <v>693</v>
      </c>
      <c r="B444">
        <v>403</v>
      </c>
    </row>
    <row r="445" spans="1:2" x14ac:dyDescent="0.3">
      <c r="A445" s="4" t="s">
        <v>694</v>
      </c>
      <c r="B445">
        <f>12*60+39</f>
        <v>759</v>
      </c>
    </row>
    <row r="446" spans="1:2" x14ac:dyDescent="0.3">
      <c r="A446" t="s">
        <v>695</v>
      </c>
      <c r="B446">
        <v>779</v>
      </c>
    </row>
    <row r="447" spans="1:2" x14ac:dyDescent="0.3">
      <c r="A447" t="s">
        <v>696</v>
      </c>
      <c r="B447">
        <v>900</v>
      </c>
    </row>
    <row r="448" spans="1:2" x14ac:dyDescent="0.3">
      <c r="A448" t="s">
        <v>697</v>
      </c>
      <c r="B448">
        <f>11*60+24</f>
        <v>684</v>
      </c>
    </row>
    <row r="449" spans="1:2" x14ac:dyDescent="0.3">
      <c r="A449" t="s">
        <v>698</v>
      </c>
      <c r="B449">
        <v>600</v>
      </c>
    </row>
    <row r="450" spans="1:2" x14ac:dyDescent="0.3">
      <c r="A450" t="s">
        <v>699</v>
      </c>
      <c r="B450">
        <v>123</v>
      </c>
    </row>
    <row r="451" spans="1:2" x14ac:dyDescent="0.3">
      <c r="A451" t="s">
        <v>700</v>
      </c>
      <c r="B451">
        <v>450</v>
      </c>
    </row>
    <row r="452" spans="1:2" x14ac:dyDescent="0.3">
      <c r="A452" t="s">
        <v>701</v>
      </c>
      <c r="B452">
        <v>600</v>
      </c>
    </row>
    <row r="453" spans="1:2" x14ac:dyDescent="0.3">
      <c r="A453" t="s">
        <v>702</v>
      </c>
      <c r="B453">
        <f>13*60+21</f>
        <v>801</v>
      </c>
    </row>
    <row r="454" spans="1:2" x14ac:dyDescent="0.3">
      <c r="A454" t="s">
        <v>703</v>
      </c>
      <c r="B454">
        <v>807</v>
      </c>
    </row>
    <row r="455" spans="1:2" x14ac:dyDescent="0.3">
      <c r="A455" t="s">
        <v>704</v>
      </c>
      <c r="B455">
        <f>12*60+51</f>
        <v>771</v>
      </c>
    </row>
    <row r="456" spans="1:2" x14ac:dyDescent="0.3">
      <c r="A456" t="s">
        <v>705</v>
      </c>
      <c r="B456">
        <f>14*60+23</f>
        <v>863</v>
      </c>
    </row>
    <row r="457" spans="1:2" x14ac:dyDescent="0.3">
      <c r="A457" s="4" t="s">
        <v>706</v>
      </c>
      <c r="B457">
        <v>900</v>
      </c>
    </row>
    <row r="458" spans="1:2" x14ac:dyDescent="0.3">
      <c r="A458" t="s">
        <v>707</v>
      </c>
      <c r="B458">
        <v>500</v>
      </c>
    </row>
    <row r="459" spans="1:2" x14ac:dyDescent="0.3">
      <c r="A459" t="s">
        <v>708</v>
      </c>
      <c r="B459">
        <v>750</v>
      </c>
    </row>
    <row r="460" spans="1:2" x14ac:dyDescent="0.3">
      <c r="A460" t="s">
        <v>709</v>
      </c>
      <c r="B460">
        <v>658</v>
      </c>
    </row>
    <row r="461" spans="1:2" x14ac:dyDescent="0.3">
      <c r="A461" t="s">
        <v>710</v>
      </c>
      <c r="B461">
        <v>678</v>
      </c>
    </row>
    <row r="462" spans="1:2" x14ac:dyDescent="0.3">
      <c r="A462" t="s">
        <v>711</v>
      </c>
      <c r="B462">
        <v>633</v>
      </c>
    </row>
    <row r="463" spans="1:2" x14ac:dyDescent="0.3">
      <c r="A463" t="s">
        <v>712</v>
      </c>
      <c r="B463">
        <v>674</v>
      </c>
    </row>
    <row r="464" spans="1:2" x14ac:dyDescent="0.3">
      <c r="A464" t="s">
        <v>713</v>
      </c>
      <c r="B464">
        <v>600</v>
      </c>
    </row>
    <row r="465" spans="1:2" x14ac:dyDescent="0.3">
      <c r="A465" t="s">
        <v>714</v>
      </c>
      <c r="B465">
        <v>558</v>
      </c>
    </row>
    <row r="466" spans="1:2" x14ac:dyDescent="0.3">
      <c r="A466" s="4" t="s">
        <v>715</v>
      </c>
      <c r="B466">
        <v>435</v>
      </c>
    </row>
    <row r="467" spans="1:2" x14ac:dyDescent="0.3">
      <c r="A467" t="s">
        <v>716</v>
      </c>
      <c r="B467">
        <v>407</v>
      </c>
    </row>
    <row r="468" spans="1:2" x14ac:dyDescent="0.3">
      <c r="A468" t="s">
        <v>717</v>
      </c>
      <c r="B468">
        <v>539</v>
      </c>
    </row>
    <row r="469" spans="1:2" x14ac:dyDescent="0.3">
      <c r="A469" t="s">
        <v>718</v>
      </c>
      <c r="B469">
        <v>450</v>
      </c>
    </row>
    <row r="470" spans="1:2" x14ac:dyDescent="0.3">
      <c r="A470" t="s">
        <v>719</v>
      </c>
      <c r="B470">
        <v>900</v>
      </c>
    </row>
    <row r="471" spans="1:2" x14ac:dyDescent="0.3">
      <c r="A471" t="s">
        <v>720</v>
      </c>
      <c r="B471">
        <v>566</v>
      </c>
    </row>
    <row r="472" spans="1:2" x14ac:dyDescent="0.3">
      <c r="A472" t="s">
        <v>721</v>
      </c>
      <c r="B472">
        <v>900</v>
      </c>
    </row>
    <row r="473" spans="1:2" x14ac:dyDescent="0.3">
      <c r="A473" t="s">
        <v>722</v>
      </c>
      <c r="B473">
        <v>541</v>
      </c>
    </row>
    <row r="474" spans="1:2" x14ac:dyDescent="0.3">
      <c r="A474" t="s">
        <v>723</v>
      </c>
      <c r="B474">
        <v>300</v>
      </c>
    </row>
    <row r="475" spans="1:2" x14ac:dyDescent="0.3">
      <c r="A475" t="s">
        <v>724</v>
      </c>
      <c r="B475">
        <v>327</v>
      </c>
    </row>
    <row r="476" spans="1:2" x14ac:dyDescent="0.3">
      <c r="A476" t="s">
        <v>725</v>
      </c>
      <c r="B476">
        <v>494</v>
      </c>
    </row>
    <row r="477" spans="1:2" x14ac:dyDescent="0.3">
      <c r="A477" t="s">
        <v>726</v>
      </c>
      <c r="B477">
        <f>12*60+37</f>
        <v>757</v>
      </c>
    </row>
    <row r="478" spans="1:2" x14ac:dyDescent="0.3">
      <c r="A478" s="4" t="s">
        <v>727</v>
      </c>
      <c r="B478">
        <f>12*60+29</f>
        <v>749</v>
      </c>
    </row>
    <row r="479" spans="1:2" x14ac:dyDescent="0.3">
      <c r="A479" t="s">
        <v>728</v>
      </c>
      <c r="B479">
        <f>14*60+29</f>
        <v>869</v>
      </c>
    </row>
    <row r="480" spans="1:2" x14ac:dyDescent="0.3">
      <c r="A480" t="s">
        <v>729</v>
      </c>
      <c r="B480">
        <v>453</v>
      </c>
    </row>
    <row r="481" spans="1:2" x14ac:dyDescent="0.3">
      <c r="A481" t="s">
        <v>730</v>
      </c>
      <c r="B481">
        <v>508</v>
      </c>
    </row>
    <row r="482" spans="1:2" x14ac:dyDescent="0.3">
      <c r="A482" t="s">
        <v>731</v>
      </c>
      <c r="B482">
        <v>549</v>
      </c>
    </row>
    <row r="483" spans="1:2" x14ac:dyDescent="0.3">
      <c r="A483" t="s">
        <v>732</v>
      </c>
      <c r="B483">
        <v>600</v>
      </c>
    </row>
    <row r="484" spans="1:2" x14ac:dyDescent="0.3">
      <c r="A484" t="s">
        <v>733</v>
      </c>
      <c r="B484">
        <f>12*60+36</f>
        <v>756</v>
      </c>
    </row>
    <row r="485" spans="1:2" x14ac:dyDescent="0.3">
      <c r="A485" t="s">
        <v>734</v>
      </c>
      <c r="B485">
        <f>12*60+51</f>
        <v>771</v>
      </c>
    </row>
    <row r="486" spans="1:2" x14ac:dyDescent="0.3">
      <c r="A486" t="s">
        <v>735</v>
      </c>
      <c r="B486">
        <v>549</v>
      </c>
    </row>
    <row r="487" spans="1:2" x14ac:dyDescent="0.3">
      <c r="A487" t="s">
        <v>736</v>
      </c>
      <c r="B487">
        <v>679</v>
      </c>
    </row>
    <row r="488" spans="1:2" x14ac:dyDescent="0.3">
      <c r="A488" t="s">
        <v>737</v>
      </c>
      <c r="B488">
        <v>647</v>
      </c>
    </row>
    <row r="489" spans="1:2" x14ac:dyDescent="0.3">
      <c r="A489" t="s">
        <v>738</v>
      </c>
      <c r="B489">
        <f>14*60+2</f>
        <v>842</v>
      </c>
    </row>
    <row r="490" spans="1:2" x14ac:dyDescent="0.3">
      <c r="A490" s="4" t="s">
        <v>739</v>
      </c>
      <c r="B490">
        <f>11*60+57</f>
        <v>717</v>
      </c>
    </row>
    <row r="491" spans="1:2" x14ac:dyDescent="0.3">
      <c r="A491" t="s">
        <v>740</v>
      </c>
      <c r="B491">
        <f>13*60+15</f>
        <v>795</v>
      </c>
    </row>
    <row r="492" spans="1:2" x14ac:dyDescent="0.3">
      <c r="A492" t="s">
        <v>741</v>
      </c>
      <c r="B492">
        <v>159</v>
      </c>
    </row>
    <row r="493" spans="1:2" x14ac:dyDescent="0.3">
      <c r="A493" t="s">
        <v>742</v>
      </c>
      <c r="B493">
        <v>375</v>
      </c>
    </row>
    <row r="494" spans="1:2" x14ac:dyDescent="0.3">
      <c r="A494" t="s">
        <v>743</v>
      </c>
      <c r="B494">
        <v>300</v>
      </c>
    </row>
    <row r="495" spans="1:2" x14ac:dyDescent="0.3">
      <c r="A495" t="s">
        <v>744</v>
      </c>
      <c r="B495">
        <v>606</v>
      </c>
    </row>
    <row r="496" spans="1:2" x14ac:dyDescent="0.3">
      <c r="A496" t="s">
        <v>745</v>
      </c>
      <c r="B496">
        <v>900</v>
      </c>
    </row>
    <row r="497" spans="1:2" x14ac:dyDescent="0.3">
      <c r="A497" t="s">
        <v>746</v>
      </c>
      <c r="B497">
        <v>645</v>
      </c>
    </row>
    <row r="498" spans="1:2" x14ac:dyDescent="0.3">
      <c r="A498" t="s">
        <v>747</v>
      </c>
      <c r="B498">
        <v>424</v>
      </c>
    </row>
    <row r="499" spans="1:2" x14ac:dyDescent="0.3">
      <c r="A499" t="s">
        <v>748</v>
      </c>
      <c r="B499">
        <f>12*60+38</f>
        <v>758</v>
      </c>
    </row>
    <row r="500" spans="1:2" x14ac:dyDescent="0.3">
      <c r="A500" s="4" t="s">
        <v>749</v>
      </c>
      <c r="B500">
        <v>900</v>
      </c>
    </row>
    <row r="501" spans="1:2" x14ac:dyDescent="0.3">
      <c r="A501" t="s">
        <v>750</v>
      </c>
      <c r="B501">
        <v>487</v>
      </c>
    </row>
    <row r="502" spans="1:2" x14ac:dyDescent="0.3">
      <c r="A502" t="s">
        <v>751</v>
      </c>
      <c r="B502">
        <v>456</v>
      </c>
    </row>
    <row r="503" spans="1:2" x14ac:dyDescent="0.3">
      <c r="A503" t="s">
        <v>752</v>
      </c>
      <c r="B503">
        <v>523</v>
      </c>
    </row>
    <row r="504" spans="1:2" x14ac:dyDescent="0.3">
      <c r="A504" t="s">
        <v>753</v>
      </c>
      <c r="B504">
        <f>12*60+55</f>
        <v>775</v>
      </c>
    </row>
    <row r="505" spans="1:2" x14ac:dyDescent="0.3">
      <c r="A505" t="s">
        <v>754</v>
      </c>
      <c r="B505">
        <v>686</v>
      </c>
    </row>
    <row r="506" spans="1:2" x14ac:dyDescent="0.3">
      <c r="A506" t="s">
        <v>755</v>
      </c>
      <c r="B506">
        <f>12*60+57</f>
        <v>777</v>
      </c>
    </row>
    <row r="507" spans="1:2" x14ac:dyDescent="0.3">
      <c r="A507" t="s">
        <v>756</v>
      </c>
      <c r="B507">
        <v>410</v>
      </c>
    </row>
    <row r="508" spans="1:2" x14ac:dyDescent="0.3">
      <c r="A508" t="s">
        <v>757</v>
      </c>
      <c r="B508">
        <f>13*60+48</f>
        <v>828</v>
      </c>
    </row>
    <row r="509" spans="1:2" x14ac:dyDescent="0.3">
      <c r="A509" t="s">
        <v>758</v>
      </c>
      <c r="B509">
        <f>13*60+27</f>
        <v>807</v>
      </c>
    </row>
    <row r="510" spans="1:2" x14ac:dyDescent="0.3">
      <c r="A510" t="s">
        <v>759</v>
      </c>
      <c r="B510">
        <f>14*60+15</f>
        <v>855</v>
      </c>
    </row>
    <row r="511" spans="1:2" x14ac:dyDescent="0.3">
      <c r="A511" t="s">
        <v>760</v>
      </c>
      <c r="B511">
        <v>122</v>
      </c>
    </row>
    <row r="512" spans="1:2" x14ac:dyDescent="0.3">
      <c r="A512" s="4" t="s">
        <v>761</v>
      </c>
      <c r="B512">
        <v>655</v>
      </c>
    </row>
    <row r="513" spans="1:2" x14ac:dyDescent="0.3">
      <c r="A513" t="s">
        <v>762</v>
      </c>
      <c r="B513">
        <v>548</v>
      </c>
    </row>
    <row r="514" spans="1:2" x14ac:dyDescent="0.3">
      <c r="A514" t="s">
        <v>763</v>
      </c>
      <c r="B514">
        <f>14*60+51</f>
        <v>891</v>
      </c>
    </row>
    <row r="515" spans="1:2" x14ac:dyDescent="0.3">
      <c r="A515" t="s">
        <v>764</v>
      </c>
      <c r="B515">
        <v>64</v>
      </c>
    </row>
    <row r="516" spans="1:2" x14ac:dyDescent="0.3">
      <c r="A516" t="s">
        <v>765</v>
      </c>
      <c r="B516">
        <f>13*60+29</f>
        <v>809</v>
      </c>
    </row>
    <row r="517" spans="1:2" x14ac:dyDescent="0.3">
      <c r="A517" t="s">
        <v>766</v>
      </c>
      <c r="B517">
        <v>557</v>
      </c>
    </row>
    <row r="518" spans="1:2" x14ac:dyDescent="0.3">
      <c r="A518" t="s">
        <v>767</v>
      </c>
      <c r="B518">
        <v>537</v>
      </c>
    </row>
    <row r="519" spans="1:2" x14ac:dyDescent="0.3">
      <c r="A519" t="s">
        <v>768</v>
      </c>
      <c r="B519">
        <v>582</v>
      </c>
    </row>
    <row r="520" spans="1:2" x14ac:dyDescent="0.3">
      <c r="A520" t="s">
        <v>769</v>
      </c>
      <c r="B520">
        <v>530</v>
      </c>
    </row>
    <row r="521" spans="1:2" x14ac:dyDescent="0.3">
      <c r="A521" t="s">
        <v>770</v>
      </c>
      <c r="B521">
        <v>535</v>
      </c>
    </row>
    <row r="522" spans="1:2" x14ac:dyDescent="0.3">
      <c r="A522" t="s">
        <v>771</v>
      </c>
      <c r="B522">
        <v>726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abSelected="1" topLeftCell="A496" zoomScale="80" zoomScaleNormal="80" workbookViewId="0">
      <pane xSplit="1" topLeftCell="B1" activePane="topRight" state="frozen"/>
      <selection activeCell="A2" sqref="A2"/>
      <selection pane="topRight" activeCell="V525" sqref="V525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9" max="14" width="8.88671875" customWidth="1"/>
    <col min="15" max="15" width="17.77734375" style="8" bestFit="1" customWidth="1"/>
    <col min="16" max="16" width="19.88671875" style="8" bestFit="1" customWidth="1"/>
    <col min="20" max="22" width="8.88671875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5" t="s">
        <v>254</v>
      </c>
      <c r="B1" s="15"/>
      <c r="C1" s="15"/>
      <c r="D1" s="15"/>
      <c r="E1" s="7"/>
      <c r="F1" s="7"/>
      <c r="G1" s="7"/>
      <c r="H1" s="7"/>
      <c r="I1" s="15" t="s">
        <v>255</v>
      </c>
      <c r="J1" s="15"/>
      <c r="K1" s="15" t="s">
        <v>256</v>
      </c>
      <c r="L1" s="15"/>
      <c r="M1" s="15" t="s">
        <v>257</v>
      </c>
      <c r="N1" s="15"/>
      <c r="O1" s="15" t="s">
        <v>258</v>
      </c>
      <c r="P1" s="15"/>
      <c r="Q1" s="15"/>
      <c r="R1" s="15"/>
      <c r="S1" s="15"/>
      <c r="T1" s="7"/>
      <c r="U1" s="15" t="s">
        <v>505</v>
      </c>
      <c r="V1" s="15" t="s">
        <v>506</v>
      </c>
      <c r="W1" s="15" t="s">
        <v>259</v>
      </c>
      <c r="X1" s="15"/>
      <c r="Y1" s="15" t="s">
        <v>260</v>
      </c>
      <c r="Z1" s="15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570</v>
      </c>
      <c r="F2" t="s">
        <v>571</v>
      </c>
      <c r="G2" t="s">
        <v>567</v>
      </c>
      <c r="H2" t="s">
        <v>568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507</v>
      </c>
      <c r="U2" s="15"/>
      <c r="V2" s="15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504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B4">
        <v>27</v>
      </c>
      <c r="C4">
        <v>185</v>
      </c>
      <c r="D4">
        <v>184</v>
      </c>
      <c r="E4">
        <v>17</v>
      </c>
      <c r="F4">
        <v>1</v>
      </c>
      <c r="G4">
        <v>4</v>
      </c>
      <c r="H4">
        <v>1</v>
      </c>
      <c r="I4">
        <v>0.18</v>
      </c>
      <c r="J4">
        <v>1</v>
      </c>
      <c r="K4">
        <v>0.76</v>
      </c>
      <c r="L4">
        <v>0</v>
      </c>
      <c r="M4">
        <v>0.06</v>
      </c>
      <c r="N4">
        <v>0</v>
      </c>
      <c r="O4" s="8">
        <v>5.22</v>
      </c>
      <c r="P4" s="8">
        <v>3.8</v>
      </c>
      <c r="Q4">
        <v>0.68</v>
      </c>
      <c r="R4">
        <v>0.18</v>
      </c>
      <c r="S4">
        <v>0.15</v>
      </c>
      <c r="T4">
        <v>3.68</v>
      </c>
      <c r="U4">
        <v>0.76</v>
      </c>
      <c r="V4">
        <v>0.73</v>
      </c>
      <c r="W4">
        <f>Control!B2</f>
        <v>69.5</v>
      </c>
      <c r="X4">
        <f>'Ctrl pct'!B2</f>
        <v>0.17034313725490197</v>
      </c>
      <c r="Y4">
        <f>Controlled!B2</f>
        <v>46.5</v>
      </c>
      <c r="Z4">
        <f>'Controlled pct'!B2</f>
        <v>0.11397058823529412</v>
      </c>
      <c r="AA4">
        <f>'Fight Time'!B2</f>
        <v>408</v>
      </c>
      <c r="AB4">
        <v>2</v>
      </c>
    </row>
    <row r="5" spans="1:28" x14ac:dyDescent="0.3">
      <c r="A5" t="str">
        <f>Control!A3</f>
        <v>Angela Hill</v>
      </c>
      <c r="B5">
        <v>40</v>
      </c>
      <c r="C5">
        <v>160</v>
      </c>
      <c r="D5">
        <v>164</v>
      </c>
      <c r="E5">
        <v>18</v>
      </c>
      <c r="F5">
        <v>14</v>
      </c>
      <c r="G5">
        <v>13</v>
      </c>
      <c r="H5">
        <v>14</v>
      </c>
      <c r="I5">
        <v>0.28000000000000003</v>
      </c>
      <c r="J5">
        <v>0</v>
      </c>
      <c r="K5">
        <v>0.06</v>
      </c>
      <c r="L5">
        <v>0.14000000000000001</v>
      </c>
      <c r="M5">
        <v>0.67</v>
      </c>
      <c r="N5">
        <v>0.84</v>
      </c>
      <c r="O5" s="8">
        <v>5.47</v>
      </c>
      <c r="P5" s="8">
        <v>4.92</v>
      </c>
      <c r="T5">
        <v>0.81</v>
      </c>
      <c r="U5">
        <v>0.32</v>
      </c>
      <c r="V5">
        <v>0.75</v>
      </c>
      <c r="W5">
        <f>Control!B3</f>
        <v>192.5</v>
      </c>
      <c r="X5">
        <f>'Ctrl pct'!B3</f>
        <v>0.22331786542923435</v>
      </c>
      <c r="Y5">
        <f>Controlled!B3</f>
        <v>153.40740740740742</v>
      </c>
      <c r="Z5">
        <f>'Controlled pct'!B3</f>
        <v>0.17796682993898771</v>
      </c>
      <c r="AA5">
        <f>'Fight Time'!B3</f>
        <v>862</v>
      </c>
      <c r="AB5">
        <v>1</v>
      </c>
    </row>
    <row r="6" spans="1:28" x14ac:dyDescent="0.3">
      <c r="A6" t="str">
        <f>Control!A4</f>
        <v>Ketlen Souza</v>
      </c>
      <c r="B6">
        <v>29</v>
      </c>
      <c r="C6">
        <v>161</v>
      </c>
      <c r="D6">
        <v>160</v>
      </c>
      <c r="E6">
        <v>15</v>
      </c>
      <c r="F6">
        <v>5</v>
      </c>
      <c r="G6">
        <v>2</v>
      </c>
      <c r="H6">
        <v>2</v>
      </c>
      <c r="I6">
        <v>0.53</v>
      </c>
      <c r="J6">
        <v>0.4</v>
      </c>
      <c r="K6">
        <v>0.13</v>
      </c>
      <c r="L6">
        <v>0.4</v>
      </c>
      <c r="M6">
        <v>0.33</v>
      </c>
      <c r="N6">
        <v>0.2</v>
      </c>
      <c r="O6" s="8">
        <v>4.92</v>
      </c>
      <c r="P6" s="8">
        <v>4.46</v>
      </c>
      <c r="T6">
        <v>0.43</v>
      </c>
      <c r="U6">
        <v>0.25</v>
      </c>
      <c r="V6">
        <v>0.64</v>
      </c>
      <c r="W6">
        <f>Control!B4</f>
        <v>52.25</v>
      </c>
      <c r="X6">
        <f>'Ctrl pct'!B4</f>
        <v>0.10009578544061302</v>
      </c>
      <c r="Y6">
        <f>Controlled!B4</f>
        <v>131.5</v>
      </c>
      <c r="Z6">
        <f>'Controlled pct'!B4</f>
        <v>0.25191570881226055</v>
      </c>
      <c r="AA6">
        <f>'Fight Time'!B4</f>
        <v>522</v>
      </c>
      <c r="AB6">
        <v>-1</v>
      </c>
    </row>
    <row r="7" spans="1:28" x14ac:dyDescent="0.3">
      <c r="A7" t="str">
        <f>Control!A5</f>
        <v>Jesus Aguilar</v>
      </c>
      <c r="B7">
        <v>29</v>
      </c>
      <c r="C7">
        <v>163</v>
      </c>
      <c r="D7">
        <v>159</v>
      </c>
      <c r="E7">
        <v>11</v>
      </c>
      <c r="F7">
        <v>3</v>
      </c>
      <c r="G7">
        <v>3</v>
      </c>
      <c r="H7">
        <v>2</v>
      </c>
      <c r="I7">
        <v>0.09</v>
      </c>
      <c r="J7">
        <v>0</v>
      </c>
      <c r="K7">
        <v>0.64</v>
      </c>
      <c r="L7">
        <v>0.67</v>
      </c>
      <c r="M7">
        <v>0.27</v>
      </c>
      <c r="N7">
        <v>0.33</v>
      </c>
      <c r="O7" s="8">
        <v>1.73</v>
      </c>
      <c r="P7" s="8">
        <v>1.1000000000000001</v>
      </c>
      <c r="T7">
        <v>1.83</v>
      </c>
      <c r="U7">
        <v>0.35</v>
      </c>
      <c r="V7">
        <v>0.4</v>
      </c>
      <c r="W7">
        <f>Control!B5</f>
        <v>133</v>
      </c>
      <c r="X7">
        <f>'Ctrl pct'!B5</f>
        <v>0.27032520325203252</v>
      </c>
      <c r="Y7">
        <f>Controlled!B5</f>
        <v>270.66666666666669</v>
      </c>
      <c r="Z7">
        <f>'Controlled pct'!B5</f>
        <v>0.55013550135501355</v>
      </c>
      <c r="AA7">
        <f>'Fight Time'!B5</f>
        <v>492</v>
      </c>
      <c r="AB7">
        <v>-1</v>
      </c>
    </row>
    <row r="8" spans="1:28" x14ac:dyDescent="0.3">
      <c r="A8" t="str">
        <f>Control!A6</f>
        <v>Raphael Estevam</v>
      </c>
      <c r="B8">
        <v>28</v>
      </c>
      <c r="C8">
        <v>173</v>
      </c>
      <c r="D8">
        <v>175</v>
      </c>
      <c r="E8">
        <v>13</v>
      </c>
      <c r="F8">
        <v>0</v>
      </c>
      <c r="G8">
        <v>2</v>
      </c>
      <c r="H8">
        <v>0</v>
      </c>
      <c r="I8">
        <v>0.31</v>
      </c>
      <c r="J8">
        <v>0</v>
      </c>
      <c r="K8">
        <v>0.23</v>
      </c>
      <c r="L8">
        <v>0</v>
      </c>
      <c r="M8">
        <v>0.46</v>
      </c>
      <c r="N8">
        <v>0</v>
      </c>
      <c r="O8" s="8">
        <v>2.06</v>
      </c>
      <c r="P8" s="8">
        <v>2.94</v>
      </c>
      <c r="T8">
        <v>6.41</v>
      </c>
      <c r="U8">
        <v>0.35</v>
      </c>
      <c r="V8">
        <v>0.6</v>
      </c>
      <c r="W8">
        <f>Control!B6</f>
        <v>508.33333333333331</v>
      </c>
      <c r="X8">
        <f>'Ctrl pct'!B6</f>
        <v>0.67959001782531192</v>
      </c>
      <c r="Y8">
        <f>Controlled!B6</f>
        <v>39</v>
      </c>
      <c r="Z8">
        <f>'Controlled pct'!B6</f>
        <v>5.213903743315508E-2</v>
      </c>
      <c r="AA8">
        <f>'Fight Time'!B6</f>
        <v>748</v>
      </c>
      <c r="AB8">
        <v>13</v>
      </c>
    </row>
    <row r="9" spans="1:28" x14ac:dyDescent="0.3">
      <c r="A9" t="str">
        <f>Control!A7</f>
        <v>Valter Walker</v>
      </c>
      <c r="B9">
        <v>27</v>
      </c>
      <c r="C9">
        <v>199</v>
      </c>
      <c r="D9">
        <v>199</v>
      </c>
      <c r="E9">
        <v>14</v>
      </c>
      <c r="F9">
        <v>1</v>
      </c>
      <c r="G9">
        <v>3</v>
      </c>
      <c r="H9">
        <v>1</v>
      </c>
      <c r="I9">
        <v>0.43</v>
      </c>
      <c r="J9">
        <v>0</v>
      </c>
      <c r="K9">
        <v>0.28000000000000003</v>
      </c>
      <c r="L9">
        <v>0</v>
      </c>
      <c r="M9">
        <v>0.28000000000000003</v>
      </c>
      <c r="N9">
        <v>1</v>
      </c>
      <c r="O9" s="8">
        <v>1.9</v>
      </c>
      <c r="P9" s="8">
        <v>2.89</v>
      </c>
      <c r="Q9">
        <v>0.53</v>
      </c>
      <c r="R9">
        <v>0.16</v>
      </c>
      <c r="S9">
        <v>0.32</v>
      </c>
      <c r="T9">
        <v>5.43</v>
      </c>
      <c r="U9">
        <v>0.66</v>
      </c>
      <c r="V9">
        <v>1</v>
      </c>
      <c r="W9">
        <f>Control!B7</f>
        <v>189.75</v>
      </c>
      <c r="X9">
        <f>'Ctrl pct'!B7</f>
        <v>0.57153614457831325</v>
      </c>
      <c r="Y9">
        <f>Controlled!B7</f>
        <v>11.5</v>
      </c>
      <c r="Z9">
        <f>'Controlled pct'!B7</f>
        <v>3.463855421686747E-2</v>
      </c>
      <c r="AA9">
        <f>'Fight Time'!B7</f>
        <v>332</v>
      </c>
      <c r="AB9">
        <v>3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B11">
        <v>22</v>
      </c>
      <c r="C11">
        <v>175</v>
      </c>
      <c r="D11">
        <v>180</v>
      </c>
      <c r="E11">
        <v>8</v>
      </c>
      <c r="F11">
        <v>1</v>
      </c>
      <c r="G11">
        <v>1</v>
      </c>
      <c r="H11">
        <v>0</v>
      </c>
      <c r="I11">
        <v>0.5</v>
      </c>
      <c r="J11">
        <v>1</v>
      </c>
      <c r="K11">
        <v>0.13</v>
      </c>
      <c r="L11">
        <v>0</v>
      </c>
      <c r="M11">
        <v>0.38</v>
      </c>
      <c r="N11">
        <v>0</v>
      </c>
      <c r="O11" s="8">
        <v>3.83</v>
      </c>
      <c r="P11" s="8">
        <v>3.87</v>
      </c>
      <c r="T11">
        <v>4</v>
      </c>
      <c r="U11">
        <v>0.53</v>
      </c>
      <c r="V11">
        <v>0.66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  <c r="AB11">
        <v>6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4</v>
      </c>
      <c r="G14">
        <v>8</v>
      </c>
      <c r="H14">
        <v>3</v>
      </c>
      <c r="I14">
        <v>0.31</v>
      </c>
      <c r="J14">
        <v>0.75</v>
      </c>
      <c r="K14">
        <v>0.31</v>
      </c>
      <c r="L14">
        <v>0</v>
      </c>
      <c r="M14">
        <v>0.38</v>
      </c>
      <c r="N14">
        <v>0.25</v>
      </c>
      <c r="O14" s="8">
        <v>2.82</v>
      </c>
      <c r="P14" s="8">
        <v>2.75</v>
      </c>
      <c r="Q14">
        <v>0.69</v>
      </c>
      <c r="R14">
        <v>0.19</v>
      </c>
      <c r="S14">
        <v>0.12</v>
      </c>
      <c r="T14">
        <v>3.21</v>
      </c>
      <c r="U14">
        <v>0.51</v>
      </c>
      <c r="V14">
        <v>0.86</v>
      </c>
      <c r="W14">
        <f>Control!B12</f>
        <v>257.8</v>
      </c>
      <c r="X14">
        <f>'Ctrl pct'!B12</f>
        <v>0.375254730713246</v>
      </c>
      <c r="Y14">
        <f>Controlled!B12</f>
        <v>40.1</v>
      </c>
      <c r="Z14">
        <f>'Controlled pct'!B12</f>
        <v>5.8369723435225618E-2</v>
      </c>
      <c r="AA14">
        <f>'Fight Time'!B12</f>
        <v>687</v>
      </c>
      <c r="AB14">
        <v>-1</v>
      </c>
    </row>
    <row r="15" spans="1:28" x14ac:dyDescent="0.3">
      <c r="A15" t="str">
        <f>Control!A13</f>
        <v>Rodolfo Vieira</v>
      </c>
      <c r="B15">
        <v>35</v>
      </c>
      <c r="C15">
        <v>183</v>
      </c>
      <c r="D15">
        <v>185</v>
      </c>
      <c r="E15">
        <v>10</v>
      </c>
      <c r="F15">
        <v>3</v>
      </c>
      <c r="G15">
        <v>5</v>
      </c>
      <c r="H15">
        <v>3</v>
      </c>
      <c r="I15">
        <v>0.1</v>
      </c>
      <c r="J15">
        <v>0</v>
      </c>
      <c r="K15">
        <v>0.9</v>
      </c>
      <c r="L15">
        <v>0.33</v>
      </c>
      <c r="M15">
        <v>0</v>
      </c>
      <c r="N15">
        <v>0.67</v>
      </c>
      <c r="O15" s="8">
        <v>3.33</v>
      </c>
      <c r="P15" s="8">
        <v>4.4400000000000004</v>
      </c>
      <c r="T15">
        <v>3.52</v>
      </c>
      <c r="U15">
        <v>0.26</v>
      </c>
      <c r="V15">
        <v>1</v>
      </c>
      <c r="W15">
        <f>Control!B13</f>
        <v>171.75</v>
      </c>
      <c r="X15">
        <f>'Ctrl pct'!B13</f>
        <v>0.31629834254143646</v>
      </c>
      <c r="Y15">
        <f>Controlled!B13</f>
        <v>24.75</v>
      </c>
      <c r="Z15">
        <f>'Controlled pct'!B13</f>
        <v>4.5580110497237571E-2</v>
      </c>
      <c r="AA15">
        <f>'Fight Time'!B13</f>
        <v>543</v>
      </c>
      <c r="AB15">
        <v>-1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15</v>
      </c>
      <c r="F17">
        <v>5</v>
      </c>
      <c r="G17">
        <v>8</v>
      </c>
      <c r="H17">
        <v>5</v>
      </c>
      <c r="I17">
        <v>0.8</v>
      </c>
      <c r="J17">
        <v>0.6</v>
      </c>
      <c r="K17">
        <v>7.0000000000000007E-2</v>
      </c>
      <c r="L17">
        <v>0.2</v>
      </c>
      <c r="M17">
        <v>0.13</v>
      </c>
      <c r="N17">
        <v>0.2</v>
      </c>
      <c r="O17" s="8">
        <v>3.74</v>
      </c>
      <c r="P17" s="8">
        <v>3.62</v>
      </c>
      <c r="Q17">
        <v>0.67</v>
      </c>
      <c r="R17">
        <v>0.26</v>
      </c>
      <c r="S17">
        <v>7.0000000000000007E-2</v>
      </c>
      <c r="T17">
        <v>1.69</v>
      </c>
      <c r="U17">
        <v>0.37</v>
      </c>
      <c r="V17">
        <v>0.66</v>
      </c>
      <c r="W17">
        <f>Control!B15</f>
        <v>58.9</v>
      </c>
      <c r="X17">
        <f>'Ctrl pct'!B15</f>
        <v>0.13295711060948082</v>
      </c>
      <c r="Y17">
        <f>Controlled!B15</f>
        <v>141.80000000000001</v>
      </c>
      <c r="Z17">
        <f>'Controlled pct'!B15</f>
        <v>0.32009029345372464</v>
      </c>
      <c r="AA17">
        <f>'Fight Time'!B15</f>
        <v>443</v>
      </c>
      <c r="AB17">
        <v>2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0.6</v>
      </c>
      <c r="J18">
        <v>0</v>
      </c>
      <c r="K18">
        <v>0.4</v>
      </c>
      <c r="L18">
        <v>0</v>
      </c>
      <c r="M18">
        <v>0</v>
      </c>
      <c r="N18">
        <v>1</v>
      </c>
      <c r="O18" s="8">
        <v>7.13</v>
      </c>
      <c r="P18" s="8">
        <v>3.67</v>
      </c>
      <c r="T18">
        <v>4.58</v>
      </c>
      <c r="U18">
        <v>0.6</v>
      </c>
      <c r="V18">
        <v>0.71</v>
      </c>
      <c r="W18">
        <f>Control!B16</f>
        <v>38.75</v>
      </c>
      <c r="X18">
        <f>'Ctrl pct'!B16</f>
        <v>0.19770408163265307</v>
      </c>
      <c r="Y18">
        <f>Controlled!B16</f>
        <v>27</v>
      </c>
      <c r="Z18">
        <f>'Controlled pct'!B16</f>
        <v>0.13775510204081631</v>
      </c>
      <c r="AA18">
        <f>'Fight Time'!B16</f>
        <v>196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B22">
        <v>37</v>
      </c>
      <c r="C22">
        <v>180</v>
      </c>
      <c r="D22">
        <v>183</v>
      </c>
      <c r="E22">
        <v>23</v>
      </c>
      <c r="F22">
        <v>9</v>
      </c>
      <c r="G22">
        <v>7</v>
      </c>
      <c r="H22">
        <v>7</v>
      </c>
      <c r="I22">
        <v>0.43</v>
      </c>
      <c r="J22">
        <v>0.11</v>
      </c>
      <c r="K22">
        <v>0.13</v>
      </c>
      <c r="L22">
        <v>0.11</v>
      </c>
      <c r="M22">
        <v>0.43</v>
      </c>
      <c r="N22">
        <v>0.78</v>
      </c>
      <c r="O22" s="8">
        <v>4.5999999999999996</v>
      </c>
      <c r="P22" s="8">
        <v>6.62</v>
      </c>
      <c r="Q22">
        <v>0.78</v>
      </c>
      <c r="R22">
        <v>0.13</v>
      </c>
      <c r="S22">
        <v>0.09</v>
      </c>
      <c r="T22">
        <v>0.36</v>
      </c>
      <c r="U22">
        <v>0.28999999999999998</v>
      </c>
      <c r="V22">
        <v>0.77</v>
      </c>
      <c r="W22">
        <f>Control!B20</f>
        <v>25.785714285714285</v>
      </c>
      <c r="X22">
        <f>'Ctrl pct'!B20</f>
        <v>2.9103514995162848E-2</v>
      </c>
      <c r="Y22">
        <f>Controlled!B20</f>
        <v>57.214285714285715</v>
      </c>
      <c r="Z22">
        <f>'Controlled pct'!B20</f>
        <v>6.4575943244114808E-2</v>
      </c>
      <c r="AA22">
        <f>'Fight Time'!B20</f>
        <v>886</v>
      </c>
      <c r="AB22">
        <v>-4</v>
      </c>
    </row>
    <row r="23" spans="1:28" x14ac:dyDescent="0.3">
      <c r="A23" t="str">
        <f>Control!A21</f>
        <v>Youssef Zalal</v>
      </c>
      <c r="B23">
        <v>29</v>
      </c>
      <c r="C23">
        <v>178</v>
      </c>
      <c r="D23">
        <v>183</v>
      </c>
      <c r="E23">
        <v>17</v>
      </c>
      <c r="F23">
        <v>5</v>
      </c>
      <c r="G23">
        <v>7</v>
      </c>
      <c r="H23">
        <v>3</v>
      </c>
      <c r="I23">
        <v>0.24</v>
      </c>
      <c r="J23">
        <v>0</v>
      </c>
      <c r="K23">
        <v>0.53</v>
      </c>
      <c r="L23">
        <v>0</v>
      </c>
      <c r="M23">
        <v>0.24</v>
      </c>
      <c r="N23">
        <v>1</v>
      </c>
      <c r="O23" s="8">
        <v>3.07</v>
      </c>
      <c r="P23" s="8">
        <v>1.8</v>
      </c>
      <c r="T23">
        <v>2.09</v>
      </c>
      <c r="U23">
        <v>0.3</v>
      </c>
      <c r="V23">
        <v>0.59</v>
      </c>
      <c r="W23">
        <f>Control!B21</f>
        <v>216</v>
      </c>
      <c r="X23">
        <f>'Ctrl pct'!B21</f>
        <v>0.289544235924933</v>
      </c>
      <c r="Y23">
        <f>Controlled!B21</f>
        <v>154.30000000000001</v>
      </c>
      <c r="Z23">
        <f>'Controlled pct'!B21</f>
        <v>0.20683646112600537</v>
      </c>
      <c r="AA23">
        <f>'Fight Time'!B21</f>
        <v>746</v>
      </c>
      <c r="AB23">
        <v>7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B25">
        <v>41</v>
      </c>
      <c r="C25">
        <v>180</v>
      </c>
      <c r="D25">
        <v>197</v>
      </c>
      <c r="E25">
        <v>18</v>
      </c>
      <c r="F25">
        <v>8</v>
      </c>
      <c r="G25">
        <v>11</v>
      </c>
      <c r="H25">
        <v>8</v>
      </c>
      <c r="I25">
        <v>0.56000000000000005</v>
      </c>
      <c r="J25">
        <v>0.38</v>
      </c>
      <c r="K25">
        <v>0.17</v>
      </c>
      <c r="L25">
        <v>0</v>
      </c>
      <c r="M25">
        <v>0.28000000000000003</v>
      </c>
      <c r="N25">
        <v>0.63</v>
      </c>
      <c r="O25" s="8">
        <v>4.4000000000000004</v>
      </c>
      <c r="P25" s="8">
        <v>4.5</v>
      </c>
      <c r="T25">
        <v>0.4</v>
      </c>
      <c r="U25">
        <v>0.34</v>
      </c>
      <c r="V25">
        <v>0.6</v>
      </c>
      <c r="W25">
        <f>Control!B23</f>
        <v>100.7</v>
      </c>
      <c r="X25">
        <f>'Ctrl pct'!B23</f>
        <v>0.12117930204572804</v>
      </c>
      <c r="Y25">
        <f>Controlled!B23</f>
        <v>76.599999999999994</v>
      </c>
      <c r="Z25">
        <f>'Controlled pct'!B23</f>
        <v>9.2178098676293618E-2</v>
      </c>
      <c r="AA25">
        <f>'Fight Time'!B23</f>
        <v>831</v>
      </c>
      <c r="AB25">
        <v>1</v>
      </c>
    </row>
    <row r="26" spans="1:28" x14ac:dyDescent="0.3">
      <c r="A26" t="str">
        <f>Control!A24</f>
        <v>Jared Gordon</v>
      </c>
      <c r="B26">
        <v>37</v>
      </c>
      <c r="C26">
        <v>175</v>
      </c>
      <c r="D26">
        <v>173</v>
      </c>
      <c r="E26">
        <v>21</v>
      </c>
      <c r="F26">
        <v>7</v>
      </c>
      <c r="G26">
        <v>9</v>
      </c>
      <c r="H26">
        <v>6</v>
      </c>
      <c r="I26">
        <v>0.38</v>
      </c>
      <c r="J26">
        <v>0.56000000000000005</v>
      </c>
      <c r="K26">
        <v>0.1</v>
      </c>
      <c r="L26">
        <v>0.14000000000000001</v>
      </c>
      <c r="M26">
        <v>0.52</v>
      </c>
      <c r="N26">
        <v>0.28000000000000003</v>
      </c>
      <c r="O26" s="8">
        <v>5.67</v>
      </c>
      <c r="P26" s="8">
        <v>3.91</v>
      </c>
      <c r="T26">
        <v>1.83</v>
      </c>
      <c r="U26">
        <v>0.32</v>
      </c>
      <c r="V26">
        <v>0.62</v>
      </c>
      <c r="W26">
        <f>Control!B24</f>
        <v>239.3</v>
      </c>
      <c r="X26">
        <f>'Ctrl pct'!B24</f>
        <v>0.36986089644513137</v>
      </c>
      <c r="Y26">
        <f>Controlled!B24</f>
        <v>89.2</v>
      </c>
      <c r="Z26">
        <f>'Controlled pct'!B24</f>
        <v>0.13786707882534777</v>
      </c>
      <c r="AA26">
        <f>'Fight Time'!B24</f>
        <v>647</v>
      </c>
      <c r="AB26">
        <v>1</v>
      </c>
    </row>
    <row r="27" spans="1:28" x14ac:dyDescent="0.3">
      <c r="A27" t="str">
        <f>Control!A25</f>
        <v>Rafael Cerqueira</v>
      </c>
      <c r="B27">
        <v>35</v>
      </c>
      <c r="C27">
        <v>191</v>
      </c>
      <c r="D27">
        <v>193</v>
      </c>
      <c r="E27">
        <v>11</v>
      </c>
      <c r="F27">
        <v>2</v>
      </c>
      <c r="G27">
        <v>0</v>
      </c>
      <c r="H27">
        <v>2</v>
      </c>
      <c r="I27">
        <v>0.73</v>
      </c>
      <c r="J27">
        <v>1</v>
      </c>
      <c r="K27">
        <v>0.18</v>
      </c>
      <c r="L27">
        <v>0</v>
      </c>
      <c r="M27">
        <v>0.09</v>
      </c>
      <c r="N27">
        <v>0</v>
      </c>
      <c r="O27" s="8">
        <v>3.28</v>
      </c>
      <c r="P27" s="8">
        <v>14.43</v>
      </c>
      <c r="T27">
        <v>0</v>
      </c>
      <c r="U27">
        <v>0</v>
      </c>
      <c r="V27">
        <v>0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92</v>
      </c>
      <c r="AB27">
        <v>-2</v>
      </c>
    </row>
    <row r="28" spans="1:28" x14ac:dyDescent="0.3">
      <c r="A28" t="str">
        <f>Control!A26</f>
        <v>Modestas Bukauskas</v>
      </c>
      <c r="B28">
        <v>31</v>
      </c>
      <c r="C28">
        <v>191</v>
      </c>
      <c r="D28">
        <v>198</v>
      </c>
      <c r="E28">
        <v>18</v>
      </c>
      <c r="F28">
        <v>6</v>
      </c>
      <c r="G28">
        <v>6</v>
      </c>
      <c r="H28">
        <v>4</v>
      </c>
      <c r="I28">
        <v>0.56000000000000005</v>
      </c>
      <c r="J28">
        <v>0.67</v>
      </c>
      <c r="K28">
        <v>0.17</v>
      </c>
      <c r="L28">
        <v>0.17</v>
      </c>
      <c r="M28">
        <v>0.28000000000000003</v>
      </c>
      <c r="N28">
        <v>0.17</v>
      </c>
      <c r="O28" s="8">
        <v>3.26</v>
      </c>
      <c r="P28" s="8">
        <v>4</v>
      </c>
      <c r="T28">
        <v>0.31</v>
      </c>
      <c r="U28">
        <v>0.66</v>
      </c>
      <c r="V28">
        <v>0.77</v>
      </c>
      <c r="W28">
        <f>Control!B26</f>
        <v>55.8</v>
      </c>
      <c r="X28">
        <f>'Ctrl pct'!B26</f>
        <v>9.6874999999999989E-2</v>
      </c>
      <c r="Y28">
        <f>Controlled!B26</f>
        <v>70.900000000000006</v>
      </c>
      <c r="Z28">
        <f>'Controlled pct'!B26</f>
        <v>0.12309027777777778</v>
      </c>
      <c r="AA28">
        <f>'Fight Time'!B26</f>
        <v>576</v>
      </c>
      <c r="AB28">
        <v>3</v>
      </c>
    </row>
    <row r="29" spans="1:28" x14ac:dyDescent="0.3">
      <c r="A29" t="str">
        <f>Control!A27</f>
        <v>Eric McConico</v>
      </c>
      <c r="B29">
        <v>35</v>
      </c>
      <c r="C29">
        <v>183</v>
      </c>
      <c r="D29">
        <v>196</v>
      </c>
      <c r="E29">
        <v>9</v>
      </c>
      <c r="F29">
        <v>3</v>
      </c>
      <c r="G29">
        <v>0</v>
      </c>
      <c r="H29">
        <v>1</v>
      </c>
      <c r="I29">
        <v>0.44</v>
      </c>
      <c r="J29">
        <v>1</v>
      </c>
      <c r="K29">
        <v>0.33</v>
      </c>
      <c r="L29">
        <v>0</v>
      </c>
      <c r="M29">
        <v>0.22</v>
      </c>
      <c r="N29">
        <v>0</v>
      </c>
      <c r="O29" s="8">
        <v>0.9</v>
      </c>
      <c r="P29" s="8">
        <v>3.6</v>
      </c>
      <c r="T29">
        <v>0</v>
      </c>
      <c r="U29">
        <v>0</v>
      </c>
      <c r="V29">
        <v>0</v>
      </c>
      <c r="W29">
        <f>Control!B27</f>
        <v>0</v>
      </c>
      <c r="X29">
        <f>'Ctrl pct'!B27</f>
        <v>0</v>
      </c>
      <c r="Y29">
        <f>Controlled!B27</f>
        <v>36</v>
      </c>
      <c r="Z29">
        <f>'Controlled pct'!B27</f>
        <v>0.10810810810810811</v>
      </c>
      <c r="AA29">
        <f>'Fight Time'!B27</f>
        <v>333</v>
      </c>
      <c r="AB29">
        <v>-1</v>
      </c>
    </row>
    <row r="30" spans="1:28" x14ac:dyDescent="0.3">
      <c r="A30" t="str">
        <f>Control!A28</f>
        <v>Nusurlton Ruziboev</v>
      </c>
      <c r="B30">
        <v>31</v>
      </c>
      <c r="C30">
        <v>196</v>
      </c>
      <c r="D30">
        <v>193</v>
      </c>
      <c r="E30">
        <v>36</v>
      </c>
      <c r="F30">
        <v>9</v>
      </c>
      <c r="G30">
        <v>4</v>
      </c>
      <c r="H30">
        <v>1</v>
      </c>
      <c r="I30">
        <v>0.36</v>
      </c>
      <c r="J30">
        <v>0.11</v>
      </c>
      <c r="K30">
        <v>0.56000000000000005</v>
      </c>
      <c r="L30">
        <v>0.11</v>
      </c>
      <c r="M30">
        <v>0.08</v>
      </c>
      <c r="N30">
        <v>0.78</v>
      </c>
      <c r="O30" s="8">
        <v>2.59</v>
      </c>
      <c r="P30" s="8">
        <v>2.89</v>
      </c>
      <c r="T30">
        <v>0.75</v>
      </c>
      <c r="U30">
        <v>0.66</v>
      </c>
      <c r="V30">
        <v>0.33</v>
      </c>
      <c r="W30">
        <f>Control!B28</f>
        <v>55.2</v>
      </c>
      <c r="X30">
        <f>'Ctrl pct'!B28</f>
        <v>0.11452282157676349</v>
      </c>
      <c r="Y30">
        <f>Controlled!B28</f>
        <v>128.19999999999999</v>
      </c>
      <c r="Z30">
        <f>'Controlled pct'!B28</f>
        <v>0.26597510373443983</v>
      </c>
      <c r="AA30">
        <f>'Fight Time'!B28</f>
        <v>482</v>
      </c>
      <c r="AB30">
        <v>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B33">
        <v>36</v>
      </c>
      <c r="C33">
        <v>185</v>
      </c>
      <c r="D33">
        <v>196</v>
      </c>
      <c r="E33">
        <v>10</v>
      </c>
      <c r="F33">
        <v>4</v>
      </c>
      <c r="G33">
        <v>2</v>
      </c>
      <c r="H33">
        <v>2</v>
      </c>
      <c r="I33">
        <v>0.5</v>
      </c>
      <c r="J33">
        <v>0.5</v>
      </c>
      <c r="K33">
        <v>0.3</v>
      </c>
      <c r="L33">
        <v>0.25</v>
      </c>
      <c r="M33">
        <v>0.2</v>
      </c>
      <c r="N33">
        <v>0.25</v>
      </c>
      <c r="O33" s="8">
        <v>4.72</v>
      </c>
      <c r="P33" s="8">
        <v>4.4800000000000004</v>
      </c>
      <c r="T33">
        <v>2.04</v>
      </c>
      <c r="U33">
        <v>0.28999999999999998</v>
      </c>
      <c r="V33">
        <v>0.5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  <c r="AB33">
        <v>1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B36">
        <v>29</v>
      </c>
      <c r="C36">
        <v>185</v>
      </c>
      <c r="D36">
        <v>196</v>
      </c>
      <c r="E36">
        <v>6</v>
      </c>
      <c r="F36">
        <v>2</v>
      </c>
      <c r="G36">
        <v>0</v>
      </c>
      <c r="H36">
        <v>1</v>
      </c>
      <c r="I36">
        <v>0.33</v>
      </c>
      <c r="J36">
        <v>1</v>
      </c>
      <c r="K36">
        <v>0.5</v>
      </c>
      <c r="L36">
        <v>0</v>
      </c>
      <c r="M36">
        <v>0.17</v>
      </c>
      <c r="N36">
        <v>0</v>
      </c>
      <c r="O36" s="8">
        <v>3.22</v>
      </c>
      <c r="P36" s="8">
        <v>3.33</v>
      </c>
      <c r="T36">
        <v>3.33</v>
      </c>
      <c r="U36">
        <v>0.2</v>
      </c>
      <c r="V36">
        <v>0.6</v>
      </c>
      <c r="W36">
        <f>Control!B34</f>
        <v>104</v>
      </c>
      <c r="X36">
        <f>'Ctrl pct'!B34</f>
        <v>0.3837638376383764</v>
      </c>
      <c r="Y36">
        <f>Controlled!B34</f>
        <v>17.5</v>
      </c>
      <c r="Z36">
        <f>'Controlled pct'!B34</f>
        <v>6.4575645756457564E-2</v>
      </c>
      <c r="AA36">
        <f>'Fight Time'!B34</f>
        <v>271</v>
      </c>
      <c r="AB36">
        <v>-1</v>
      </c>
    </row>
    <row r="37" spans="1:28" x14ac:dyDescent="0.3">
      <c r="A37" t="str">
        <f>Control!A35</f>
        <v>Andre Fili</v>
      </c>
      <c r="B37">
        <v>35</v>
      </c>
      <c r="C37">
        <v>180</v>
      </c>
      <c r="D37">
        <v>188</v>
      </c>
      <c r="E37">
        <v>24</v>
      </c>
      <c r="F37">
        <v>12</v>
      </c>
      <c r="G37">
        <v>12</v>
      </c>
      <c r="H37">
        <v>11</v>
      </c>
      <c r="I37">
        <v>0.42</v>
      </c>
      <c r="J37">
        <v>0.33</v>
      </c>
      <c r="K37">
        <v>0.13</v>
      </c>
      <c r="L37">
        <v>0.25</v>
      </c>
      <c r="M37">
        <v>0.46</v>
      </c>
      <c r="N37">
        <v>0.42</v>
      </c>
      <c r="O37" s="8">
        <v>3.84</v>
      </c>
      <c r="P37" s="8">
        <v>4.1500000000000004</v>
      </c>
      <c r="T37">
        <v>2.17</v>
      </c>
      <c r="U37">
        <v>0.44</v>
      </c>
      <c r="V37">
        <v>0.7</v>
      </c>
      <c r="W37">
        <f>Control!B35</f>
        <v>88.7</v>
      </c>
      <c r="X37">
        <f>'Ctrl pct'!B35</f>
        <v>0.14283413848631241</v>
      </c>
      <c r="Y37">
        <f>Controlled!B35</f>
        <v>112.3</v>
      </c>
      <c r="Z37">
        <f>'Controlled pct'!B35</f>
        <v>0.18083735909822865</v>
      </c>
      <c r="AA37">
        <f>'Fight Time'!B35</f>
        <v>621</v>
      </c>
      <c r="AB37">
        <v>-1</v>
      </c>
    </row>
    <row r="38" spans="1:28" x14ac:dyDescent="0.3">
      <c r="A38" t="str">
        <f>Control!A36</f>
        <v>Julius Walker</v>
      </c>
      <c r="B38">
        <v>26</v>
      </c>
      <c r="C38">
        <v>193</v>
      </c>
      <c r="D38">
        <v>198</v>
      </c>
      <c r="E38">
        <v>6</v>
      </c>
      <c r="F38">
        <v>1</v>
      </c>
      <c r="G38">
        <v>0</v>
      </c>
      <c r="H38">
        <v>1</v>
      </c>
      <c r="I38">
        <v>0.67</v>
      </c>
      <c r="J38">
        <v>0</v>
      </c>
      <c r="K38">
        <v>0.33</v>
      </c>
      <c r="L38">
        <v>0</v>
      </c>
      <c r="M38">
        <v>0</v>
      </c>
      <c r="N38">
        <v>1</v>
      </c>
      <c r="O38" s="8">
        <v>5.73</v>
      </c>
      <c r="P38" s="8">
        <v>5.8</v>
      </c>
      <c r="T38">
        <v>1</v>
      </c>
      <c r="U38">
        <v>0.11</v>
      </c>
      <c r="V38">
        <v>1</v>
      </c>
      <c r="W38">
        <f>Control!B36</f>
        <v>331</v>
      </c>
      <c r="X38">
        <f>'Ctrl pct'!B36</f>
        <v>0.36777777777777776</v>
      </c>
      <c r="Y38">
        <f>Controlled!B36</f>
        <v>43</v>
      </c>
      <c r="Z38">
        <f>'Controlled pct'!B36</f>
        <v>4.777777777777778E-2</v>
      </c>
      <c r="AA38">
        <f>'Fight Time'!B36</f>
        <v>900</v>
      </c>
      <c r="AB38">
        <v>-1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Aslan</v>
      </c>
      <c r="B42">
        <v>29</v>
      </c>
      <c r="C42">
        <v>190</v>
      </c>
      <c r="D42">
        <v>197</v>
      </c>
      <c r="E42">
        <v>14</v>
      </c>
      <c r="F42">
        <v>3</v>
      </c>
      <c r="G42">
        <v>2</v>
      </c>
      <c r="H42">
        <v>2</v>
      </c>
      <c r="I42">
        <v>1</v>
      </c>
      <c r="J42">
        <v>0</v>
      </c>
      <c r="K42">
        <v>0</v>
      </c>
      <c r="L42">
        <v>0.67</v>
      </c>
      <c r="M42">
        <v>0</v>
      </c>
      <c r="N42">
        <v>0.33</v>
      </c>
      <c r="O42" s="8">
        <v>5.09</v>
      </c>
      <c r="P42" s="8">
        <v>3.47</v>
      </c>
      <c r="T42">
        <v>0</v>
      </c>
      <c r="U42">
        <v>0</v>
      </c>
      <c r="V42">
        <v>0.86</v>
      </c>
      <c r="W42">
        <f>Control!B40</f>
        <v>0.4</v>
      </c>
      <c r="X42">
        <f>'Ctrl pct'!B40</f>
        <v>1.0230179028132994E-3</v>
      </c>
      <c r="Y42">
        <f>Controlled!B40</f>
        <v>16.8</v>
      </c>
      <c r="Z42">
        <f>'Controlled pct'!B40</f>
        <v>4.2966751918158567E-2</v>
      </c>
      <c r="AA42">
        <f>'Fight Time'!B40</f>
        <v>391</v>
      </c>
      <c r="AB42">
        <v>-2</v>
      </c>
    </row>
    <row r="43" spans="1:28" x14ac:dyDescent="0.3">
      <c r="A43" t="str">
        <f>Control!A41</f>
        <v>Jean Matsumoto</v>
      </c>
      <c r="B43">
        <v>25</v>
      </c>
      <c r="C43">
        <v>168</v>
      </c>
      <c r="D43">
        <v>174</v>
      </c>
      <c r="E43">
        <v>16</v>
      </c>
      <c r="F43">
        <v>1</v>
      </c>
      <c r="G43">
        <v>2</v>
      </c>
      <c r="H43">
        <v>1</v>
      </c>
      <c r="I43">
        <v>0.19</v>
      </c>
      <c r="J43">
        <v>0</v>
      </c>
      <c r="K43">
        <v>0.38</v>
      </c>
      <c r="L43">
        <v>0</v>
      </c>
      <c r="M43">
        <v>0.44</v>
      </c>
      <c r="N43">
        <v>1</v>
      </c>
      <c r="O43" s="8">
        <v>5.18</v>
      </c>
      <c r="P43" s="8">
        <v>5.4</v>
      </c>
      <c r="T43">
        <v>2.73</v>
      </c>
      <c r="U43">
        <v>0.47</v>
      </c>
      <c r="V43">
        <v>0.56999999999999995</v>
      </c>
      <c r="W43">
        <f>Control!B41</f>
        <v>155.75</v>
      </c>
      <c r="X43">
        <f>'Ctrl pct'!B41</f>
        <v>0.18878787878787878</v>
      </c>
      <c r="Y43">
        <f>Controlled!B41</f>
        <v>236.25</v>
      </c>
      <c r="Z43">
        <f>'Controlled pct'!B41</f>
        <v>0.28636363636363638</v>
      </c>
      <c r="AA43">
        <f>'Fight Time'!B41</f>
        <v>825</v>
      </c>
      <c r="AB43">
        <v>-1</v>
      </c>
    </row>
    <row r="44" spans="1:28" x14ac:dyDescent="0.3">
      <c r="A44" t="str">
        <f>Control!A42</f>
        <v>Rob Font</v>
      </c>
      <c r="B44">
        <v>38</v>
      </c>
      <c r="C44">
        <v>173</v>
      </c>
      <c r="D44">
        <v>182</v>
      </c>
      <c r="E44">
        <v>22</v>
      </c>
      <c r="F44">
        <v>8</v>
      </c>
      <c r="G44">
        <v>12</v>
      </c>
      <c r="H44">
        <v>7</v>
      </c>
      <c r="I44">
        <v>0.41</v>
      </c>
      <c r="J44">
        <v>0</v>
      </c>
      <c r="K44">
        <v>0.18</v>
      </c>
      <c r="L44">
        <v>0.13</v>
      </c>
      <c r="M44">
        <v>0.41</v>
      </c>
      <c r="N44">
        <v>0.88</v>
      </c>
      <c r="O44" s="8">
        <v>5.49</v>
      </c>
      <c r="P44" s="8">
        <v>3.67</v>
      </c>
      <c r="T44">
        <v>0.79</v>
      </c>
      <c r="U44">
        <v>0.34</v>
      </c>
      <c r="V44">
        <v>0.42</v>
      </c>
      <c r="W44">
        <f>Control!B42</f>
        <v>51.9</v>
      </c>
      <c r="X44">
        <f>'Ctrl pct'!B42</f>
        <v>6.6283524904214561E-2</v>
      </c>
      <c r="Y44">
        <f>Controlled!B42</f>
        <v>327.9</v>
      </c>
      <c r="Z44">
        <f>'Controlled pct'!B42</f>
        <v>0.41877394636015325</v>
      </c>
      <c r="AA44">
        <f>'Fight Time'!B42</f>
        <v>783</v>
      </c>
      <c r="AB44">
        <v>2</v>
      </c>
    </row>
    <row r="45" spans="1:28" x14ac:dyDescent="0.3">
      <c r="A45" t="str">
        <f>Control!A43</f>
        <v>Anthony Hernandez</v>
      </c>
      <c r="B45">
        <v>31</v>
      </c>
      <c r="C45">
        <v>183</v>
      </c>
      <c r="D45">
        <v>191</v>
      </c>
      <c r="E45">
        <v>14</v>
      </c>
      <c r="F45">
        <v>2</v>
      </c>
      <c r="G45">
        <v>8</v>
      </c>
      <c r="H45">
        <v>2</v>
      </c>
      <c r="I45">
        <v>0.21</v>
      </c>
      <c r="J45">
        <v>0.5</v>
      </c>
      <c r="K45">
        <v>0.56000000000000005</v>
      </c>
      <c r="L45">
        <v>0.5</v>
      </c>
      <c r="M45">
        <v>0.21</v>
      </c>
      <c r="N45">
        <v>0</v>
      </c>
      <c r="O45" s="8">
        <v>4.5</v>
      </c>
      <c r="P45" s="8">
        <v>2.61</v>
      </c>
      <c r="T45">
        <v>6.27</v>
      </c>
      <c r="U45">
        <v>0.45</v>
      </c>
      <c r="V45">
        <v>0.66</v>
      </c>
      <c r="W45">
        <f>Control!B43</f>
        <v>380.6</v>
      </c>
      <c r="X45">
        <f>'Ctrl pct'!B43</f>
        <v>0.64838160136286205</v>
      </c>
      <c r="Y45">
        <f>Controlled!B43</f>
        <v>87.6</v>
      </c>
      <c r="Z45">
        <f>'Controlled pct'!B43</f>
        <v>0.14923339011925041</v>
      </c>
      <c r="AA45">
        <f>'Fight Time'!B43</f>
        <v>587</v>
      </c>
      <c r="AB45">
        <v>7</v>
      </c>
    </row>
    <row r="46" spans="1:28" x14ac:dyDescent="0.3">
      <c r="A46" t="str">
        <f>Control!A44</f>
        <v>Brendan Allen</v>
      </c>
      <c r="B46">
        <v>29</v>
      </c>
      <c r="C46">
        <v>188</v>
      </c>
      <c r="D46">
        <v>191</v>
      </c>
      <c r="E46">
        <v>24</v>
      </c>
      <c r="F46">
        <v>7</v>
      </c>
      <c r="G46">
        <v>12</v>
      </c>
      <c r="H46">
        <v>4</v>
      </c>
      <c r="I46">
        <v>0.21</v>
      </c>
      <c r="J46">
        <v>0.28000000000000003</v>
      </c>
      <c r="K46">
        <v>0.56999999999999995</v>
      </c>
      <c r="L46">
        <v>0.14000000000000001</v>
      </c>
      <c r="M46">
        <v>0.21</v>
      </c>
      <c r="N46">
        <v>0.56000000000000005</v>
      </c>
      <c r="O46" s="8">
        <v>3.55</v>
      </c>
      <c r="P46" s="8">
        <v>3.67</v>
      </c>
      <c r="T46">
        <v>1.53</v>
      </c>
      <c r="U46">
        <v>0.38</v>
      </c>
      <c r="V46">
        <v>0.56000000000000005</v>
      </c>
      <c r="W46">
        <f>Control!B44</f>
        <v>197.375</v>
      </c>
      <c r="X46">
        <f>'Ctrl pct'!B44</f>
        <v>0.31732315112540194</v>
      </c>
      <c r="Y46">
        <f>Controlled!B44</f>
        <v>159</v>
      </c>
      <c r="Z46">
        <f>'Controlled pct'!B44</f>
        <v>0.25562700964630225</v>
      </c>
      <c r="AA46">
        <f>'Fight Time'!B44</f>
        <v>622</v>
      </c>
      <c r="AB46">
        <v>-2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8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8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8" x14ac:dyDescent="0.3">
      <c r="A51" t="str">
        <f>Control!A49</f>
        <v>Luana Carolina</v>
      </c>
      <c r="B51">
        <v>32</v>
      </c>
      <c r="C51">
        <v>171</v>
      </c>
      <c r="D51">
        <v>175</v>
      </c>
      <c r="E51">
        <v>11</v>
      </c>
      <c r="F51">
        <v>4</v>
      </c>
      <c r="G51">
        <v>6</v>
      </c>
      <c r="H51">
        <v>3</v>
      </c>
      <c r="I51">
        <v>0.27</v>
      </c>
      <c r="J51">
        <v>0.25</v>
      </c>
      <c r="K51">
        <v>0.09</v>
      </c>
      <c r="L51">
        <v>0.25</v>
      </c>
      <c r="M51">
        <v>0.64</v>
      </c>
      <c r="N51">
        <v>0.5</v>
      </c>
      <c r="O51" s="8">
        <v>4.8099999999999996</v>
      </c>
      <c r="P51" s="8">
        <v>3.54</v>
      </c>
      <c r="T51">
        <v>0.34</v>
      </c>
      <c r="U51">
        <v>0.37</v>
      </c>
      <c r="V51">
        <v>0.74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  <c r="AB51">
        <v>3</v>
      </c>
    </row>
    <row r="52" spans="1:28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8" x14ac:dyDescent="0.3">
      <c r="A53" t="str">
        <f>Control!A51</f>
        <v>Charles Johnson</v>
      </c>
      <c r="B53">
        <v>34</v>
      </c>
      <c r="C53">
        <v>175</v>
      </c>
      <c r="D53">
        <v>178</v>
      </c>
      <c r="E53">
        <v>17</v>
      </c>
      <c r="F53">
        <v>7</v>
      </c>
      <c r="G53">
        <v>6</v>
      </c>
      <c r="H53">
        <v>5</v>
      </c>
      <c r="I53">
        <v>0.35</v>
      </c>
      <c r="J53">
        <v>0</v>
      </c>
      <c r="K53">
        <v>0.24</v>
      </c>
      <c r="L53">
        <v>0</v>
      </c>
      <c r="M53">
        <v>0.41</v>
      </c>
      <c r="N53">
        <v>1</v>
      </c>
      <c r="O53" s="8">
        <v>4.74</v>
      </c>
      <c r="P53" s="8">
        <v>3.62</v>
      </c>
      <c r="T53">
        <v>0.5</v>
      </c>
      <c r="U53">
        <v>0.2</v>
      </c>
      <c r="V53">
        <v>0.67</v>
      </c>
      <c r="W53">
        <f>Control!B51</f>
        <v>67.2</v>
      </c>
      <c r="X53">
        <f>'Ctrl pct'!B51</f>
        <v>8.2151589242053791E-2</v>
      </c>
      <c r="Y53">
        <f>Controlled!B51</f>
        <v>146.5</v>
      </c>
      <c r="Z53">
        <f>'Controlled pct'!B51</f>
        <v>0.17909535452322739</v>
      </c>
      <c r="AA53">
        <f>'Fight Time'!B51</f>
        <v>818</v>
      </c>
      <c r="AB53">
        <v>-1</v>
      </c>
    </row>
    <row r="54" spans="1:28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8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8" x14ac:dyDescent="0.3">
      <c r="A56" t="str">
        <f>Control!A54</f>
        <v>Danny Silva</v>
      </c>
      <c r="B56">
        <v>28</v>
      </c>
      <c r="C56">
        <v>180</v>
      </c>
      <c r="D56">
        <v>178</v>
      </c>
      <c r="E56">
        <v>10</v>
      </c>
      <c r="F56">
        <v>1</v>
      </c>
      <c r="G56">
        <v>2</v>
      </c>
      <c r="H56">
        <v>0</v>
      </c>
      <c r="I56">
        <v>0.5</v>
      </c>
      <c r="J56">
        <v>0</v>
      </c>
      <c r="K56">
        <v>0</v>
      </c>
      <c r="L56">
        <v>0</v>
      </c>
      <c r="M56">
        <v>0.5</v>
      </c>
      <c r="N56">
        <v>1</v>
      </c>
      <c r="O56" s="8">
        <v>7.35</v>
      </c>
      <c r="P56" s="8">
        <v>7.96</v>
      </c>
      <c r="T56">
        <v>2.33</v>
      </c>
      <c r="U56">
        <v>0.46</v>
      </c>
      <c r="V56">
        <v>1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  <c r="AB56">
        <v>4</v>
      </c>
    </row>
    <row r="57" spans="1:28" x14ac:dyDescent="0.3">
      <c r="A57" t="str">
        <f>Control!A55</f>
        <v>Lucas Almeida</v>
      </c>
      <c r="B57">
        <v>34</v>
      </c>
      <c r="C57">
        <v>180</v>
      </c>
      <c r="D57">
        <v>180</v>
      </c>
      <c r="E57">
        <v>15</v>
      </c>
      <c r="F57">
        <v>4</v>
      </c>
      <c r="G57">
        <v>2</v>
      </c>
      <c r="H57">
        <v>3</v>
      </c>
      <c r="I57">
        <v>0.6</v>
      </c>
      <c r="J57">
        <v>0.25</v>
      </c>
      <c r="K57">
        <v>0.33</v>
      </c>
      <c r="L57">
        <v>0.25</v>
      </c>
      <c r="M57">
        <v>7.0000000000000007E-2</v>
      </c>
      <c r="N57">
        <v>0.5</v>
      </c>
      <c r="O57" s="8">
        <v>4.9400000000000004</v>
      </c>
      <c r="P57" s="8">
        <v>5.04</v>
      </c>
      <c r="T57">
        <v>0</v>
      </c>
      <c r="U57">
        <v>0</v>
      </c>
      <c r="V57">
        <v>0.53</v>
      </c>
      <c r="W57">
        <f>Control!B55</f>
        <v>36.833333333333336</v>
      </c>
      <c r="X57">
        <f>'Ctrl pct'!B55</f>
        <v>5.5555555555555559E-2</v>
      </c>
      <c r="Y57">
        <f>Controlled!B55</f>
        <v>153.83333333333334</v>
      </c>
      <c r="Z57">
        <f>'Controlled pct'!B55</f>
        <v>0.23202614379084968</v>
      </c>
      <c r="AA57">
        <f>'Fight Time'!B55</f>
        <v>663</v>
      </c>
      <c r="AB57">
        <v>-1</v>
      </c>
    </row>
    <row r="58" spans="1:28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8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8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8" x14ac:dyDescent="0.3">
      <c r="A61" t="str">
        <f>Control!A59</f>
        <v>Ricardo Ramos</v>
      </c>
      <c r="B61">
        <v>30</v>
      </c>
      <c r="C61">
        <v>175</v>
      </c>
      <c r="D61">
        <v>183</v>
      </c>
      <c r="E61">
        <v>17</v>
      </c>
      <c r="F61">
        <v>7</v>
      </c>
      <c r="G61">
        <v>8</v>
      </c>
      <c r="H61">
        <v>6</v>
      </c>
      <c r="I61">
        <v>0.24</v>
      </c>
      <c r="J61">
        <v>0.28000000000000003</v>
      </c>
      <c r="K61">
        <v>0.41</v>
      </c>
      <c r="L61">
        <v>0.43</v>
      </c>
      <c r="M61">
        <v>0.35</v>
      </c>
      <c r="N61">
        <v>0.28000000000000003</v>
      </c>
      <c r="O61" s="8">
        <v>2.97</v>
      </c>
      <c r="P61" s="8">
        <v>4.0599999999999996</v>
      </c>
      <c r="T61">
        <v>2.57</v>
      </c>
      <c r="U61">
        <v>0.56999999999999995</v>
      </c>
      <c r="V61">
        <v>0.7</v>
      </c>
      <c r="W61">
        <f>Control!B59</f>
        <v>95.8</v>
      </c>
      <c r="X61">
        <f>'Ctrl pct'!B59</f>
        <v>0.16631944444444444</v>
      </c>
      <c r="Y61">
        <f>Controlled!B59</f>
        <v>43.6</v>
      </c>
      <c r="Z61">
        <f>'Controlled pct'!B59</f>
        <v>7.5694444444444453E-2</v>
      </c>
      <c r="AA61">
        <f>'Fight Time'!B59</f>
        <v>576</v>
      </c>
      <c r="AB61">
        <v>-1</v>
      </c>
    </row>
    <row r="62" spans="1:28" x14ac:dyDescent="0.3">
      <c r="A62" t="str">
        <f>Control!A60</f>
        <v>Marrio Pinto</v>
      </c>
      <c r="B62">
        <v>27</v>
      </c>
      <c r="C62">
        <v>196</v>
      </c>
      <c r="D62">
        <v>201</v>
      </c>
      <c r="E62">
        <v>10</v>
      </c>
      <c r="F62">
        <v>0</v>
      </c>
      <c r="G62">
        <v>1</v>
      </c>
      <c r="H62">
        <v>0</v>
      </c>
      <c r="I62">
        <v>0.6</v>
      </c>
      <c r="J62">
        <v>0</v>
      </c>
      <c r="K62">
        <v>0.1</v>
      </c>
      <c r="L62">
        <v>0</v>
      </c>
      <c r="M62">
        <v>0.3</v>
      </c>
      <c r="N62">
        <v>0</v>
      </c>
      <c r="O62" s="8">
        <v>3.67</v>
      </c>
      <c r="P62" s="8">
        <v>5.29</v>
      </c>
      <c r="T62">
        <v>0</v>
      </c>
      <c r="U62">
        <v>0</v>
      </c>
      <c r="V62">
        <v>1</v>
      </c>
      <c r="W62">
        <f>Control!B60</f>
        <v>10</v>
      </c>
      <c r="X62">
        <f>'Ctrl pct'!B60</f>
        <v>4.5248868778280542E-2</v>
      </c>
      <c r="Y62">
        <f>Controlled!B60</f>
        <v>26.5</v>
      </c>
      <c r="Z62">
        <f>'Controlled pct'!B60</f>
        <v>0.11990950226244344</v>
      </c>
      <c r="AA62">
        <f>'Fight Time'!B60</f>
        <v>221</v>
      </c>
      <c r="AB62">
        <v>10</v>
      </c>
    </row>
    <row r="63" spans="1:28" x14ac:dyDescent="0.3">
      <c r="A63" t="str">
        <f>Control!A61</f>
        <v>Austen Lane</v>
      </c>
      <c r="B63">
        <v>37</v>
      </c>
      <c r="C63">
        <v>198</v>
      </c>
      <c r="D63">
        <v>203</v>
      </c>
      <c r="E63">
        <v>13</v>
      </c>
      <c r="F63">
        <v>6</v>
      </c>
      <c r="G63">
        <v>1</v>
      </c>
      <c r="H63">
        <v>3</v>
      </c>
      <c r="I63">
        <v>0.85</v>
      </c>
      <c r="J63">
        <v>1</v>
      </c>
      <c r="K63">
        <v>0.08</v>
      </c>
      <c r="L63">
        <v>0</v>
      </c>
      <c r="M63">
        <v>0.08</v>
      </c>
      <c r="N63">
        <v>0</v>
      </c>
      <c r="O63" s="8">
        <v>2.98</v>
      </c>
      <c r="P63" s="8">
        <v>2.41</v>
      </c>
      <c r="Q63">
        <v>0.6</v>
      </c>
      <c r="R63">
        <v>0.24</v>
      </c>
      <c r="S63">
        <v>0.16</v>
      </c>
      <c r="T63">
        <v>1.7</v>
      </c>
      <c r="U63">
        <v>0.28000000000000003</v>
      </c>
      <c r="V63">
        <v>0.5</v>
      </c>
      <c r="W63">
        <f>Control!B61</f>
        <v>160.83333333333334</v>
      </c>
      <c r="X63">
        <f>'Ctrl pct'!B61</f>
        <v>0.532560706401766</v>
      </c>
      <c r="Y63">
        <f>Controlled!B61</f>
        <v>31</v>
      </c>
      <c r="Z63">
        <f>'Controlled pct'!B61</f>
        <v>0.10264900662251655</v>
      </c>
      <c r="AA63">
        <f>'Fight Time'!B61</f>
        <v>302</v>
      </c>
      <c r="AB63">
        <v>-1</v>
      </c>
    </row>
    <row r="64" spans="1:28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B65">
        <v>29</v>
      </c>
      <c r="C65">
        <v>191</v>
      </c>
      <c r="D65">
        <v>198</v>
      </c>
      <c r="E65">
        <v>13</v>
      </c>
      <c r="F65">
        <v>2</v>
      </c>
      <c r="G65">
        <v>3</v>
      </c>
      <c r="H65">
        <v>1</v>
      </c>
      <c r="I65">
        <v>0.38</v>
      </c>
      <c r="J65">
        <v>1</v>
      </c>
      <c r="K65">
        <v>0.54</v>
      </c>
      <c r="L65">
        <v>0</v>
      </c>
      <c r="M65">
        <v>0.08</v>
      </c>
      <c r="N65">
        <v>0</v>
      </c>
      <c r="O65" s="8">
        <v>3.17</v>
      </c>
      <c r="P65" s="8">
        <v>3.6</v>
      </c>
      <c r="T65">
        <v>1.61</v>
      </c>
      <c r="U65">
        <v>1</v>
      </c>
      <c r="V65">
        <v>0.33</v>
      </c>
      <c r="W65">
        <f>Control!B63</f>
        <v>60.6</v>
      </c>
      <c r="X65">
        <f>'Ctrl pct'!B63</f>
        <v>0.27174887892376681</v>
      </c>
      <c r="Y65">
        <f>Controlled!B63</f>
        <v>26.4</v>
      </c>
      <c r="Z65">
        <f>'Controlled pct'!B63</f>
        <v>0.11838565022421524</v>
      </c>
      <c r="AA65">
        <f>'Fight Time'!B63</f>
        <v>223</v>
      </c>
      <c r="AB65">
        <v>3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B67">
        <v>28</v>
      </c>
      <c r="C67">
        <v>183</v>
      </c>
      <c r="D67">
        <v>185</v>
      </c>
      <c r="E67">
        <v>14</v>
      </c>
      <c r="F67">
        <v>3</v>
      </c>
      <c r="G67">
        <v>4</v>
      </c>
      <c r="H67">
        <v>1</v>
      </c>
      <c r="I67">
        <v>0.5</v>
      </c>
      <c r="J67">
        <v>0</v>
      </c>
      <c r="K67">
        <v>7.0000000000000007E-2</v>
      </c>
      <c r="L67">
        <v>0.33</v>
      </c>
      <c r="M67">
        <v>0.43</v>
      </c>
      <c r="N67">
        <v>0.67</v>
      </c>
      <c r="O67" s="8">
        <v>3.53</v>
      </c>
      <c r="P67" s="8">
        <v>2.86</v>
      </c>
      <c r="T67">
        <v>0.61</v>
      </c>
      <c r="U67">
        <v>0.27</v>
      </c>
      <c r="V67">
        <v>0.73</v>
      </c>
      <c r="W67">
        <f>Control!B65</f>
        <v>174</v>
      </c>
      <c r="X67">
        <f>'Ctrl pct'!B65</f>
        <v>0.20046082949308755</v>
      </c>
      <c r="Y67">
        <f>Controlled!B65</f>
        <v>200.2</v>
      </c>
      <c r="Z67">
        <f>'Controlled pct'!B65</f>
        <v>0.23064516129032256</v>
      </c>
      <c r="AA67">
        <f>'Fight Time'!B65</f>
        <v>868</v>
      </c>
      <c r="AB67">
        <v>-1</v>
      </c>
    </row>
    <row r="68" spans="1:28" x14ac:dyDescent="0.3">
      <c r="A68" t="str">
        <f>Control!A66</f>
        <v>Esteban Ribovics</v>
      </c>
      <c r="B68">
        <v>29</v>
      </c>
      <c r="C68">
        <v>178</v>
      </c>
      <c r="D68">
        <v>175</v>
      </c>
      <c r="E68">
        <v>14</v>
      </c>
      <c r="F68">
        <v>2</v>
      </c>
      <c r="G68">
        <v>3</v>
      </c>
      <c r="H68">
        <v>2</v>
      </c>
      <c r="I68">
        <v>0.5</v>
      </c>
      <c r="J68">
        <v>0</v>
      </c>
      <c r="K68">
        <v>0.36</v>
      </c>
      <c r="L68">
        <v>0</v>
      </c>
      <c r="M68">
        <v>0.14000000000000001</v>
      </c>
      <c r="N68">
        <v>1</v>
      </c>
      <c r="O68" s="8">
        <v>8.08</v>
      </c>
      <c r="P68" s="8">
        <v>5.92</v>
      </c>
      <c r="T68">
        <v>0.48</v>
      </c>
      <c r="U68">
        <v>0.66</v>
      </c>
      <c r="V68">
        <v>0.63</v>
      </c>
      <c r="W68">
        <f>Control!B66</f>
        <v>21.2</v>
      </c>
      <c r="X68">
        <f>'Ctrl pct'!B66</f>
        <v>3.4138486312399352E-2</v>
      </c>
      <c r="Y68">
        <f>Controlled!B66</f>
        <v>180.6</v>
      </c>
      <c r="Z68">
        <f>'Controlled pct'!B66</f>
        <v>0.29082125603864734</v>
      </c>
      <c r="AA68">
        <f>'Fight Time'!B66</f>
        <v>621</v>
      </c>
      <c r="AB68">
        <v>-1</v>
      </c>
    </row>
    <row r="69" spans="1:28" x14ac:dyDescent="0.3">
      <c r="A69" t="str">
        <f>Control!A67</f>
        <v>Nasrat Haqparast</v>
      </c>
      <c r="B69">
        <v>30</v>
      </c>
      <c r="C69">
        <v>178</v>
      </c>
      <c r="D69">
        <v>183</v>
      </c>
      <c r="E69">
        <v>18</v>
      </c>
      <c r="F69">
        <v>5</v>
      </c>
      <c r="G69">
        <v>10</v>
      </c>
      <c r="H69">
        <v>4</v>
      </c>
      <c r="I69">
        <v>0.56000000000000005</v>
      </c>
      <c r="J69">
        <v>0.2</v>
      </c>
      <c r="K69">
        <v>0</v>
      </c>
      <c r="L69">
        <v>0.2</v>
      </c>
      <c r="M69">
        <v>0.44</v>
      </c>
      <c r="N69">
        <v>0.6</v>
      </c>
      <c r="O69" s="8">
        <v>6.4</v>
      </c>
      <c r="P69" s="8">
        <v>6.01</v>
      </c>
      <c r="T69">
        <v>0.35</v>
      </c>
      <c r="U69">
        <v>0.2</v>
      </c>
      <c r="V69">
        <v>0.84</v>
      </c>
      <c r="W69">
        <f>Control!B67</f>
        <v>11.8</v>
      </c>
      <c r="X69">
        <f>'Ctrl pct'!B67</f>
        <v>1.5860215053763442E-2</v>
      </c>
      <c r="Y69">
        <f>Controlled!B67</f>
        <v>71.5</v>
      </c>
      <c r="Z69">
        <f>'Controlled pct'!B67</f>
        <v>9.6102150537634407E-2</v>
      </c>
      <c r="AA69">
        <f>'Fight Time'!B67</f>
        <v>744</v>
      </c>
      <c r="AB69">
        <v>5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2.23</v>
      </c>
      <c r="P71" s="8">
        <v>2.9</v>
      </c>
      <c r="Q71">
        <v>0.81</v>
      </c>
      <c r="R71">
        <v>0.11</v>
      </c>
      <c r="S71">
        <v>0.08</v>
      </c>
      <c r="T71">
        <v>1.87</v>
      </c>
      <c r="U71">
        <v>0.47</v>
      </c>
      <c r="V71">
        <v>0.68</v>
      </c>
      <c r="W71">
        <f>Control!B69</f>
        <v>53.3</v>
      </c>
      <c r="X71">
        <f>'Ctrl pct'!B69</f>
        <v>0.14366576819407006</v>
      </c>
      <c r="Y71">
        <f>Controlled!B69</f>
        <v>172.7</v>
      </c>
      <c r="Z71">
        <f>'Controlled pct'!B69</f>
        <v>0.4654986522911051</v>
      </c>
      <c r="AA71">
        <f>'Fight Time'!B69</f>
        <v>371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B73">
        <v>31</v>
      </c>
      <c r="C73">
        <v>163</v>
      </c>
      <c r="D73">
        <v>165</v>
      </c>
      <c r="E73">
        <v>21</v>
      </c>
      <c r="F73">
        <v>3</v>
      </c>
      <c r="G73">
        <v>4</v>
      </c>
      <c r="H73">
        <v>1</v>
      </c>
      <c r="I73">
        <v>0.14000000000000001</v>
      </c>
      <c r="J73">
        <v>0.33</v>
      </c>
      <c r="K73">
        <v>0.43</v>
      </c>
      <c r="L73">
        <v>0.33</v>
      </c>
      <c r="M73">
        <v>0.43</v>
      </c>
      <c r="N73">
        <v>0.33</v>
      </c>
      <c r="O73" s="8">
        <v>2.3199999999999998</v>
      </c>
      <c r="P73" s="8">
        <v>1.76</v>
      </c>
      <c r="T73">
        <v>4.13</v>
      </c>
      <c r="U73">
        <v>0.42</v>
      </c>
      <c r="V73">
        <v>0.66</v>
      </c>
      <c r="W73">
        <f>Control!B71</f>
        <v>379.4</v>
      </c>
      <c r="X73">
        <f>'Ctrl pct'!B71</f>
        <v>0.48331210191082802</v>
      </c>
      <c r="Y73">
        <f>Controlled!B71</f>
        <v>25.4</v>
      </c>
      <c r="Z73">
        <f>'Controlled pct'!B71</f>
        <v>3.2356687898089168E-2</v>
      </c>
      <c r="AA73">
        <f>'Fight Time'!B71</f>
        <v>785</v>
      </c>
      <c r="AB73">
        <v>-1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B76">
        <v>34</v>
      </c>
      <c r="C76">
        <v>175</v>
      </c>
      <c r="D76">
        <v>170</v>
      </c>
      <c r="E76">
        <v>22</v>
      </c>
      <c r="F76">
        <v>5</v>
      </c>
      <c r="G76">
        <v>10</v>
      </c>
      <c r="H76">
        <v>3</v>
      </c>
      <c r="I76">
        <v>0.41</v>
      </c>
      <c r="J76">
        <v>0</v>
      </c>
      <c r="K76">
        <v>0.05</v>
      </c>
      <c r="L76">
        <v>0.2</v>
      </c>
      <c r="M76">
        <v>0.55000000000000004</v>
      </c>
      <c r="N76">
        <v>0.8</v>
      </c>
      <c r="O76" s="8">
        <v>4.59</v>
      </c>
      <c r="P76" s="8">
        <v>2.65</v>
      </c>
      <c r="T76">
        <v>0.24</v>
      </c>
      <c r="U76">
        <v>0.25</v>
      </c>
      <c r="V76">
        <v>0.7</v>
      </c>
      <c r="W76">
        <f>Control!B74</f>
        <v>30.4</v>
      </c>
      <c r="X76">
        <f>'Ctrl pct'!B74</f>
        <v>3.7670384138785623E-2</v>
      </c>
      <c r="Y76">
        <f>Controlled!B74</f>
        <v>200.2</v>
      </c>
      <c r="Z76">
        <f>'Controlled pct'!B74</f>
        <v>0.24807930607187112</v>
      </c>
      <c r="AA76">
        <f>'Fight Time'!B74</f>
        <v>807</v>
      </c>
      <c r="AB76">
        <v>2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B78">
        <v>31</v>
      </c>
      <c r="C78">
        <v>180</v>
      </c>
      <c r="D78">
        <v>183</v>
      </c>
      <c r="E78">
        <v>22</v>
      </c>
      <c r="F78">
        <v>6</v>
      </c>
      <c r="G78">
        <v>1</v>
      </c>
      <c r="H78">
        <v>1</v>
      </c>
      <c r="I78">
        <v>0.52</v>
      </c>
      <c r="J78">
        <v>0</v>
      </c>
      <c r="K78">
        <v>0.1</v>
      </c>
      <c r="L78">
        <v>0.17</v>
      </c>
      <c r="M78">
        <v>0.33</v>
      </c>
      <c r="N78">
        <v>0.83</v>
      </c>
      <c r="O78" s="8">
        <v>9.65</v>
      </c>
      <c r="P78" s="8">
        <v>7.73</v>
      </c>
      <c r="T78">
        <v>0.78</v>
      </c>
      <c r="U78">
        <v>0.25</v>
      </c>
      <c r="V78">
        <v>0.9</v>
      </c>
      <c r="W78">
        <f>Control!B76</f>
        <v>8</v>
      </c>
      <c r="X78">
        <f>'Ctrl pct'!B76</f>
        <v>1.384083044982699E-2</v>
      </c>
      <c r="Y78">
        <f>Controlled!B76</f>
        <v>107</v>
      </c>
      <c r="Z78">
        <f>'Controlled pct'!B76</f>
        <v>0.18512110726643599</v>
      </c>
      <c r="AA78">
        <f>'Fight Time'!B76</f>
        <v>578</v>
      </c>
      <c r="AB78">
        <v>1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B80">
        <v>32</v>
      </c>
      <c r="C80">
        <v>179</v>
      </c>
      <c r="D80">
        <v>183</v>
      </c>
      <c r="E80">
        <v>13</v>
      </c>
      <c r="F80">
        <v>2</v>
      </c>
      <c r="G80">
        <v>4</v>
      </c>
      <c r="H80">
        <v>2</v>
      </c>
      <c r="I80">
        <v>0.69</v>
      </c>
      <c r="J80">
        <v>0.5</v>
      </c>
      <c r="K80">
        <v>0.31</v>
      </c>
      <c r="L80">
        <v>0.5</v>
      </c>
      <c r="M80">
        <v>0</v>
      </c>
      <c r="N80">
        <v>0</v>
      </c>
      <c r="O80" s="8">
        <v>3.54</v>
      </c>
      <c r="P80" s="8">
        <v>3.54</v>
      </c>
      <c r="T80">
        <v>1.1399999999999999</v>
      </c>
      <c r="U80">
        <v>0.23</v>
      </c>
      <c r="V80">
        <v>0.53</v>
      </c>
      <c r="W80">
        <f>Control!B78</f>
        <v>28.714285714285715</v>
      </c>
      <c r="X80">
        <f>'Ctrl pct'!B78</f>
        <v>8.4702907711757272E-2</v>
      </c>
      <c r="Y80">
        <f>Controlled!B78</f>
        <v>45.428571428571431</v>
      </c>
      <c r="Z80">
        <f>'Controlled pct'!B78</f>
        <v>0.13400758533501897</v>
      </c>
      <c r="AA80">
        <f>'Fight Time'!B78</f>
        <v>339</v>
      </c>
      <c r="AB80">
        <v>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B86">
        <v>29</v>
      </c>
      <c r="C86">
        <v>180</v>
      </c>
      <c r="D86">
        <v>191</v>
      </c>
      <c r="E86">
        <v>12</v>
      </c>
      <c r="F86">
        <v>1</v>
      </c>
      <c r="G86">
        <v>3</v>
      </c>
      <c r="H86">
        <v>0</v>
      </c>
      <c r="I86">
        <v>0.91</v>
      </c>
      <c r="J86">
        <v>1</v>
      </c>
      <c r="K86">
        <v>0</v>
      </c>
      <c r="L86">
        <v>0</v>
      </c>
      <c r="M86">
        <v>0.08</v>
      </c>
      <c r="N86">
        <v>0</v>
      </c>
      <c r="O86" s="8">
        <v>4.54</v>
      </c>
      <c r="P86" s="8">
        <v>4.59</v>
      </c>
      <c r="T86">
        <v>0</v>
      </c>
      <c r="U86">
        <v>0</v>
      </c>
      <c r="V86">
        <v>1</v>
      </c>
      <c r="W86">
        <f>Control!B84</f>
        <v>23.75</v>
      </c>
      <c r="X86">
        <f>'Ctrl pct'!B84</f>
        <v>4.3260473588342438E-2</v>
      </c>
      <c r="Y86">
        <f>Controlled!B84</f>
        <v>26</v>
      </c>
      <c r="Z86">
        <f>'Controlled pct'!B84</f>
        <v>4.7358834244080147E-2</v>
      </c>
      <c r="AA86">
        <f>'Fight Time'!B84</f>
        <v>549</v>
      </c>
      <c r="AB86">
        <v>7</v>
      </c>
    </row>
    <row r="87" spans="1:28" x14ac:dyDescent="0.3">
      <c r="A87" t="str">
        <f>Control!A85</f>
        <v>Bobby Green</v>
      </c>
      <c r="B87">
        <v>38</v>
      </c>
      <c r="C87">
        <v>175</v>
      </c>
      <c r="D87">
        <v>180</v>
      </c>
      <c r="E87">
        <v>32</v>
      </c>
      <c r="F87">
        <v>17</v>
      </c>
      <c r="G87">
        <v>13</v>
      </c>
      <c r="H87">
        <v>12</v>
      </c>
      <c r="I87">
        <v>0.34</v>
      </c>
      <c r="J87">
        <v>0.35</v>
      </c>
      <c r="K87">
        <v>0.28000000000000003</v>
      </c>
      <c r="L87">
        <v>0.18</v>
      </c>
      <c r="M87">
        <v>0.38</v>
      </c>
      <c r="N87">
        <v>0.47</v>
      </c>
      <c r="O87" s="8">
        <v>6.4</v>
      </c>
      <c r="P87" s="8">
        <v>3.92</v>
      </c>
      <c r="T87">
        <v>1.22</v>
      </c>
      <c r="U87">
        <v>0.34</v>
      </c>
      <c r="V87">
        <v>0.74</v>
      </c>
      <c r="W87">
        <f>Control!B85</f>
        <v>32.6</v>
      </c>
      <c r="X87">
        <f>'Ctrl pct'!B85</f>
        <v>5.0076804915514597E-2</v>
      </c>
      <c r="Y87">
        <f>Controlled!B85</f>
        <v>15.3</v>
      </c>
      <c r="Z87">
        <f>'Controlled pct'!B85</f>
        <v>2.3502304147465437E-2</v>
      </c>
      <c r="AA87">
        <f>'Fight Time'!B85</f>
        <v>651</v>
      </c>
      <c r="AB87">
        <v>-2</v>
      </c>
    </row>
    <row r="88" spans="1:28" x14ac:dyDescent="0.3">
      <c r="A88" t="str">
        <f>Control!A86</f>
        <v>Iasmin Lucindo</v>
      </c>
      <c r="B88">
        <v>23</v>
      </c>
      <c r="C88">
        <v>160</v>
      </c>
      <c r="D88">
        <v>168</v>
      </c>
      <c r="E88">
        <v>17</v>
      </c>
      <c r="F88">
        <v>6</v>
      </c>
      <c r="G88">
        <v>4</v>
      </c>
      <c r="H88">
        <v>2</v>
      </c>
      <c r="I88">
        <v>0.47</v>
      </c>
      <c r="J88">
        <v>0</v>
      </c>
      <c r="K88">
        <v>0.18</v>
      </c>
      <c r="L88">
        <v>0.5</v>
      </c>
      <c r="M88">
        <v>0.35</v>
      </c>
      <c r="N88">
        <v>0.5</v>
      </c>
      <c r="O88" s="8">
        <v>2.94</v>
      </c>
      <c r="P88" s="8">
        <v>2.5299999999999998</v>
      </c>
      <c r="T88">
        <v>2.15</v>
      </c>
      <c r="U88">
        <v>0.6</v>
      </c>
      <c r="V88">
        <v>0.54</v>
      </c>
      <c r="W88">
        <f>Control!B86</f>
        <v>192.66666666666666</v>
      </c>
      <c r="X88">
        <f>'Ctrl pct'!B86</f>
        <v>0.23018717642373554</v>
      </c>
      <c r="Y88">
        <f>Controlled!B86</f>
        <v>114</v>
      </c>
      <c r="Z88">
        <f>'Controlled pct'!B86</f>
        <v>0.13620071684587814</v>
      </c>
      <c r="AA88">
        <f>'Fight Time'!B86</f>
        <v>837</v>
      </c>
      <c r="AB88">
        <v>-1</v>
      </c>
    </row>
    <row r="89" spans="1:28" x14ac:dyDescent="0.3">
      <c r="A89" t="str">
        <f>Control!A87</f>
        <v>Amanda Lemos</v>
      </c>
      <c r="B89">
        <v>38</v>
      </c>
      <c r="C89">
        <v>163</v>
      </c>
      <c r="D89">
        <v>165</v>
      </c>
      <c r="E89">
        <v>15</v>
      </c>
      <c r="F89">
        <v>4</v>
      </c>
      <c r="G89">
        <v>9</v>
      </c>
      <c r="H89">
        <v>4</v>
      </c>
      <c r="I89">
        <v>0.53</v>
      </c>
      <c r="J89">
        <v>0.25</v>
      </c>
      <c r="K89">
        <v>0.2</v>
      </c>
      <c r="L89">
        <v>0.5</v>
      </c>
      <c r="M89">
        <v>0.27</v>
      </c>
      <c r="N89">
        <v>0.25</v>
      </c>
      <c r="O89" s="8">
        <v>2.89</v>
      </c>
      <c r="P89" s="8">
        <v>3.46</v>
      </c>
      <c r="T89">
        <v>1.1399999999999999</v>
      </c>
      <c r="U89">
        <v>0.62</v>
      </c>
      <c r="V89">
        <v>0.59</v>
      </c>
      <c r="W89">
        <f>Control!B87</f>
        <v>120.4</v>
      </c>
      <c r="X89">
        <f>'Ctrl pct'!B87</f>
        <v>0.1983525535420099</v>
      </c>
      <c r="Y89">
        <f>Controlled!B87</f>
        <v>196.9</v>
      </c>
      <c r="Z89">
        <f>'Controlled pct'!B87</f>
        <v>0.3243822075782537</v>
      </c>
      <c r="AA89">
        <f>'Fight Time'!B87</f>
        <v>607</v>
      </c>
      <c r="AB89">
        <v>1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B94">
        <v>33</v>
      </c>
      <c r="C94">
        <v>191</v>
      </c>
      <c r="D94">
        <v>191</v>
      </c>
      <c r="E94">
        <v>21</v>
      </c>
      <c r="F94">
        <v>1</v>
      </c>
      <c r="G94">
        <v>12</v>
      </c>
      <c r="H94">
        <v>1</v>
      </c>
      <c r="I94">
        <v>0.52</v>
      </c>
      <c r="J94">
        <v>0</v>
      </c>
      <c r="K94">
        <v>0</v>
      </c>
      <c r="L94">
        <v>1</v>
      </c>
      <c r="M94">
        <v>0.48</v>
      </c>
      <c r="N94">
        <v>0</v>
      </c>
      <c r="O94" s="8">
        <v>3.66</v>
      </c>
      <c r="P94" s="8">
        <v>2.46</v>
      </c>
      <c r="T94">
        <v>0.8</v>
      </c>
      <c r="U94">
        <v>0.22</v>
      </c>
      <c r="V94">
        <v>0.87</v>
      </c>
      <c r="W94">
        <f>Control!B92</f>
        <v>201.4</v>
      </c>
      <c r="X94">
        <f>'Ctrl pct'!B92</f>
        <v>0.26817576564580559</v>
      </c>
      <c r="Y94">
        <f>Controlled!B92</f>
        <v>23.2</v>
      </c>
      <c r="Z94">
        <f>'Controlled pct'!B92</f>
        <v>3.0892143808255657E-2</v>
      </c>
      <c r="AA94">
        <f>'Fight Time'!B92</f>
        <v>751</v>
      </c>
      <c r="AB94">
        <v>12</v>
      </c>
    </row>
    <row r="95" spans="1:28" x14ac:dyDescent="0.3">
      <c r="A95" t="str">
        <f>Control!A93</f>
        <v>Alex Pereira</v>
      </c>
      <c r="B95">
        <v>38</v>
      </c>
      <c r="C95">
        <v>194</v>
      </c>
      <c r="D95">
        <v>203</v>
      </c>
      <c r="E95">
        <v>12</v>
      </c>
      <c r="F95">
        <v>3</v>
      </c>
      <c r="G95">
        <v>9</v>
      </c>
      <c r="H95">
        <v>2</v>
      </c>
      <c r="I95">
        <v>0.83</v>
      </c>
      <c r="J95">
        <v>0.33</v>
      </c>
      <c r="K95">
        <v>0</v>
      </c>
      <c r="L95">
        <v>0.33</v>
      </c>
      <c r="M95">
        <v>0.17</v>
      </c>
      <c r="N95">
        <v>0.34</v>
      </c>
      <c r="O95" s="8">
        <v>5</v>
      </c>
      <c r="P95" s="8">
        <v>3.5</v>
      </c>
      <c r="T95">
        <v>0.1</v>
      </c>
      <c r="U95">
        <v>0.5</v>
      </c>
      <c r="V95">
        <v>0.75</v>
      </c>
      <c r="W95">
        <f>Control!B93</f>
        <v>13.5</v>
      </c>
      <c r="X95">
        <f>'Ctrl pct'!B93</f>
        <v>1.8828451882845189E-2</v>
      </c>
      <c r="Y95">
        <f>Controlled!B93</f>
        <v>162.1</v>
      </c>
      <c r="Z95">
        <f>'Controlled pct'!B93</f>
        <v>0.22608089260808925</v>
      </c>
      <c r="AA95">
        <f>'Fight Time'!B93</f>
        <v>717</v>
      </c>
      <c r="AB95">
        <v>-1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B97">
        <v>26</v>
      </c>
      <c r="C97">
        <v>170</v>
      </c>
      <c r="D97">
        <v>173</v>
      </c>
      <c r="E97">
        <v>4</v>
      </c>
      <c r="F97">
        <v>2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 s="8">
        <v>11.18</v>
      </c>
      <c r="P97" s="8">
        <v>10.01</v>
      </c>
      <c r="T97">
        <v>0.95</v>
      </c>
      <c r="U97">
        <v>0.25</v>
      </c>
      <c r="V97">
        <v>0.7</v>
      </c>
      <c r="W97">
        <f>Control!B95</f>
        <v>87</v>
      </c>
      <c r="X97">
        <f>'Ctrl pct'!B95</f>
        <v>0.13744075829383887</v>
      </c>
      <c r="Y97">
        <f>Controlled!B95</f>
        <v>67</v>
      </c>
      <c r="Z97">
        <f>'Controlled pct'!B95</f>
        <v>0.10584518167456557</v>
      </c>
      <c r="AA97">
        <f>'Fight Time'!B95</f>
        <v>633</v>
      </c>
      <c r="AB97">
        <v>1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B100">
        <v>36</v>
      </c>
      <c r="C100">
        <v>170</v>
      </c>
      <c r="D100">
        <v>165</v>
      </c>
      <c r="E100">
        <v>13</v>
      </c>
      <c r="F100">
        <v>6</v>
      </c>
      <c r="G100">
        <v>5</v>
      </c>
      <c r="H100">
        <v>6</v>
      </c>
      <c r="I100">
        <v>0.62</v>
      </c>
      <c r="J100">
        <v>0</v>
      </c>
      <c r="K100">
        <v>0</v>
      </c>
      <c r="L100">
        <v>0.67</v>
      </c>
      <c r="M100">
        <v>0.38</v>
      </c>
      <c r="N100">
        <v>0.33</v>
      </c>
      <c r="O100" s="8">
        <v>4.03</v>
      </c>
      <c r="P100" s="8">
        <v>7.15</v>
      </c>
      <c r="T100">
        <v>0.15</v>
      </c>
      <c r="U100">
        <v>0.33</v>
      </c>
      <c r="V100">
        <v>0.65</v>
      </c>
      <c r="W100">
        <f>Control!B98</f>
        <v>13.6</v>
      </c>
      <c r="X100">
        <f>'Ctrl pct'!B98</f>
        <v>2.4862888482632541E-2</v>
      </c>
      <c r="Y100">
        <f>Controlled!B98</f>
        <v>155.1</v>
      </c>
      <c r="Z100">
        <f>'Controlled pct'!B98</f>
        <v>0.28354661791590491</v>
      </c>
      <c r="AA100">
        <f>'Fight Time'!B98</f>
        <v>547</v>
      </c>
      <c r="AB100">
        <v>1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B104">
        <v>26</v>
      </c>
      <c r="C104">
        <v>172</v>
      </c>
      <c r="D104">
        <v>199</v>
      </c>
      <c r="E104">
        <v>8</v>
      </c>
      <c r="F104">
        <v>1</v>
      </c>
      <c r="G104">
        <v>0</v>
      </c>
      <c r="H104">
        <v>1</v>
      </c>
      <c r="I104">
        <v>0.88</v>
      </c>
      <c r="J104">
        <v>0</v>
      </c>
      <c r="K104">
        <v>0</v>
      </c>
      <c r="L104">
        <v>1</v>
      </c>
      <c r="M104">
        <v>0.13</v>
      </c>
      <c r="N104">
        <v>0</v>
      </c>
      <c r="O104" s="8">
        <v>3.45</v>
      </c>
      <c r="P104" s="8">
        <v>4.5999999999999996</v>
      </c>
      <c r="T104">
        <v>0.82</v>
      </c>
      <c r="U104">
        <v>0.5</v>
      </c>
      <c r="V104">
        <v>0.77</v>
      </c>
      <c r="W104">
        <f>Control!B102</f>
        <v>128</v>
      </c>
      <c r="X104">
        <f>'Ctrl pct'!B102</f>
        <v>0.23357664233576642</v>
      </c>
      <c r="Y104">
        <f>Controlled!B102</f>
        <v>122.5</v>
      </c>
      <c r="Z104">
        <f>'Controlled pct'!B102</f>
        <v>0.22354014598540145</v>
      </c>
      <c r="AA104">
        <f>'Fight Time'!B102</f>
        <v>548</v>
      </c>
      <c r="AB104">
        <v>-1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29</v>
      </c>
      <c r="C106">
        <v>191</v>
      </c>
      <c r="D106">
        <v>206</v>
      </c>
      <c r="E106">
        <v>17</v>
      </c>
      <c r="F106">
        <v>8</v>
      </c>
      <c r="G106">
        <v>2</v>
      </c>
      <c r="H106">
        <v>3</v>
      </c>
      <c r="I106">
        <v>0.53</v>
      </c>
      <c r="J106">
        <v>0.5</v>
      </c>
      <c r="K106">
        <v>0.41</v>
      </c>
      <c r="L106">
        <v>0.25</v>
      </c>
      <c r="M106">
        <v>0.06</v>
      </c>
      <c r="N106">
        <v>0.25</v>
      </c>
      <c r="O106" s="8">
        <v>3.26</v>
      </c>
      <c r="P106" s="8">
        <v>4.04</v>
      </c>
      <c r="T106">
        <v>0.99</v>
      </c>
      <c r="U106">
        <v>0.42</v>
      </c>
      <c r="V106">
        <v>0</v>
      </c>
      <c r="W106">
        <f>Control!B104</f>
        <v>22.833333333333332</v>
      </c>
      <c r="X106">
        <f>'Ctrl pct'!B104</f>
        <v>5.0293685756240818E-2</v>
      </c>
      <c r="Y106">
        <f>Controlled!B104</f>
        <v>115.66666666666667</v>
      </c>
      <c r="Z106">
        <f>'Controlled pct'!B104</f>
        <v>0.2547723935389134</v>
      </c>
      <c r="AA106">
        <f>'Fight Time'!B104</f>
        <v>454</v>
      </c>
      <c r="AB106">
        <v>-1</v>
      </c>
    </row>
    <row r="107" spans="1:28" x14ac:dyDescent="0.3">
      <c r="A107" t="str">
        <f>Control!A105</f>
        <v>Diyar Nurgozhay</v>
      </c>
      <c r="B107">
        <v>28</v>
      </c>
      <c r="C107">
        <v>189</v>
      </c>
      <c r="D107">
        <v>188</v>
      </c>
      <c r="E107">
        <v>10</v>
      </c>
      <c r="F107">
        <v>1</v>
      </c>
      <c r="G107">
        <v>0</v>
      </c>
      <c r="H107">
        <v>1</v>
      </c>
      <c r="I107">
        <v>0.6</v>
      </c>
      <c r="J107">
        <v>0</v>
      </c>
      <c r="K107">
        <v>0.2</v>
      </c>
      <c r="L107">
        <v>1</v>
      </c>
      <c r="M107">
        <v>0.2</v>
      </c>
      <c r="N107">
        <v>0</v>
      </c>
      <c r="O107" s="8">
        <v>3.13</v>
      </c>
      <c r="P107" s="8">
        <v>3.4</v>
      </c>
      <c r="T107">
        <v>2</v>
      </c>
      <c r="U107">
        <v>1</v>
      </c>
      <c r="V107">
        <v>1</v>
      </c>
      <c r="W107">
        <f>Control!B105</f>
        <v>25</v>
      </c>
      <c r="X107">
        <f>'Ctrl pct'!B105</f>
        <v>5.5555555555555552E-2</v>
      </c>
      <c r="Y107">
        <f>Controlled!B105</f>
        <v>14.5</v>
      </c>
      <c r="Z107">
        <f>'Controlled pct'!B105</f>
        <v>3.2222222222222222E-2</v>
      </c>
      <c r="AA107">
        <f>'Fight Time'!B105</f>
        <v>450</v>
      </c>
      <c r="AB107">
        <v>-1</v>
      </c>
    </row>
    <row r="108" spans="1:28" x14ac:dyDescent="0.3">
      <c r="A108" t="str">
        <f>Control!A106</f>
        <v>Sam Hughes</v>
      </c>
      <c r="B108">
        <v>33</v>
      </c>
      <c r="C108">
        <v>165</v>
      </c>
      <c r="D108">
        <v>164</v>
      </c>
      <c r="E108">
        <v>10</v>
      </c>
      <c r="F108">
        <v>6</v>
      </c>
      <c r="G108">
        <v>5</v>
      </c>
      <c r="H108">
        <v>5</v>
      </c>
      <c r="I108">
        <v>0.2</v>
      </c>
      <c r="J108">
        <v>0.17</v>
      </c>
      <c r="K108">
        <v>0.3</v>
      </c>
      <c r="L108">
        <v>0.17</v>
      </c>
      <c r="M108">
        <v>0.5</v>
      </c>
      <c r="N108">
        <v>0.67</v>
      </c>
      <c r="O108" s="8">
        <v>4.41</v>
      </c>
      <c r="P108" s="8">
        <v>4.57</v>
      </c>
      <c r="T108">
        <v>1.08</v>
      </c>
      <c r="U108">
        <v>0.32</v>
      </c>
      <c r="V108">
        <v>0.6</v>
      </c>
      <c r="W108">
        <f>Control!B106</f>
        <v>225.3</v>
      </c>
      <c r="X108">
        <f>'Ctrl pct'!B106</f>
        <v>0.27046818727490995</v>
      </c>
      <c r="Y108">
        <f>Controlled!B106</f>
        <v>92.3</v>
      </c>
      <c r="Z108">
        <f>'Controlled pct'!B106</f>
        <v>0.11080432172869148</v>
      </c>
      <c r="AA108">
        <f>'Fight Time'!B106</f>
        <v>833</v>
      </c>
      <c r="AB108">
        <v>2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B110">
        <v>33</v>
      </c>
      <c r="C110">
        <v>196</v>
      </c>
      <c r="D110">
        <v>201</v>
      </c>
      <c r="E110">
        <v>24</v>
      </c>
      <c r="F110">
        <v>11</v>
      </c>
      <c r="G110">
        <v>9</v>
      </c>
      <c r="H110">
        <v>6</v>
      </c>
      <c r="I110">
        <v>0.27</v>
      </c>
      <c r="J110">
        <v>0.45</v>
      </c>
      <c r="K110">
        <v>0.59</v>
      </c>
      <c r="L110">
        <v>0.27</v>
      </c>
      <c r="M110">
        <v>0.14000000000000001</v>
      </c>
      <c r="N110">
        <v>0.27</v>
      </c>
      <c r="O110" s="8">
        <v>3.6</v>
      </c>
      <c r="P110" s="8">
        <v>4.01</v>
      </c>
      <c r="T110">
        <v>1.17</v>
      </c>
      <c r="U110">
        <v>0.31</v>
      </c>
      <c r="V110">
        <v>0.52</v>
      </c>
      <c r="W110">
        <f>Control!B108</f>
        <v>87</v>
      </c>
      <c r="X110">
        <f>'Ctrl pct'!B108</f>
        <v>0.25892857142857145</v>
      </c>
      <c r="Y110">
        <f>Controlled!B108</f>
        <v>58.266666666666666</v>
      </c>
      <c r="Z110">
        <f>'Controlled pct'!B108</f>
        <v>0.17341269841269841</v>
      </c>
      <c r="AA110">
        <f>'Fight Time'!B108</f>
        <v>336</v>
      </c>
      <c r="AB110">
        <v>1</v>
      </c>
    </row>
    <row r="111" spans="1:28" x14ac:dyDescent="0.3">
      <c r="A111" t="str">
        <f>Control!A109</f>
        <v>Waldo Cortes Acosta</v>
      </c>
      <c r="B111">
        <v>34</v>
      </c>
      <c r="C111">
        <v>193</v>
      </c>
      <c r="D111">
        <v>198</v>
      </c>
      <c r="E111">
        <v>14</v>
      </c>
      <c r="F111">
        <v>2</v>
      </c>
      <c r="G111">
        <v>7</v>
      </c>
      <c r="H111">
        <v>2</v>
      </c>
      <c r="I111">
        <v>0.43</v>
      </c>
      <c r="J111">
        <v>0</v>
      </c>
      <c r="K111">
        <v>7.0000000000000007E-2</v>
      </c>
      <c r="L111">
        <v>0</v>
      </c>
      <c r="M111">
        <v>0.5</v>
      </c>
      <c r="N111">
        <v>1</v>
      </c>
      <c r="O111" s="8">
        <v>5.61</v>
      </c>
      <c r="P111" s="8">
        <v>3.51</v>
      </c>
      <c r="T111">
        <v>0.37</v>
      </c>
      <c r="U111">
        <v>0.5</v>
      </c>
      <c r="V111">
        <v>0.71</v>
      </c>
      <c r="W111">
        <f>Control!B109</f>
        <v>79.900000000000006</v>
      </c>
      <c r="X111">
        <f>'Ctrl pct'!B109</f>
        <v>0.10960219478737998</v>
      </c>
      <c r="Y111">
        <f>Controlled!B109</f>
        <v>58.5</v>
      </c>
      <c r="Z111">
        <f>'Controlled pct'!B109</f>
        <v>8.0246913580246909E-2</v>
      </c>
      <c r="AA111">
        <f>'Fight Time'!B109</f>
        <v>729</v>
      </c>
      <c r="AB111">
        <v>-1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B113">
        <v>29</v>
      </c>
      <c r="C113">
        <v>168</v>
      </c>
      <c r="D113">
        <v>165</v>
      </c>
      <c r="E113">
        <v>15</v>
      </c>
      <c r="F113">
        <v>3</v>
      </c>
      <c r="G113">
        <v>2</v>
      </c>
      <c r="H113">
        <v>0</v>
      </c>
      <c r="I113">
        <v>0.2</v>
      </c>
      <c r="J113">
        <v>0.33</v>
      </c>
      <c r="K113">
        <v>0.33</v>
      </c>
      <c r="L113">
        <v>0</v>
      </c>
      <c r="M113">
        <v>0.47</v>
      </c>
      <c r="N113">
        <v>0.67</v>
      </c>
      <c r="O113" s="8">
        <v>1.88</v>
      </c>
      <c r="P113" s="8">
        <v>1.32</v>
      </c>
      <c r="T113">
        <v>4.75</v>
      </c>
      <c r="U113">
        <v>0.55000000000000004</v>
      </c>
      <c r="V113">
        <v>0.66</v>
      </c>
      <c r="W113">
        <f>Control!B111</f>
        <v>387.75</v>
      </c>
      <c r="X113">
        <f>'Ctrl pct'!B111</f>
        <v>0.43083333333333335</v>
      </c>
      <c r="Y113">
        <f>Controlled!B111</f>
        <v>46</v>
      </c>
      <c r="Z113">
        <f>'Controlled pct'!B111</f>
        <v>5.1111111111111114E-2</v>
      </c>
      <c r="AA113">
        <f>'Fight Time'!B111</f>
        <v>900</v>
      </c>
      <c r="AB113">
        <v>4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B115">
        <v>30</v>
      </c>
      <c r="C115">
        <v>178</v>
      </c>
      <c r="D115">
        <v>183</v>
      </c>
      <c r="E115">
        <v>17</v>
      </c>
      <c r="F115">
        <v>7</v>
      </c>
      <c r="G115">
        <v>5</v>
      </c>
      <c r="H115">
        <v>3</v>
      </c>
      <c r="I115">
        <v>0.12</v>
      </c>
      <c r="J115">
        <v>0.14000000000000001</v>
      </c>
      <c r="K115">
        <v>0.65</v>
      </c>
      <c r="L115">
        <v>0</v>
      </c>
      <c r="M115">
        <v>0.24</v>
      </c>
      <c r="N115">
        <v>0.86</v>
      </c>
      <c r="O115" s="8">
        <v>4.7</v>
      </c>
      <c r="P115" s="8">
        <v>4.1500000000000004</v>
      </c>
      <c r="T115">
        <v>1.56</v>
      </c>
      <c r="U115">
        <v>0.36</v>
      </c>
      <c r="V115">
        <v>0.71</v>
      </c>
      <c r="W115">
        <f>Control!B113</f>
        <v>97.75</v>
      </c>
      <c r="X115">
        <f>'Ctrl pct'!B113</f>
        <v>0.1697048611111111</v>
      </c>
      <c r="Y115">
        <f>Controlled!B113</f>
        <v>114.5</v>
      </c>
      <c r="Z115">
        <f>'Controlled pct'!B113</f>
        <v>0.19878472222222221</v>
      </c>
      <c r="AA115">
        <f>'Fight Time'!B113</f>
        <v>576</v>
      </c>
      <c r="AB115">
        <v>3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Alexander Hernandez</v>
      </c>
      <c r="B117">
        <v>32</v>
      </c>
      <c r="C117">
        <v>175</v>
      </c>
      <c r="D117">
        <v>183</v>
      </c>
      <c r="E117">
        <v>17</v>
      </c>
      <c r="F117">
        <v>8</v>
      </c>
      <c r="G117">
        <v>9</v>
      </c>
      <c r="H117">
        <v>7</v>
      </c>
      <c r="I117">
        <v>0.41</v>
      </c>
      <c r="J117">
        <v>0.12</v>
      </c>
      <c r="K117">
        <v>0.13</v>
      </c>
      <c r="L117">
        <v>0.13</v>
      </c>
      <c r="M117">
        <v>0.47</v>
      </c>
      <c r="N117">
        <v>0.5</v>
      </c>
      <c r="O117" s="8">
        <v>4.3600000000000003</v>
      </c>
      <c r="P117" s="8">
        <v>4.5999999999999996</v>
      </c>
      <c r="T117">
        <v>1.2</v>
      </c>
      <c r="U117">
        <v>0.36</v>
      </c>
      <c r="V117">
        <v>0.73</v>
      </c>
      <c r="W117">
        <f>Control!B115</f>
        <v>89.4</v>
      </c>
      <c r="X117">
        <f>'Ctrl pct'!B115</f>
        <v>0.14655737704918034</v>
      </c>
      <c r="Y117">
        <f>Controlled!B115</f>
        <v>65</v>
      </c>
      <c r="Z117">
        <f>'Controlled pct'!B115</f>
        <v>0.10655737704918032</v>
      </c>
      <c r="AA117">
        <f>'Fight Time'!B115</f>
        <v>610</v>
      </c>
      <c r="AB117">
        <v>3</v>
      </c>
    </row>
    <row r="118" spans="1:28" x14ac:dyDescent="0.3">
      <c r="A118" t="str">
        <f>Control!A116</f>
        <v>Kevin Vallejos</v>
      </c>
      <c r="B118">
        <v>23</v>
      </c>
      <c r="C118">
        <v>170</v>
      </c>
      <c r="D118">
        <v>173</v>
      </c>
      <c r="E118">
        <v>15</v>
      </c>
      <c r="F118">
        <v>1</v>
      </c>
      <c r="G118">
        <v>1</v>
      </c>
      <c r="H118">
        <v>0</v>
      </c>
      <c r="I118">
        <v>0.73</v>
      </c>
      <c r="J118">
        <v>0</v>
      </c>
      <c r="K118">
        <v>0.13</v>
      </c>
      <c r="L118">
        <v>0</v>
      </c>
      <c r="M118">
        <v>0.13</v>
      </c>
      <c r="N118">
        <v>1</v>
      </c>
      <c r="O118" s="8">
        <v>6.48</v>
      </c>
      <c r="P118" s="8">
        <v>5.7</v>
      </c>
      <c r="T118">
        <v>0</v>
      </c>
      <c r="U118">
        <v>0</v>
      </c>
      <c r="V118">
        <v>0.66</v>
      </c>
      <c r="W118">
        <f>Control!B116</f>
        <v>5.333333333333333</v>
      </c>
      <c r="X118">
        <f>'Ctrl pct'!B116</f>
        <v>1.29764801297648E-2</v>
      </c>
      <c r="Y118">
        <f>Controlled!B116</f>
        <v>3.3333333333333335</v>
      </c>
      <c r="Z118">
        <f>'Controlled pct'!B116</f>
        <v>8.1103000811030019E-3</v>
      </c>
      <c r="AA118">
        <f>'Fight Time'!B116</f>
        <v>411</v>
      </c>
      <c r="AB118">
        <v>4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B120">
        <v>38</v>
      </c>
      <c r="C120">
        <v>180</v>
      </c>
      <c r="D120">
        <v>178</v>
      </c>
      <c r="E120">
        <v>25</v>
      </c>
      <c r="F120">
        <v>9</v>
      </c>
      <c r="G120">
        <v>11</v>
      </c>
      <c r="H120">
        <v>5</v>
      </c>
      <c r="I120">
        <v>0.6</v>
      </c>
      <c r="J120">
        <v>0.22</v>
      </c>
      <c r="K120">
        <v>0.12</v>
      </c>
      <c r="L120">
        <v>0.22</v>
      </c>
      <c r="M120">
        <v>0.28000000000000003</v>
      </c>
      <c r="N120">
        <v>0.56000000000000005</v>
      </c>
      <c r="O120" s="8">
        <v>4.26</v>
      </c>
      <c r="P120" s="8">
        <v>3.52</v>
      </c>
      <c r="T120">
        <v>0.75</v>
      </c>
      <c r="U120">
        <v>0.2</v>
      </c>
      <c r="V120">
        <v>0.68</v>
      </c>
      <c r="W120">
        <f>Control!B118</f>
        <v>89.529411764705884</v>
      </c>
      <c r="X120">
        <f>'Ctrl pct'!B118</f>
        <v>0.12735335955150198</v>
      </c>
      <c r="Y120">
        <f>Controlled!B118</f>
        <v>171.52941176470588</v>
      </c>
      <c r="Z120">
        <f>'Controlled pct'!B118</f>
        <v>0.24399631829972387</v>
      </c>
      <c r="AA120">
        <f>'Fight Time'!B118</f>
        <v>703</v>
      </c>
      <c r="AB120">
        <v>-1</v>
      </c>
    </row>
    <row r="121" spans="1:28" x14ac:dyDescent="0.3">
      <c r="A121" t="str">
        <f>Control!A119</f>
        <v>Chidi Njokuani</v>
      </c>
      <c r="B121">
        <v>36</v>
      </c>
      <c r="C121">
        <v>191</v>
      </c>
      <c r="D121">
        <v>203</v>
      </c>
      <c r="E121">
        <v>25</v>
      </c>
      <c r="F121">
        <v>10</v>
      </c>
      <c r="G121">
        <v>5</v>
      </c>
      <c r="H121">
        <v>3</v>
      </c>
      <c r="I121">
        <v>0.6</v>
      </c>
      <c r="J121">
        <v>0.5</v>
      </c>
      <c r="K121">
        <v>0.04</v>
      </c>
      <c r="L121">
        <v>0.3</v>
      </c>
      <c r="M121">
        <v>0.36</v>
      </c>
      <c r="N121">
        <v>0.2</v>
      </c>
      <c r="O121" s="8">
        <v>4.72</v>
      </c>
      <c r="P121" s="8">
        <v>2.64</v>
      </c>
      <c r="Q121">
        <v>0.4</v>
      </c>
      <c r="R121">
        <v>0.4</v>
      </c>
      <c r="S121">
        <v>0.2</v>
      </c>
      <c r="T121">
        <v>0</v>
      </c>
      <c r="U121">
        <v>0</v>
      </c>
      <c r="V121">
        <v>0.75</v>
      </c>
      <c r="W121">
        <f>Control!B119</f>
        <v>127.33333333333333</v>
      </c>
      <c r="X121">
        <f>'Ctrl pct'!B119</f>
        <v>0.22417840375586853</v>
      </c>
      <c r="Y121">
        <f>Controlled!B119</f>
        <v>141.44444444444446</v>
      </c>
      <c r="Z121">
        <f>'Controlled pct'!B119</f>
        <v>0.24902190923317685</v>
      </c>
      <c r="AA121">
        <f>'Fight Time'!B119</f>
        <v>568</v>
      </c>
      <c r="AB121">
        <v>3</v>
      </c>
    </row>
    <row r="122" spans="1:28" x14ac:dyDescent="0.3">
      <c r="A122" t="str">
        <f>Control!A120</f>
        <v>Roman Dolidze</v>
      </c>
      <c r="B122">
        <v>37</v>
      </c>
      <c r="C122">
        <v>188</v>
      </c>
      <c r="D122">
        <v>193</v>
      </c>
      <c r="E122">
        <v>15</v>
      </c>
      <c r="F122">
        <v>3</v>
      </c>
      <c r="G122">
        <v>9</v>
      </c>
      <c r="H122">
        <v>3</v>
      </c>
      <c r="I122">
        <v>0.53</v>
      </c>
      <c r="J122">
        <v>0</v>
      </c>
      <c r="K122">
        <v>0.2</v>
      </c>
      <c r="L122">
        <v>0</v>
      </c>
      <c r="M122">
        <v>0.27</v>
      </c>
      <c r="N122">
        <v>1</v>
      </c>
      <c r="O122" s="8">
        <v>3.58</v>
      </c>
      <c r="P122" s="8">
        <v>3.56</v>
      </c>
      <c r="T122">
        <v>1.1100000000000001</v>
      </c>
      <c r="U122">
        <v>0.4</v>
      </c>
      <c r="V122">
        <v>0.33</v>
      </c>
      <c r="W122">
        <f>Control!B120</f>
        <v>192.3</v>
      </c>
      <c r="X122">
        <f>'Ctrl pct'!B120</f>
        <v>0.25846774193548389</v>
      </c>
      <c r="Y122">
        <f>Controlled!B120</f>
        <v>51.5</v>
      </c>
      <c r="Z122">
        <f>'Controlled pct'!B120</f>
        <v>6.9220430107526876E-2</v>
      </c>
      <c r="AA122">
        <f>'Fight Time'!B120</f>
        <v>744</v>
      </c>
      <c r="AB122">
        <v>3</v>
      </c>
    </row>
    <row r="123" spans="1:28" x14ac:dyDescent="0.3">
      <c r="A123" t="str">
        <f>Control!A121</f>
        <v>Marvin Vettori</v>
      </c>
      <c r="B123">
        <v>31</v>
      </c>
      <c r="C123">
        <v>183</v>
      </c>
      <c r="D123">
        <v>188</v>
      </c>
      <c r="E123">
        <v>19</v>
      </c>
      <c r="F123">
        <v>7</v>
      </c>
      <c r="G123">
        <v>9</v>
      </c>
      <c r="H123">
        <v>6</v>
      </c>
      <c r="I123">
        <v>0.11</v>
      </c>
      <c r="J123">
        <v>0</v>
      </c>
      <c r="K123">
        <v>0.47</v>
      </c>
      <c r="L123">
        <v>0</v>
      </c>
      <c r="M123">
        <v>0.42</v>
      </c>
      <c r="N123">
        <v>1</v>
      </c>
      <c r="O123" s="8">
        <v>4.54</v>
      </c>
      <c r="P123" s="8">
        <v>4.37</v>
      </c>
      <c r="T123">
        <v>1.51</v>
      </c>
      <c r="U123">
        <v>0.45</v>
      </c>
      <c r="V123">
        <v>0.69</v>
      </c>
      <c r="W123">
        <f>Control!B121</f>
        <v>204.8125</v>
      </c>
      <c r="X123">
        <f>'Ctrl pct'!B121</f>
        <v>0.19599282296650719</v>
      </c>
      <c r="Y123">
        <f>Controlled!B121</f>
        <v>63.8125</v>
      </c>
      <c r="Z123">
        <f>'Controlled pct'!B121</f>
        <v>6.1064593301435405E-2</v>
      </c>
      <c r="AA123">
        <f>'Fight Time'!B121</f>
        <v>1045</v>
      </c>
      <c r="AB123">
        <v>-2</v>
      </c>
    </row>
    <row r="124" spans="1:28" x14ac:dyDescent="0.3">
      <c r="A124" t="str">
        <f>Control!A122</f>
        <v>Kaue Fernandez</v>
      </c>
      <c r="B124">
        <v>30</v>
      </c>
      <c r="C124">
        <v>175</v>
      </c>
      <c r="D124">
        <v>185</v>
      </c>
      <c r="E124">
        <v>10</v>
      </c>
      <c r="F124">
        <v>2</v>
      </c>
      <c r="G124">
        <v>2</v>
      </c>
      <c r="H124">
        <v>1</v>
      </c>
      <c r="I124">
        <v>0.5</v>
      </c>
      <c r="J124">
        <v>0</v>
      </c>
      <c r="K124">
        <v>0.2</v>
      </c>
      <c r="L124">
        <v>0</v>
      </c>
      <c r="M124">
        <v>0.3</v>
      </c>
      <c r="N124">
        <v>1</v>
      </c>
      <c r="O124" s="8">
        <v>4</v>
      </c>
      <c r="P124" s="8">
        <v>1.32</v>
      </c>
      <c r="T124">
        <v>1.3</v>
      </c>
      <c r="U124">
        <v>1</v>
      </c>
      <c r="V124">
        <v>0.76</v>
      </c>
      <c r="W124">
        <f>Control!B122</f>
        <v>66.333333333333329</v>
      </c>
      <c r="X124">
        <f>'Ctrl pct'!B122</f>
        <v>9.544364508393284E-2</v>
      </c>
      <c r="Y124">
        <f>Controlled!B122</f>
        <v>172.33333333333334</v>
      </c>
      <c r="Z124">
        <f>'Controlled pct'!B122</f>
        <v>0.24796163069544366</v>
      </c>
      <c r="AA124">
        <f>'Fight Time'!B122</f>
        <v>695</v>
      </c>
      <c r="AB124">
        <v>2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B127">
        <v>27</v>
      </c>
      <c r="C127">
        <v>170</v>
      </c>
      <c r="D127">
        <v>178</v>
      </c>
      <c r="E127">
        <v>9</v>
      </c>
      <c r="F127">
        <v>2</v>
      </c>
      <c r="G127">
        <v>1</v>
      </c>
      <c r="H127">
        <v>1</v>
      </c>
      <c r="I127">
        <v>0.11</v>
      </c>
      <c r="J127">
        <v>0.5</v>
      </c>
      <c r="K127">
        <v>0.78</v>
      </c>
      <c r="L127">
        <v>0</v>
      </c>
      <c r="M127">
        <v>0.11</v>
      </c>
      <c r="N127">
        <v>0.5</v>
      </c>
      <c r="O127" s="8">
        <v>3.44</v>
      </c>
      <c r="P127" s="8">
        <v>1.7</v>
      </c>
      <c r="T127">
        <v>3.53</v>
      </c>
      <c r="U127">
        <v>0.38</v>
      </c>
      <c r="V127">
        <v>0.5</v>
      </c>
      <c r="W127">
        <f>Control!B125</f>
        <v>222</v>
      </c>
      <c r="X127">
        <f>'Ctrl pct'!B125</f>
        <v>0.34850863422291994</v>
      </c>
      <c r="Y127">
        <f>Controlled!B125</f>
        <v>234.5</v>
      </c>
      <c r="Z127">
        <f>'Controlled pct'!B125</f>
        <v>0.36813186813186816</v>
      </c>
      <c r="AA127">
        <f>'Fight Time'!B125</f>
        <v>637</v>
      </c>
      <c r="AB127">
        <v>-1</v>
      </c>
    </row>
    <row r="128" spans="1:28" x14ac:dyDescent="0.3">
      <c r="A128" t="str">
        <f>Control!A126</f>
        <v>Andrey Pulyaev</v>
      </c>
      <c r="B128">
        <v>27</v>
      </c>
      <c r="C128">
        <v>193</v>
      </c>
      <c r="D128">
        <v>199</v>
      </c>
      <c r="E128">
        <v>9</v>
      </c>
      <c r="F128">
        <v>3</v>
      </c>
      <c r="G128">
        <v>0</v>
      </c>
      <c r="H128">
        <v>1</v>
      </c>
      <c r="I128">
        <v>0.56000000000000005</v>
      </c>
      <c r="J128">
        <v>0.33</v>
      </c>
      <c r="K128">
        <v>0.22</v>
      </c>
      <c r="L128">
        <v>0</v>
      </c>
      <c r="M128">
        <v>0.22</v>
      </c>
      <c r="N128">
        <v>0.67</v>
      </c>
      <c r="O128" s="8">
        <v>3.87</v>
      </c>
      <c r="P128" s="8">
        <v>3.93</v>
      </c>
      <c r="T128">
        <v>0.5</v>
      </c>
      <c r="U128">
        <v>0.16</v>
      </c>
      <c r="V128">
        <v>0.85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  <c r="AB128">
        <v>-1</v>
      </c>
    </row>
    <row r="129" spans="1:28" x14ac:dyDescent="0.3">
      <c r="A129" t="str">
        <f>Control!A127</f>
        <v>Christian Leroy Duncan</v>
      </c>
      <c r="B129">
        <v>30</v>
      </c>
      <c r="C129">
        <v>188</v>
      </c>
      <c r="D129">
        <v>201</v>
      </c>
      <c r="E129">
        <v>11</v>
      </c>
      <c r="F129">
        <v>2</v>
      </c>
      <c r="G129">
        <v>4</v>
      </c>
      <c r="H129">
        <v>2</v>
      </c>
      <c r="I129">
        <v>0.73</v>
      </c>
      <c r="J129">
        <v>0</v>
      </c>
      <c r="K129">
        <v>0.09</v>
      </c>
      <c r="L129">
        <v>0</v>
      </c>
      <c r="M129">
        <v>0.18</v>
      </c>
      <c r="N129">
        <v>1</v>
      </c>
      <c r="O129" s="8">
        <v>4.75</v>
      </c>
      <c r="P129" s="8">
        <v>3.01</v>
      </c>
      <c r="T129">
        <v>0.24</v>
      </c>
      <c r="U129">
        <v>0.11</v>
      </c>
      <c r="V129">
        <v>0.72</v>
      </c>
      <c r="W129">
        <f>Control!B127</f>
        <v>162.33333333333334</v>
      </c>
      <c r="X129">
        <f>'Ctrl pct'!B127</f>
        <v>0.25685654008438819</v>
      </c>
      <c r="Y129">
        <f>Controlled!B127</f>
        <v>145.5</v>
      </c>
      <c r="Z129">
        <f>'Controlled pct'!B127</f>
        <v>0.23022151898734178</v>
      </c>
      <c r="AA129">
        <f>'Fight Time'!B127</f>
        <v>632</v>
      </c>
      <c r="AB129">
        <v>1</v>
      </c>
    </row>
    <row r="130" spans="1:28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8" x14ac:dyDescent="0.3">
      <c r="A131" t="str">
        <f>Control!A129</f>
        <v>Marcin Tybura</v>
      </c>
      <c r="B131">
        <v>39</v>
      </c>
      <c r="C131">
        <v>191</v>
      </c>
      <c r="D131">
        <v>198</v>
      </c>
      <c r="E131">
        <v>27</v>
      </c>
      <c r="F131">
        <v>9</v>
      </c>
      <c r="G131">
        <v>14</v>
      </c>
      <c r="H131">
        <v>8</v>
      </c>
      <c r="I131">
        <v>0.33</v>
      </c>
      <c r="J131">
        <v>0.56000000000000005</v>
      </c>
      <c r="K131">
        <v>0.3</v>
      </c>
      <c r="L131">
        <v>0.11</v>
      </c>
      <c r="M131">
        <v>0.37</v>
      </c>
      <c r="N131">
        <v>0.33</v>
      </c>
      <c r="O131" s="8">
        <v>3.6</v>
      </c>
      <c r="P131" s="8">
        <v>3.31</v>
      </c>
      <c r="T131">
        <v>1.39</v>
      </c>
      <c r="U131">
        <v>0.33</v>
      </c>
      <c r="V131">
        <v>0.75</v>
      </c>
      <c r="W131">
        <f>Control!B129</f>
        <v>155.69999999999999</v>
      </c>
      <c r="X131">
        <f>'Ctrl pct'!B129</f>
        <v>0.23066666666666666</v>
      </c>
      <c r="Y131">
        <f>Controlled!B129</f>
        <v>72.8</v>
      </c>
      <c r="Z131">
        <f>'Controlled pct'!B129</f>
        <v>0.10785185185185185</v>
      </c>
      <c r="AA131">
        <f>'Fight Time'!B129</f>
        <v>675</v>
      </c>
      <c r="AB131">
        <v>2</v>
      </c>
    </row>
    <row r="132" spans="1:28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8" x14ac:dyDescent="0.3">
      <c r="A133" t="str">
        <f>Control!A131</f>
        <v>Lone'er Kavanagh</v>
      </c>
      <c r="B133">
        <v>26</v>
      </c>
      <c r="C133">
        <v>163</v>
      </c>
      <c r="D133">
        <v>170</v>
      </c>
      <c r="E133">
        <v>9</v>
      </c>
      <c r="F133">
        <v>0</v>
      </c>
      <c r="G133">
        <v>2</v>
      </c>
      <c r="H133">
        <v>0</v>
      </c>
      <c r="I133">
        <v>0.44</v>
      </c>
      <c r="J133">
        <v>0</v>
      </c>
      <c r="K133">
        <v>0.12</v>
      </c>
      <c r="L133">
        <v>0</v>
      </c>
      <c r="M133">
        <v>0.44</v>
      </c>
      <c r="N133">
        <v>0</v>
      </c>
      <c r="O133" s="8">
        <v>3.73</v>
      </c>
      <c r="P133" s="8">
        <v>3.42</v>
      </c>
      <c r="T133">
        <v>1.85</v>
      </c>
      <c r="U133">
        <v>0.5</v>
      </c>
      <c r="V133">
        <v>1</v>
      </c>
      <c r="W133">
        <f>Control!B131</f>
        <v>131</v>
      </c>
      <c r="X133">
        <f>'Ctrl pct'!B131</f>
        <v>0.2021604938271605</v>
      </c>
      <c r="Y133">
        <f>Controlled!B131</f>
        <v>30.666666666666668</v>
      </c>
      <c r="Z133">
        <f>'Controlled pct'!B131</f>
        <v>4.7325102880658436E-2</v>
      </c>
      <c r="AA133">
        <f>'Fight Time'!B131</f>
        <v>648</v>
      </c>
      <c r="AB133">
        <v>9</v>
      </c>
    </row>
    <row r="134" spans="1:28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8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8" x14ac:dyDescent="0.3">
      <c r="A136" t="str">
        <f>Control!A134</f>
        <v>Morgan Charriere</v>
      </c>
      <c r="B136">
        <v>29</v>
      </c>
      <c r="C136">
        <v>173</v>
      </c>
      <c r="D136">
        <v>175</v>
      </c>
      <c r="E136">
        <v>20</v>
      </c>
      <c r="F136">
        <v>11</v>
      </c>
      <c r="G136">
        <v>2</v>
      </c>
      <c r="H136">
        <v>2</v>
      </c>
      <c r="I136">
        <v>0.6</v>
      </c>
      <c r="J136">
        <v>0</v>
      </c>
      <c r="K136">
        <v>0.15</v>
      </c>
      <c r="L136">
        <v>0.09</v>
      </c>
      <c r="M136">
        <v>0.25</v>
      </c>
      <c r="N136">
        <v>0.91</v>
      </c>
      <c r="O136" s="8">
        <v>3.46</v>
      </c>
      <c r="P136" s="8">
        <v>4.1500000000000004</v>
      </c>
      <c r="Q136">
        <v>0.6</v>
      </c>
      <c r="R136">
        <v>0.27</v>
      </c>
      <c r="S136">
        <v>0.13</v>
      </c>
      <c r="T136">
        <v>1.91</v>
      </c>
      <c r="U136">
        <v>0.5</v>
      </c>
      <c r="V136">
        <v>0.83</v>
      </c>
      <c r="W136">
        <f>Control!B134</f>
        <v>140.25</v>
      </c>
      <c r="X136">
        <f>'Ctrl pct'!B134</f>
        <v>0.23771186440677966</v>
      </c>
      <c r="Y136">
        <f>Controlled!B134</f>
        <v>86.25</v>
      </c>
      <c r="Z136">
        <f>'Controlled pct'!B134</f>
        <v>0.1461864406779661</v>
      </c>
      <c r="AA136">
        <f>'Fight Time'!B134</f>
        <v>590</v>
      </c>
      <c r="AB136">
        <v>-1</v>
      </c>
    </row>
    <row r="137" spans="1:28" x14ac:dyDescent="0.3">
      <c r="A137" t="str">
        <f>Control!A135</f>
        <v>Nathaniel Wood</v>
      </c>
      <c r="B137">
        <v>32</v>
      </c>
      <c r="C137">
        <v>168</v>
      </c>
      <c r="D137">
        <v>175</v>
      </c>
      <c r="E137">
        <v>21</v>
      </c>
      <c r="F137">
        <v>6</v>
      </c>
      <c r="G137">
        <v>9</v>
      </c>
      <c r="H137">
        <v>3</v>
      </c>
      <c r="I137">
        <v>0.33</v>
      </c>
      <c r="J137">
        <v>0.33</v>
      </c>
      <c r="K137">
        <v>0.28000000000000003</v>
      </c>
      <c r="L137">
        <v>0.33</v>
      </c>
      <c r="M137">
        <v>0.38</v>
      </c>
      <c r="N137">
        <v>0.33</v>
      </c>
      <c r="O137" s="8">
        <v>5.66</v>
      </c>
      <c r="P137" s="8">
        <v>3.89</v>
      </c>
      <c r="T137">
        <v>1.41</v>
      </c>
      <c r="U137">
        <v>0.48</v>
      </c>
      <c r="V137">
        <v>0.72</v>
      </c>
      <c r="W137">
        <f>Control!B135</f>
        <v>107.7</v>
      </c>
      <c r="X137">
        <f>'Ctrl pct'!B135</f>
        <v>0.13496240601503759</v>
      </c>
      <c r="Y137">
        <f>Controlled!B135</f>
        <v>161.1</v>
      </c>
      <c r="Z137">
        <f>'Controlled pct'!B135</f>
        <v>0.2018796992481203</v>
      </c>
      <c r="AA137">
        <f>'Fight Time'!B135</f>
        <v>798</v>
      </c>
      <c r="AB137">
        <v>2</v>
      </c>
    </row>
    <row r="138" spans="1:28" x14ac:dyDescent="0.3">
      <c r="A138" t="str">
        <f>Control!A136</f>
        <v>Chris Duncan</v>
      </c>
      <c r="B138">
        <v>32</v>
      </c>
      <c r="C138">
        <v>178</v>
      </c>
      <c r="D138">
        <v>182</v>
      </c>
      <c r="E138">
        <v>13</v>
      </c>
      <c r="F138">
        <v>2</v>
      </c>
      <c r="G138">
        <v>4</v>
      </c>
      <c r="H138">
        <v>1</v>
      </c>
      <c r="I138">
        <v>0.54</v>
      </c>
      <c r="J138">
        <v>0.5</v>
      </c>
      <c r="K138">
        <v>0.23</v>
      </c>
      <c r="L138">
        <v>0.5</v>
      </c>
      <c r="M138">
        <v>0.23</v>
      </c>
      <c r="N138">
        <v>0</v>
      </c>
      <c r="O138" s="8">
        <v>4.2</v>
      </c>
      <c r="P138" s="8">
        <v>3.63</v>
      </c>
      <c r="T138">
        <v>4.0999999999999996</v>
      </c>
      <c r="U138">
        <v>0.43</v>
      </c>
      <c r="V138">
        <v>0.37</v>
      </c>
      <c r="W138">
        <f>Control!B136</f>
        <v>128.14285714285714</v>
      </c>
      <c r="X138">
        <f>'Ctrl pct'!B136</f>
        <v>0.29189716889033518</v>
      </c>
      <c r="Y138">
        <f>Controlled!B136</f>
        <v>18.857142857142858</v>
      </c>
      <c r="Z138">
        <f>'Controlled pct'!B136</f>
        <v>4.2954767328343642E-2</v>
      </c>
      <c r="AA138">
        <f>'Fight Time'!B136</f>
        <v>439</v>
      </c>
      <c r="AB138">
        <v>2</v>
      </c>
    </row>
    <row r="139" spans="1:28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8" x14ac:dyDescent="0.3">
      <c r="A140" t="str">
        <f>Control!A138</f>
        <v>Alexia Thainara</v>
      </c>
      <c r="B140">
        <v>27</v>
      </c>
      <c r="C140">
        <v>163</v>
      </c>
      <c r="D140">
        <v>170</v>
      </c>
      <c r="E140">
        <v>12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0.67</v>
      </c>
      <c r="L140">
        <v>1</v>
      </c>
      <c r="M140">
        <v>0.33</v>
      </c>
      <c r="N140">
        <v>0</v>
      </c>
      <c r="O140" s="8">
        <v>5.73</v>
      </c>
      <c r="P140" s="8">
        <v>2.82</v>
      </c>
      <c r="T140">
        <v>3.07</v>
      </c>
      <c r="U140">
        <v>1</v>
      </c>
      <c r="V140">
        <v>0</v>
      </c>
      <c r="W140">
        <f>Control!B138</f>
        <v>173.5</v>
      </c>
      <c r="X140">
        <f>'Ctrl pct'!B138</f>
        <v>0.2960750853242321</v>
      </c>
      <c r="Y140">
        <f>Controlled!B138</f>
        <v>8.5</v>
      </c>
      <c r="Z140">
        <f>'Controlled pct'!B138</f>
        <v>1.4505119453924915E-2</v>
      </c>
      <c r="AA140">
        <f>'Fight Time'!B138</f>
        <v>586</v>
      </c>
      <c r="AB140">
        <v>10</v>
      </c>
    </row>
    <row r="141" spans="1:28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8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28</v>
      </c>
      <c r="F142">
        <v>13</v>
      </c>
      <c r="G142">
        <v>15</v>
      </c>
      <c r="H142">
        <v>10</v>
      </c>
      <c r="I142">
        <v>0.46</v>
      </c>
      <c r="J142">
        <v>0.15</v>
      </c>
      <c r="K142">
        <v>0.36</v>
      </c>
      <c r="L142">
        <v>0.31</v>
      </c>
      <c r="M142">
        <v>0.18</v>
      </c>
      <c r="N142">
        <v>0.54</v>
      </c>
      <c r="O142" s="8">
        <v>4.24</v>
      </c>
      <c r="P142" s="8">
        <v>3.11</v>
      </c>
      <c r="T142">
        <v>0.81</v>
      </c>
      <c r="U142">
        <v>0.39</v>
      </c>
      <c r="V142">
        <v>0.55000000000000004</v>
      </c>
      <c r="W142">
        <f>Control!B140</f>
        <v>80.07692307692308</v>
      </c>
      <c r="X142">
        <f>'Ctrl pct'!B140</f>
        <v>0.1293649807381633</v>
      </c>
      <c r="Y142">
        <f>Controlled!B140</f>
        <v>227.44444444444446</v>
      </c>
      <c r="Z142">
        <f>'Controlled pct'!B140</f>
        <v>0.36743852091186502</v>
      </c>
      <c r="AA142">
        <f>'Fight Time'!B140</f>
        <v>619</v>
      </c>
      <c r="AB142">
        <v>2</v>
      </c>
    </row>
    <row r="143" spans="1:28" x14ac:dyDescent="0.3">
      <c r="A143" t="str">
        <f>Control!A141</f>
        <v>Gunnar Nelson</v>
      </c>
      <c r="B143">
        <v>36</v>
      </c>
      <c r="C143">
        <v>181</v>
      </c>
      <c r="D143">
        <v>183</v>
      </c>
      <c r="E143">
        <v>19</v>
      </c>
      <c r="F143">
        <v>6</v>
      </c>
      <c r="G143">
        <v>10</v>
      </c>
      <c r="H143">
        <v>6</v>
      </c>
      <c r="I143">
        <v>0.16</v>
      </c>
      <c r="J143">
        <v>0.17</v>
      </c>
      <c r="K143">
        <v>0.74</v>
      </c>
      <c r="L143">
        <v>0</v>
      </c>
      <c r="M143">
        <v>0.11</v>
      </c>
      <c r="N143">
        <v>0.83</v>
      </c>
      <c r="O143" s="8">
        <v>1.77</v>
      </c>
      <c r="P143" s="8">
        <v>3.06</v>
      </c>
      <c r="T143">
        <v>2</v>
      </c>
      <c r="U143">
        <v>0.52</v>
      </c>
      <c r="V143">
        <v>0.68</v>
      </c>
      <c r="W143">
        <f>Control!B141</f>
        <v>216.1875</v>
      </c>
      <c r="X143">
        <f>'Ctrl pct'!B141</f>
        <v>0.34868951612903226</v>
      </c>
      <c r="Y143">
        <f>Controlled!B141</f>
        <v>83.625</v>
      </c>
      <c r="Z143">
        <f>'Controlled pct'!B141</f>
        <v>0.13487903225806452</v>
      </c>
      <c r="AA143">
        <f>'Fight Time'!B141</f>
        <v>620</v>
      </c>
      <c r="AB143">
        <v>-1</v>
      </c>
    </row>
    <row r="144" spans="1:28" x14ac:dyDescent="0.3">
      <c r="A144" t="str">
        <f>Control!A142</f>
        <v>Carlos Ulberg</v>
      </c>
      <c r="B144">
        <v>34</v>
      </c>
      <c r="C144">
        <v>193</v>
      </c>
      <c r="D144">
        <v>196</v>
      </c>
      <c r="E144">
        <v>12</v>
      </c>
      <c r="F144">
        <v>1</v>
      </c>
      <c r="G144">
        <v>8</v>
      </c>
      <c r="H144">
        <v>1</v>
      </c>
      <c r="I144">
        <v>0.56999999999999995</v>
      </c>
      <c r="J144">
        <v>1</v>
      </c>
      <c r="K144">
        <v>0.08</v>
      </c>
      <c r="L144">
        <v>0</v>
      </c>
      <c r="M144">
        <v>0.33</v>
      </c>
      <c r="N144">
        <v>0</v>
      </c>
      <c r="O144" s="8">
        <v>4.7699999999999996</v>
      </c>
      <c r="P144" s="8">
        <v>4.21</v>
      </c>
      <c r="T144">
        <v>0.57999999999999996</v>
      </c>
      <c r="U144">
        <v>0.6</v>
      </c>
      <c r="V144">
        <v>0.85</v>
      </c>
      <c r="W144">
        <f>Control!B142</f>
        <v>20.8</v>
      </c>
      <c r="X144">
        <f>'Ctrl pct'!B142</f>
        <v>4.4731182795698925E-2</v>
      </c>
      <c r="Y144">
        <f>Controlled!B142</f>
        <v>4.5</v>
      </c>
      <c r="Z144">
        <f>'Controlled pct'!B142</f>
        <v>9.6774193548387101E-3</v>
      </c>
      <c r="AA144">
        <f>'Fight Time'!B142</f>
        <v>465</v>
      </c>
      <c r="AB144">
        <v>8</v>
      </c>
    </row>
    <row r="145" spans="1:28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8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8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8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8" x14ac:dyDescent="0.3">
      <c r="A149" t="str">
        <f>Control!A147</f>
        <v>Shauna Bannon</v>
      </c>
      <c r="B149">
        <v>31</v>
      </c>
      <c r="C149">
        <v>165</v>
      </c>
      <c r="D149">
        <v>165</v>
      </c>
      <c r="E149">
        <v>7</v>
      </c>
      <c r="F149">
        <v>1</v>
      </c>
      <c r="G149">
        <v>2</v>
      </c>
      <c r="H149">
        <v>1</v>
      </c>
      <c r="I149">
        <v>0.28000000000000003</v>
      </c>
      <c r="J149">
        <v>0</v>
      </c>
      <c r="K149">
        <v>0.14000000000000001</v>
      </c>
      <c r="L149">
        <v>0</v>
      </c>
      <c r="M149">
        <v>0.56000000000000005</v>
      </c>
      <c r="N149">
        <v>1</v>
      </c>
      <c r="O149" s="8">
        <v>4.7699999999999996</v>
      </c>
      <c r="P149" s="8">
        <v>3.88</v>
      </c>
      <c r="T149">
        <v>0</v>
      </c>
      <c r="U149">
        <v>0</v>
      </c>
      <c r="V149">
        <v>0.42</v>
      </c>
      <c r="W149">
        <f>Control!B147</f>
        <v>44.666666666666664</v>
      </c>
      <c r="X149">
        <f>'Ctrl pct'!B147</f>
        <v>5.823554976097349E-2</v>
      </c>
      <c r="Y149">
        <f>Controlled!B147</f>
        <v>207.33333333333334</v>
      </c>
      <c r="Z149">
        <f>'Controlled pct'!B147</f>
        <v>0.27031725336810086</v>
      </c>
      <c r="AA149">
        <f>'Fight Time'!B147</f>
        <v>767</v>
      </c>
      <c r="AB149">
        <v>2</v>
      </c>
    </row>
    <row r="150" spans="1:28" x14ac:dyDescent="0.3">
      <c r="A150" t="str">
        <f>Control!A148</f>
        <v>Austin Hubbard</v>
      </c>
      <c r="B150">
        <v>33</v>
      </c>
      <c r="C150">
        <v>175</v>
      </c>
      <c r="D150">
        <v>178</v>
      </c>
      <c r="E150">
        <v>16</v>
      </c>
      <c r="F150">
        <v>9</v>
      </c>
      <c r="G150">
        <v>4</v>
      </c>
      <c r="H150">
        <v>7</v>
      </c>
      <c r="I150">
        <v>0.25</v>
      </c>
      <c r="J150">
        <v>0</v>
      </c>
      <c r="K150">
        <v>0.19</v>
      </c>
      <c r="L150">
        <v>0.33</v>
      </c>
      <c r="M150">
        <v>0.56000000000000005</v>
      </c>
      <c r="N150">
        <v>0.67</v>
      </c>
      <c r="O150" s="8">
        <v>3.87</v>
      </c>
      <c r="P150" s="8">
        <v>3.82</v>
      </c>
      <c r="T150">
        <v>1.59</v>
      </c>
      <c r="U150">
        <v>0.31</v>
      </c>
      <c r="V150">
        <v>0.68</v>
      </c>
      <c r="W150">
        <f>Control!B148</f>
        <v>158.80000000000001</v>
      </c>
      <c r="X150">
        <f>'Ctrl pct'!B148</f>
        <v>0.205699481865285</v>
      </c>
      <c r="Y150">
        <f>Controlled!B148</f>
        <v>129.1</v>
      </c>
      <c r="Z150">
        <f>'Controlled pct'!B148</f>
        <v>0.16722797927461139</v>
      </c>
      <c r="AA150">
        <f>'Fight Time'!B148</f>
        <v>772</v>
      </c>
      <c r="AB150">
        <v>-2</v>
      </c>
    </row>
    <row r="151" spans="1:28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8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8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8" x14ac:dyDescent="0.3">
      <c r="A154" t="str">
        <f>Control!A152</f>
        <v>Rafa Garcia</v>
      </c>
      <c r="B154">
        <v>31</v>
      </c>
      <c r="C154">
        <v>170</v>
      </c>
      <c r="D154">
        <v>178</v>
      </c>
      <c r="E154">
        <v>17</v>
      </c>
      <c r="F154">
        <v>4</v>
      </c>
      <c r="G154">
        <v>5</v>
      </c>
      <c r="H154">
        <v>4</v>
      </c>
      <c r="I154">
        <v>0.06</v>
      </c>
      <c r="J154">
        <v>0.25</v>
      </c>
      <c r="K154">
        <v>0.5</v>
      </c>
      <c r="L154">
        <v>0</v>
      </c>
      <c r="M154">
        <v>0.44</v>
      </c>
      <c r="N154">
        <v>0.75</v>
      </c>
      <c r="O154" s="8">
        <v>4.01</v>
      </c>
      <c r="P154" s="8">
        <v>4.47</v>
      </c>
      <c r="T154">
        <v>3.21</v>
      </c>
      <c r="U154">
        <v>0.43</v>
      </c>
      <c r="V154">
        <v>0.77</v>
      </c>
      <c r="W154">
        <f>Control!B152</f>
        <v>191.11111111111111</v>
      </c>
      <c r="X154">
        <f>'Ctrl pct'!B152</f>
        <v>0.23593964334705075</v>
      </c>
      <c r="Y154">
        <f>Controlled!B152</f>
        <v>54.888888888888886</v>
      </c>
      <c r="Z154">
        <f>'Controlled pct'!B152</f>
        <v>6.7764060356652944E-2</v>
      </c>
      <c r="AA154">
        <f>'Fight Time'!B152</f>
        <v>810</v>
      </c>
      <c r="AB154">
        <v>1</v>
      </c>
    </row>
    <row r="155" spans="1:28" x14ac:dyDescent="0.3">
      <c r="A155" t="str">
        <f>Control!A153</f>
        <v>Julia Polastri</v>
      </c>
      <c r="B155">
        <v>27</v>
      </c>
      <c r="C155">
        <v>157</v>
      </c>
      <c r="D155">
        <v>160</v>
      </c>
      <c r="E155">
        <v>13</v>
      </c>
      <c r="F155">
        <v>5</v>
      </c>
      <c r="G155">
        <v>1</v>
      </c>
      <c r="H155">
        <v>2</v>
      </c>
      <c r="I155">
        <v>0.31</v>
      </c>
      <c r="J155">
        <v>0</v>
      </c>
      <c r="K155">
        <v>0.23</v>
      </c>
      <c r="L155">
        <v>0</v>
      </c>
      <c r="M155">
        <v>0.46</v>
      </c>
      <c r="N155">
        <v>1</v>
      </c>
      <c r="O155" s="8">
        <v>5.62</v>
      </c>
      <c r="P155" s="8">
        <v>5.37</v>
      </c>
      <c r="T155">
        <v>0.87</v>
      </c>
      <c r="U155">
        <v>0.8</v>
      </c>
      <c r="V155">
        <v>0.56999999999999995</v>
      </c>
      <c r="W155">
        <f>Control!B153</f>
        <v>137.80000000000001</v>
      </c>
      <c r="X155">
        <f>'Ctrl pct'!B153</f>
        <v>0.16622436670687576</v>
      </c>
      <c r="Y155">
        <f>Controlled!B153</f>
        <v>260.8</v>
      </c>
      <c r="Z155">
        <f>'Controlled pct'!B153</f>
        <v>0.31459589867310012</v>
      </c>
      <c r="AA155">
        <f>'Fight Time'!B153</f>
        <v>829</v>
      </c>
      <c r="AB155">
        <v>-1</v>
      </c>
    </row>
    <row r="156" spans="1:28" x14ac:dyDescent="0.3">
      <c r="A156" t="str">
        <f>Control!A154</f>
        <v>Loopy Godinez</v>
      </c>
      <c r="B156">
        <v>31</v>
      </c>
      <c r="C156">
        <v>157</v>
      </c>
      <c r="D156">
        <v>155</v>
      </c>
      <c r="E156">
        <v>13</v>
      </c>
      <c r="F156">
        <v>5</v>
      </c>
      <c r="G156">
        <v>8</v>
      </c>
      <c r="H156">
        <v>5</v>
      </c>
      <c r="I156">
        <v>0</v>
      </c>
      <c r="J156">
        <v>0</v>
      </c>
      <c r="K156">
        <v>0.23</v>
      </c>
      <c r="L156">
        <v>0</v>
      </c>
      <c r="M156">
        <v>0.77</v>
      </c>
      <c r="N156">
        <v>1</v>
      </c>
      <c r="O156" s="8">
        <v>4.3</v>
      </c>
      <c r="P156" s="8">
        <v>3.8</v>
      </c>
      <c r="T156">
        <v>3.2</v>
      </c>
      <c r="U156">
        <v>0.5</v>
      </c>
      <c r="V156">
        <v>0.83</v>
      </c>
      <c r="W156">
        <f>Control!B154</f>
        <v>234.4</v>
      </c>
      <c r="X156">
        <f>'Ctrl pct'!B154</f>
        <v>0.28550548112058466</v>
      </c>
      <c r="Y156">
        <f>Controlled!B154</f>
        <v>97.8</v>
      </c>
      <c r="Z156">
        <f>'Controlled pct'!B154</f>
        <v>0.11912302070645554</v>
      </c>
      <c r="AA156">
        <f>'Fight Time'!B154</f>
        <v>821</v>
      </c>
      <c r="AB156">
        <v>1</v>
      </c>
    </row>
    <row r="157" spans="1:28" x14ac:dyDescent="0.3">
      <c r="A157" t="str">
        <f>Control!A155</f>
        <v>Cristian Rodriguez</v>
      </c>
      <c r="B157">
        <v>27</v>
      </c>
      <c r="C157">
        <v>170</v>
      </c>
      <c r="D157">
        <v>182</v>
      </c>
      <c r="E157">
        <v>12</v>
      </c>
      <c r="F157">
        <v>3</v>
      </c>
      <c r="G157">
        <v>5</v>
      </c>
      <c r="H157">
        <v>3</v>
      </c>
      <c r="I157">
        <v>0.25</v>
      </c>
      <c r="J157">
        <v>0</v>
      </c>
      <c r="K157">
        <v>0.33</v>
      </c>
      <c r="L157">
        <v>0.33</v>
      </c>
      <c r="M157">
        <v>0.42</v>
      </c>
      <c r="N157">
        <v>0.67</v>
      </c>
      <c r="O157" s="8">
        <v>3.63</v>
      </c>
      <c r="P157" s="8">
        <v>2.66</v>
      </c>
      <c r="T157">
        <v>1.84</v>
      </c>
      <c r="U157">
        <v>0.46</v>
      </c>
      <c r="V157">
        <v>0.69</v>
      </c>
      <c r="W157">
        <f>Control!B155</f>
        <v>151.125</v>
      </c>
      <c r="X157">
        <f>'Ctrl pct'!B155</f>
        <v>0.19884868421052632</v>
      </c>
      <c r="Y157">
        <f>Controlled!B155</f>
        <v>296</v>
      </c>
      <c r="Z157">
        <f>'Controlled pct'!B155</f>
        <v>0.38947368421052631</v>
      </c>
      <c r="AA157">
        <f>'Fight Time'!B155</f>
        <v>760</v>
      </c>
      <c r="AB157">
        <v>-1</v>
      </c>
    </row>
    <row r="158" spans="1:28" x14ac:dyDescent="0.3">
      <c r="A158" t="str">
        <f>Control!A156</f>
        <v>Ateba Gautier</v>
      </c>
      <c r="B158">
        <v>23</v>
      </c>
      <c r="C158">
        <v>193</v>
      </c>
      <c r="D158">
        <v>206</v>
      </c>
      <c r="E158">
        <v>7</v>
      </c>
      <c r="F158">
        <v>1</v>
      </c>
      <c r="G158">
        <v>1</v>
      </c>
      <c r="H158">
        <v>0</v>
      </c>
      <c r="I158">
        <v>0.86</v>
      </c>
      <c r="J158">
        <v>0</v>
      </c>
      <c r="K158">
        <v>0</v>
      </c>
      <c r="L158">
        <v>0</v>
      </c>
      <c r="M158">
        <v>0.14000000000000001</v>
      </c>
      <c r="N158">
        <v>1</v>
      </c>
      <c r="O158" s="8">
        <v>6.06</v>
      </c>
      <c r="P158" s="8">
        <v>2.23</v>
      </c>
      <c r="T158">
        <v>0</v>
      </c>
      <c r="U158">
        <v>0</v>
      </c>
      <c r="V158">
        <v>0.9</v>
      </c>
      <c r="W158">
        <f>Control!B156</f>
        <v>72.5</v>
      </c>
      <c r="X158">
        <f>'Ctrl pct'!B156</f>
        <v>0.19281914893617022</v>
      </c>
      <c r="Y158">
        <f>Controlled!B156</f>
        <v>153.5</v>
      </c>
      <c r="Z158">
        <f>'Controlled pct'!B156</f>
        <v>0.40824468085106386</v>
      </c>
      <c r="AA158">
        <f>'Fight Time'!B156</f>
        <v>376</v>
      </c>
      <c r="AB158">
        <v>6</v>
      </c>
    </row>
    <row r="159" spans="1:28" x14ac:dyDescent="0.3">
      <c r="A159" t="str">
        <f>Control!A157</f>
        <v>Jose Medina</v>
      </c>
      <c r="B159">
        <v>34</v>
      </c>
      <c r="C159">
        <v>183</v>
      </c>
      <c r="D159">
        <v>189</v>
      </c>
      <c r="E159">
        <v>11</v>
      </c>
      <c r="F159">
        <v>5</v>
      </c>
      <c r="G159">
        <v>0</v>
      </c>
      <c r="H159">
        <v>2</v>
      </c>
      <c r="I159">
        <v>0.73</v>
      </c>
      <c r="J159">
        <v>0.2</v>
      </c>
      <c r="K159">
        <v>0.18</v>
      </c>
      <c r="L159">
        <v>0.2</v>
      </c>
      <c r="M159">
        <v>0.09</v>
      </c>
      <c r="N159">
        <v>0.6</v>
      </c>
      <c r="O159" s="8">
        <v>2.1800000000000002</v>
      </c>
      <c r="P159" s="8">
        <v>5.25</v>
      </c>
      <c r="T159">
        <v>0.45</v>
      </c>
      <c r="U159">
        <v>0.33</v>
      </c>
      <c r="V159">
        <v>0.31</v>
      </c>
      <c r="W159">
        <f>Control!B157</f>
        <v>42.666666666666664</v>
      </c>
      <c r="X159">
        <f>'Ctrl pct'!B157</f>
        <v>6.358668653750621E-2</v>
      </c>
      <c r="Y159">
        <f>Controlled!B157</f>
        <v>239.66666666666666</v>
      </c>
      <c r="Z159">
        <f>'Controlled pct'!B157</f>
        <v>0.35717834078489813</v>
      </c>
      <c r="AA159">
        <f>'Fight Time'!B157</f>
        <v>671</v>
      </c>
      <c r="AB159">
        <v>-2</v>
      </c>
    </row>
    <row r="160" spans="1:28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80.666666666666671</v>
      </c>
      <c r="X161">
        <f>'Ctrl pct'!B159</f>
        <v>0.13159325720500273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B162">
        <v>27</v>
      </c>
      <c r="C162">
        <v>165</v>
      </c>
      <c r="D162">
        <v>173</v>
      </c>
      <c r="E162">
        <v>10</v>
      </c>
      <c r="F162">
        <v>3</v>
      </c>
      <c r="G162">
        <v>1</v>
      </c>
      <c r="H162">
        <v>2</v>
      </c>
      <c r="I162">
        <v>0.8</v>
      </c>
      <c r="J162">
        <v>0.33</v>
      </c>
      <c r="K162">
        <v>0</v>
      </c>
      <c r="L162">
        <v>0.33</v>
      </c>
      <c r="M162">
        <v>0.2</v>
      </c>
      <c r="N162">
        <v>0.33</v>
      </c>
      <c r="O162" s="8">
        <v>5.0999999999999996</v>
      </c>
      <c r="P162" s="8">
        <v>5.99</v>
      </c>
      <c r="T162">
        <v>0</v>
      </c>
      <c r="U162">
        <v>0</v>
      </c>
      <c r="V162">
        <v>0.65</v>
      </c>
      <c r="W162">
        <f>Control!B160</f>
        <v>22.5</v>
      </c>
      <c r="X162">
        <f>'Ctrl pct'!B160</f>
        <v>2.9069767441860465E-2</v>
      </c>
      <c r="Y162">
        <f>Controlled!B160</f>
        <v>160</v>
      </c>
      <c r="Z162">
        <f>'Controlled pct'!B160</f>
        <v>0.20671834625322996</v>
      </c>
      <c r="AA162">
        <f>'Fight Time'!B160</f>
        <v>774</v>
      </c>
      <c r="AB162">
        <v>1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B164">
        <v>34</v>
      </c>
      <c r="C164">
        <v>163</v>
      </c>
      <c r="D164">
        <v>183</v>
      </c>
      <c r="E164">
        <v>18</v>
      </c>
      <c r="F164">
        <v>6</v>
      </c>
      <c r="G164">
        <v>0</v>
      </c>
      <c r="H164">
        <v>3</v>
      </c>
      <c r="I164">
        <v>0.28000000000000003</v>
      </c>
      <c r="J164">
        <v>0.33</v>
      </c>
      <c r="K164">
        <v>0.61</v>
      </c>
      <c r="L164">
        <v>0</v>
      </c>
      <c r="M164">
        <v>0.11</v>
      </c>
      <c r="N164">
        <v>0.67</v>
      </c>
      <c r="O164" s="8">
        <v>2.67</v>
      </c>
      <c r="P164" s="8">
        <v>4.13</v>
      </c>
      <c r="T164">
        <v>1.02</v>
      </c>
      <c r="U164">
        <v>0.25</v>
      </c>
      <c r="V164">
        <v>0.38</v>
      </c>
      <c r="W164">
        <f>Control!B162</f>
        <v>133.25</v>
      </c>
      <c r="X164">
        <f>'Ctrl pct'!B162</f>
        <v>0.21184419713831479</v>
      </c>
      <c r="Y164">
        <f>Controlled!B162</f>
        <v>218</v>
      </c>
      <c r="Z164">
        <f>'Controlled pct'!B162</f>
        <v>0.34658187599364071</v>
      </c>
      <c r="AA164">
        <f>'Fight Time'!B162</f>
        <v>629</v>
      </c>
      <c r="AB164">
        <v>-3</v>
      </c>
    </row>
    <row r="165" spans="1:28" x14ac:dyDescent="0.3">
      <c r="A165" t="str">
        <f>Control!A163</f>
        <v>David Martinez</v>
      </c>
      <c r="B165">
        <v>27</v>
      </c>
      <c r="C165">
        <v>170</v>
      </c>
      <c r="D165">
        <v>171</v>
      </c>
      <c r="E165">
        <v>12</v>
      </c>
      <c r="F165">
        <v>1</v>
      </c>
      <c r="G165">
        <v>1</v>
      </c>
      <c r="H165">
        <v>0</v>
      </c>
      <c r="I165">
        <v>0.83</v>
      </c>
      <c r="J165">
        <v>0</v>
      </c>
      <c r="K165">
        <v>0</v>
      </c>
      <c r="L165">
        <v>0</v>
      </c>
      <c r="M165">
        <v>0.17</v>
      </c>
      <c r="N165">
        <v>1</v>
      </c>
      <c r="O165" s="8">
        <v>5.4</v>
      </c>
      <c r="P165" s="8">
        <v>2.7</v>
      </c>
      <c r="T165">
        <v>0</v>
      </c>
      <c r="U165">
        <v>0</v>
      </c>
      <c r="V165">
        <v>1</v>
      </c>
      <c r="W165">
        <f>Control!B163</f>
        <v>21</v>
      </c>
      <c r="X165">
        <f>'Ctrl pct'!B163</f>
        <v>3.5653650254668934E-2</v>
      </c>
      <c r="Y165">
        <f>Controlled!B163</f>
        <v>12.5</v>
      </c>
      <c r="Z165">
        <f>'Controlled pct'!B163</f>
        <v>2.1222410865874362E-2</v>
      </c>
      <c r="AA165">
        <f>'Fight Time'!B163</f>
        <v>589</v>
      </c>
      <c r="AB165">
        <v>8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29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0.64</v>
      </c>
      <c r="J168">
        <v>0.33</v>
      </c>
      <c r="K168">
        <v>0.21</v>
      </c>
      <c r="L168">
        <v>0.33</v>
      </c>
      <c r="M168">
        <v>0.14000000000000001</v>
      </c>
      <c r="N168">
        <v>0.33</v>
      </c>
      <c r="O168" s="8">
        <v>3.74</v>
      </c>
      <c r="P168" s="8">
        <v>3.2</v>
      </c>
      <c r="T168">
        <v>1.35</v>
      </c>
      <c r="U168">
        <v>0.42</v>
      </c>
      <c r="V168">
        <v>0.6</v>
      </c>
      <c r="W168">
        <f>Control!B166</f>
        <v>56.428571428571431</v>
      </c>
      <c r="X168">
        <f>'Ctrl pct'!B166</f>
        <v>0.11285714285714286</v>
      </c>
      <c r="Y168">
        <f>Controlled!B166</f>
        <v>33.714285714285715</v>
      </c>
      <c r="Z168">
        <f>'Controlled pct'!B166</f>
        <v>6.7428571428571435E-2</v>
      </c>
      <c r="AA168">
        <f>'Fight Time'!B166</f>
        <v>500</v>
      </c>
      <c r="AB168">
        <v>2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</v>
      </c>
      <c r="M169">
        <v>0.44</v>
      </c>
      <c r="N169">
        <v>0.7</v>
      </c>
      <c r="O169" s="8">
        <v>3.67</v>
      </c>
      <c r="P169" s="8">
        <v>3.49</v>
      </c>
      <c r="T169">
        <v>1.05</v>
      </c>
      <c r="U169">
        <v>0.34</v>
      </c>
      <c r="V169">
        <v>0.57999999999999996</v>
      </c>
      <c r="W169">
        <f>Control!B167</f>
        <v>115.8</v>
      </c>
      <c r="X169">
        <f>'Ctrl pct'!B167</f>
        <v>0.14121951219512194</v>
      </c>
      <c r="Y169">
        <f>Controlled!B167</f>
        <v>120.7</v>
      </c>
      <c r="Z169">
        <f>'Controlled pct'!B167</f>
        <v>0.1471951219512195</v>
      </c>
      <c r="AA169">
        <f>'Fight Time'!B167</f>
        <v>820</v>
      </c>
      <c r="AB169">
        <v>-1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B172">
        <v>30</v>
      </c>
      <c r="C172">
        <v>173</v>
      </c>
      <c r="D172">
        <v>174</v>
      </c>
      <c r="E172">
        <v>12</v>
      </c>
      <c r="F172">
        <v>4</v>
      </c>
      <c r="G172">
        <v>3</v>
      </c>
      <c r="H172">
        <v>3</v>
      </c>
      <c r="I172">
        <v>0.17</v>
      </c>
      <c r="J172">
        <v>0.25</v>
      </c>
      <c r="K172">
        <v>0.5</v>
      </c>
      <c r="L172">
        <v>0</v>
      </c>
      <c r="M172">
        <v>0.33</v>
      </c>
      <c r="N172">
        <v>0.75</v>
      </c>
      <c r="O172" s="8">
        <v>4.45</v>
      </c>
      <c r="P172" s="8">
        <v>4.03</v>
      </c>
      <c r="T172">
        <v>0.84</v>
      </c>
      <c r="U172">
        <v>0.26</v>
      </c>
      <c r="V172">
        <v>0.63</v>
      </c>
      <c r="W172">
        <f>Control!B170</f>
        <v>85.833333333333329</v>
      </c>
      <c r="X172">
        <f>'Ctrl pct'!B170</f>
        <v>9.5903165735567966E-2</v>
      </c>
      <c r="Y172">
        <f>Controlled!B170</f>
        <v>129.83333333333334</v>
      </c>
      <c r="Z172">
        <f>'Controlled pct'!B170</f>
        <v>0.14506517690875234</v>
      </c>
      <c r="AA172">
        <f>'Fight Time'!B170</f>
        <v>895</v>
      </c>
      <c r="AB172">
        <v>-3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B174">
        <v>35</v>
      </c>
      <c r="C174">
        <v>155</v>
      </c>
      <c r="D174">
        <v>149</v>
      </c>
      <c r="E174">
        <v>6</v>
      </c>
      <c r="F174">
        <v>1</v>
      </c>
      <c r="G174">
        <v>2</v>
      </c>
      <c r="H174">
        <v>1</v>
      </c>
      <c r="I174">
        <v>0</v>
      </c>
      <c r="J174">
        <v>0</v>
      </c>
      <c r="K174">
        <v>0.5</v>
      </c>
      <c r="L174">
        <v>0</v>
      </c>
      <c r="M174">
        <v>0.5</v>
      </c>
      <c r="N174">
        <v>1</v>
      </c>
      <c r="O174" s="8">
        <v>2.62</v>
      </c>
      <c r="P174" s="8">
        <v>3.77</v>
      </c>
      <c r="T174">
        <v>2.5499999999999998</v>
      </c>
      <c r="U174">
        <v>0.2</v>
      </c>
      <c r="V174">
        <v>0.5</v>
      </c>
      <c r="W174">
        <f>Control!B172</f>
        <v>421.2</v>
      </c>
      <c r="X174">
        <f>'Ctrl pct'!B172</f>
        <v>0.46799999999999997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  <c r="AB174">
        <v>1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8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8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8" x14ac:dyDescent="0.3">
      <c r="A179" t="str">
        <f>Control!A177</f>
        <v>Loma Lookboonmee</v>
      </c>
      <c r="B179">
        <v>29</v>
      </c>
      <c r="C179">
        <v>155</v>
      </c>
      <c r="D179">
        <v>156</v>
      </c>
      <c r="E179">
        <v>10</v>
      </c>
      <c r="F179">
        <v>3</v>
      </c>
      <c r="G179">
        <v>7</v>
      </c>
      <c r="H179">
        <v>2</v>
      </c>
      <c r="I179">
        <v>0.1</v>
      </c>
      <c r="J179">
        <v>0</v>
      </c>
      <c r="K179">
        <v>0.1</v>
      </c>
      <c r="L179">
        <v>0.33</v>
      </c>
      <c r="M179">
        <v>0.8</v>
      </c>
      <c r="N179">
        <v>0.67</v>
      </c>
      <c r="O179" s="8">
        <v>3.87</v>
      </c>
      <c r="P179" s="8">
        <v>2.4700000000000002</v>
      </c>
      <c r="T179">
        <v>2.0299999999999998</v>
      </c>
      <c r="U179">
        <v>0.51</v>
      </c>
      <c r="V179">
        <v>0.73</v>
      </c>
      <c r="W179">
        <f>Control!B177</f>
        <v>138.88888888888889</v>
      </c>
      <c r="X179">
        <f>'Ctrl pct'!B177</f>
        <v>0.16573853089366217</v>
      </c>
      <c r="Y179">
        <f>Controlled!B177</f>
        <v>234.22222222222223</v>
      </c>
      <c r="Z179">
        <f>'Controlled pct'!B177</f>
        <v>0.27950145849907188</v>
      </c>
      <c r="AA179">
        <f>'Fight Time'!B177</f>
        <v>838</v>
      </c>
      <c r="AB179">
        <v>4</v>
      </c>
    </row>
    <row r="180" spans="1:28" x14ac:dyDescent="0.3">
      <c r="A180" t="str">
        <f>Control!A178</f>
        <v>Daniel Frunza</v>
      </c>
      <c r="B180">
        <v>31</v>
      </c>
      <c r="C180">
        <v>185</v>
      </c>
      <c r="D180">
        <v>185</v>
      </c>
      <c r="E180">
        <v>9</v>
      </c>
      <c r="F180">
        <v>3</v>
      </c>
      <c r="G180">
        <v>0</v>
      </c>
      <c r="H180">
        <v>1</v>
      </c>
      <c r="I180">
        <v>0.89</v>
      </c>
      <c r="J180">
        <v>0.33</v>
      </c>
      <c r="K180">
        <v>0</v>
      </c>
      <c r="L180">
        <v>0.67</v>
      </c>
      <c r="M180">
        <v>0.11</v>
      </c>
      <c r="N180">
        <v>0</v>
      </c>
      <c r="O180" s="8">
        <v>6.3</v>
      </c>
      <c r="P180" s="8">
        <v>6.67</v>
      </c>
      <c r="T180">
        <v>0</v>
      </c>
      <c r="U180">
        <v>0</v>
      </c>
      <c r="V180">
        <v>0.6</v>
      </c>
      <c r="W180">
        <f>Control!B178</f>
        <v>12.5</v>
      </c>
      <c r="X180">
        <f>'Ctrl pct'!B178</f>
        <v>3.0864197530864196E-2</v>
      </c>
      <c r="Y180">
        <f>Controlled!B178</f>
        <v>142.5</v>
      </c>
      <c r="Z180">
        <f>'Controlled pct'!B178</f>
        <v>0.35185185185185186</v>
      </c>
      <c r="AA180">
        <f>'Fight Time'!B178</f>
        <v>405</v>
      </c>
      <c r="AB180">
        <v>-1</v>
      </c>
    </row>
    <row r="181" spans="1:28" x14ac:dyDescent="0.3">
      <c r="A181" t="str">
        <f>Control!A179</f>
        <v>Rhys McKee</v>
      </c>
      <c r="B181">
        <v>29</v>
      </c>
      <c r="C181">
        <v>188</v>
      </c>
      <c r="D181">
        <v>198</v>
      </c>
      <c r="E181">
        <v>14</v>
      </c>
      <c r="F181">
        <v>6</v>
      </c>
      <c r="G181">
        <v>1</v>
      </c>
      <c r="H181">
        <v>4</v>
      </c>
      <c r="I181">
        <v>0.79</v>
      </c>
      <c r="J181">
        <v>0.33</v>
      </c>
      <c r="K181">
        <v>0.21</v>
      </c>
      <c r="L181">
        <v>0</v>
      </c>
      <c r="M181">
        <v>0</v>
      </c>
      <c r="N181">
        <v>0.67</v>
      </c>
      <c r="O181" s="8">
        <v>5.16</v>
      </c>
      <c r="P181" s="8">
        <v>7.92</v>
      </c>
      <c r="T181">
        <v>0</v>
      </c>
      <c r="U181">
        <v>0</v>
      </c>
      <c r="V181">
        <v>0.41</v>
      </c>
      <c r="W181">
        <f>Control!B179</f>
        <v>97.6</v>
      </c>
      <c r="X181">
        <f>'Ctrl pct'!B179</f>
        <v>0.15297805642633228</v>
      </c>
      <c r="Y181">
        <f>Controlled!B179</f>
        <v>150.6</v>
      </c>
      <c r="Z181">
        <f>'Controlled pct'!B179</f>
        <v>0.23605015673981192</v>
      </c>
      <c r="AA181">
        <f>'Fight Time'!B179</f>
        <v>638</v>
      </c>
      <c r="AB181">
        <v>1</v>
      </c>
    </row>
    <row r="182" spans="1:28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8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8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8" x14ac:dyDescent="0.3">
      <c r="A185" t="str">
        <f>Control!A183</f>
        <v>Davey Grant</v>
      </c>
      <c r="B185">
        <v>39</v>
      </c>
      <c r="C185">
        <v>173</v>
      </c>
      <c r="D185">
        <v>175</v>
      </c>
      <c r="E185">
        <v>14</v>
      </c>
      <c r="F185">
        <v>7</v>
      </c>
      <c r="G185">
        <v>7</v>
      </c>
      <c r="H185">
        <v>6</v>
      </c>
      <c r="I185">
        <v>0.28000000000000003</v>
      </c>
      <c r="J185">
        <v>0</v>
      </c>
      <c r="K185">
        <v>0.5</v>
      </c>
      <c r="L185">
        <v>0.56000000000000005</v>
      </c>
      <c r="M185">
        <v>0.21</v>
      </c>
      <c r="N185">
        <v>0.43</v>
      </c>
      <c r="O185" s="8">
        <v>5.25</v>
      </c>
      <c r="P185" s="8">
        <v>3.89</v>
      </c>
      <c r="T185">
        <v>1.1399999999999999</v>
      </c>
      <c r="U185">
        <v>0.4</v>
      </c>
      <c r="V185">
        <v>0.61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  <c r="AB185">
        <v>1</v>
      </c>
    </row>
    <row r="186" spans="1:28" x14ac:dyDescent="0.3">
      <c r="A186" t="str">
        <f>Control!A184</f>
        <v>Luis Gurule</v>
      </c>
      <c r="B186">
        <v>31</v>
      </c>
      <c r="C186">
        <v>165</v>
      </c>
      <c r="D186">
        <v>163</v>
      </c>
      <c r="E186">
        <v>10</v>
      </c>
      <c r="F186">
        <v>1</v>
      </c>
      <c r="G186">
        <v>0</v>
      </c>
      <c r="H186">
        <v>1</v>
      </c>
      <c r="I186">
        <v>0.5</v>
      </c>
      <c r="J186">
        <v>1</v>
      </c>
      <c r="K186">
        <v>0.1</v>
      </c>
      <c r="L186">
        <v>0</v>
      </c>
      <c r="M186">
        <v>0.4</v>
      </c>
      <c r="N186">
        <v>0</v>
      </c>
      <c r="O186" s="8">
        <v>5.34</v>
      </c>
      <c r="P186" s="8">
        <v>3.74</v>
      </c>
      <c r="T186">
        <v>0.68</v>
      </c>
      <c r="U186">
        <v>0.16</v>
      </c>
      <c r="V186">
        <v>0.5</v>
      </c>
      <c r="W186">
        <f>Control!B184</f>
        <v>73</v>
      </c>
      <c r="X186">
        <f>'Ctrl pct'!B184</f>
        <v>0.1111111111111111</v>
      </c>
      <c r="Y186">
        <f>Controlled!B184</f>
        <v>170</v>
      </c>
      <c r="Z186">
        <f>'Controlled pct'!B184</f>
        <v>0.25875190258751901</v>
      </c>
      <c r="AA186">
        <f>'Fight Time'!B184</f>
        <v>657</v>
      </c>
      <c r="AB186">
        <v>-1</v>
      </c>
    </row>
    <row r="187" spans="1:28" x14ac:dyDescent="0.3">
      <c r="A187" t="str">
        <f>Control!A185</f>
        <v>Ode Osbourne</v>
      </c>
      <c r="B187">
        <v>33</v>
      </c>
      <c r="C187">
        <v>171</v>
      </c>
      <c r="D187">
        <v>185</v>
      </c>
      <c r="E187">
        <v>13</v>
      </c>
      <c r="F187">
        <v>8</v>
      </c>
      <c r="G187">
        <v>5</v>
      </c>
      <c r="H187">
        <v>6</v>
      </c>
      <c r="I187">
        <v>0.38</v>
      </c>
      <c r="J187">
        <v>0.25</v>
      </c>
      <c r="K187">
        <v>0.38</v>
      </c>
      <c r="L187">
        <v>0.5</v>
      </c>
      <c r="M187">
        <v>0.23</v>
      </c>
      <c r="N187">
        <v>0.25</v>
      </c>
      <c r="O187" s="8">
        <v>3.2</v>
      </c>
      <c r="P187" s="8">
        <v>3.81</v>
      </c>
      <c r="T187">
        <v>1.1100000000000001</v>
      </c>
      <c r="U187">
        <v>0.28000000000000003</v>
      </c>
      <c r="V187">
        <v>0.65</v>
      </c>
      <c r="W187">
        <f>Control!B185</f>
        <v>30.3</v>
      </c>
      <c r="X187">
        <f>'Ctrl pct'!B185</f>
        <v>7.4630541871921183E-2</v>
      </c>
      <c r="Y187">
        <f>Controlled!B185</f>
        <v>146</v>
      </c>
      <c r="Z187">
        <f>'Controlled pct'!B185</f>
        <v>0.35960591133004927</v>
      </c>
      <c r="AA187">
        <f>'Fight Time'!B185</f>
        <v>406</v>
      </c>
      <c r="AB187">
        <v>1</v>
      </c>
    </row>
    <row r="188" spans="1:28" x14ac:dyDescent="0.3">
      <c r="A188" t="str">
        <f>Control!A186</f>
        <v>Robert Valentin</v>
      </c>
      <c r="B188">
        <v>30</v>
      </c>
      <c r="C188">
        <v>188</v>
      </c>
      <c r="D188">
        <v>196</v>
      </c>
      <c r="E188">
        <v>10</v>
      </c>
      <c r="F188">
        <v>5</v>
      </c>
      <c r="G188">
        <v>0</v>
      </c>
      <c r="H188">
        <v>2</v>
      </c>
      <c r="I188">
        <v>0.3</v>
      </c>
      <c r="J188">
        <v>0.4</v>
      </c>
      <c r="K188">
        <v>0.6</v>
      </c>
      <c r="L188">
        <v>0.2</v>
      </c>
      <c r="M188">
        <v>0.1</v>
      </c>
      <c r="N188">
        <v>0.4</v>
      </c>
      <c r="O188" s="8">
        <v>1.1000000000000001</v>
      </c>
      <c r="P188" s="8">
        <v>2.11</v>
      </c>
      <c r="T188">
        <v>0</v>
      </c>
      <c r="U188">
        <v>0</v>
      </c>
      <c r="V188">
        <v>0.55000000000000004</v>
      </c>
      <c r="W188">
        <f>Control!B186</f>
        <v>57</v>
      </c>
      <c r="X188">
        <f>'Ctrl pct'!B186</f>
        <v>8.7022900763358779E-2</v>
      </c>
      <c r="Y188">
        <f>Controlled!B186</f>
        <v>540.5</v>
      </c>
      <c r="Z188">
        <f>'Controlled pct'!B186</f>
        <v>0.82519083969465645</v>
      </c>
      <c r="AA188">
        <f>'Fight Time'!B186</f>
        <v>655</v>
      </c>
      <c r="AB188">
        <v>-2</v>
      </c>
    </row>
    <row r="189" spans="1:28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8" x14ac:dyDescent="0.3">
      <c r="A190" t="str">
        <f>Control!A188</f>
        <v>Martin Buday</v>
      </c>
      <c r="B190">
        <v>33</v>
      </c>
      <c r="C190">
        <v>193</v>
      </c>
      <c r="D190">
        <v>196</v>
      </c>
      <c r="E190">
        <v>15</v>
      </c>
      <c r="F190">
        <v>2</v>
      </c>
      <c r="G190">
        <v>6</v>
      </c>
      <c r="H190">
        <v>1</v>
      </c>
      <c r="I190">
        <v>0.4</v>
      </c>
      <c r="J190">
        <v>0.5</v>
      </c>
      <c r="K190">
        <v>0.2</v>
      </c>
      <c r="L190">
        <v>0</v>
      </c>
      <c r="M190">
        <v>0.4</v>
      </c>
      <c r="N190">
        <v>0.5</v>
      </c>
      <c r="O190" s="8">
        <v>4.67</v>
      </c>
      <c r="P190" s="8">
        <v>5</v>
      </c>
      <c r="T190">
        <v>0.17</v>
      </c>
      <c r="U190">
        <v>0.2</v>
      </c>
      <c r="V190">
        <v>1</v>
      </c>
      <c r="W190">
        <f>Control!B188</f>
        <v>174.625</v>
      </c>
      <c r="X190">
        <f>'Ctrl pct'!B188</f>
        <v>0.26865384615384613</v>
      </c>
      <c r="Y190">
        <f>Controlled!B188</f>
        <v>94.625</v>
      </c>
      <c r="Z190">
        <f>'Controlled pct'!B188</f>
        <v>0.14557692307692308</v>
      </c>
      <c r="AA190">
        <f>'Fight Time'!B188</f>
        <v>650</v>
      </c>
      <c r="AB190">
        <v>2</v>
      </c>
    </row>
    <row r="191" spans="1:28" x14ac:dyDescent="0.3">
      <c r="A191" t="str">
        <f>Control!A189</f>
        <v>Kennedy Nzechukwu</v>
      </c>
      <c r="B191">
        <v>33</v>
      </c>
      <c r="C191">
        <v>196</v>
      </c>
      <c r="D191">
        <v>211</v>
      </c>
      <c r="E191">
        <v>14</v>
      </c>
      <c r="F191">
        <v>5</v>
      </c>
      <c r="G191">
        <v>8</v>
      </c>
      <c r="H191">
        <v>5</v>
      </c>
      <c r="I191">
        <v>0.71</v>
      </c>
      <c r="J191">
        <v>0.4</v>
      </c>
      <c r="K191">
        <v>7.0000000000000007E-2</v>
      </c>
      <c r="L191">
        <v>0.2</v>
      </c>
      <c r="M191">
        <v>0.21</v>
      </c>
      <c r="N191">
        <v>0.4</v>
      </c>
      <c r="O191" s="8">
        <v>5.37</v>
      </c>
      <c r="P191" s="8">
        <v>4.8899999999999997</v>
      </c>
      <c r="Q191">
        <v>0.83</v>
      </c>
      <c r="R191">
        <v>0.16</v>
      </c>
      <c r="S191">
        <v>0.01</v>
      </c>
      <c r="T191">
        <v>0.56000000000000005</v>
      </c>
      <c r="U191">
        <v>0.45</v>
      </c>
      <c r="V191">
        <v>0.81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  <c r="AB191">
        <v>2</v>
      </c>
    </row>
    <row r="192" spans="1:28" x14ac:dyDescent="0.3">
      <c r="A192" t="str">
        <f>Control!A190</f>
        <v>Lee ChangHo</v>
      </c>
      <c r="B192">
        <v>31</v>
      </c>
      <c r="C192">
        <v>173</v>
      </c>
      <c r="D192">
        <v>175</v>
      </c>
      <c r="E192">
        <v>11</v>
      </c>
      <c r="F192">
        <v>1</v>
      </c>
      <c r="G192">
        <v>2</v>
      </c>
      <c r="H192">
        <v>0</v>
      </c>
      <c r="I192">
        <v>0.45</v>
      </c>
      <c r="J192">
        <v>0</v>
      </c>
      <c r="K192">
        <v>0.18</v>
      </c>
      <c r="L192">
        <v>0</v>
      </c>
      <c r="M192">
        <v>0.36</v>
      </c>
      <c r="N192">
        <v>1</v>
      </c>
      <c r="O192" s="8">
        <v>4.92</v>
      </c>
      <c r="P192" s="8">
        <v>2.35</v>
      </c>
      <c r="T192">
        <v>3.27</v>
      </c>
      <c r="U192">
        <v>0.33</v>
      </c>
      <c r="V192">
        <v>0.37</v>
      </c>
      <c r="W192">
        <f>Control!B190</f>
        <v>228.5</v>
      </c>
      <c r="X192">
        <f>'Ctrl pct'!B190</f>
        <v>0.36914378029079159</v>
      </c>
      <c r="Y192">
        <f>Controlled!B190</f>
        <v>239.5</v>
      </c>
      <c r="Z192">
        <f>'Controlled pct'!B190</f>
        <v>0.38691437802907919</v>
      </c>
      <c r="AA192">
        <f>'Fight Time'!B190</f>
        <v>619</v>
      </c>
      <c r="AB192">
        <v>5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B196">
        <v>34</v>
      </c>
      <c r="C196">
        <v>175</v>
      </c>
      <c r="D196">
        <v>187</v>
      </c>
      <c r="E196">
        <v>16</v>
      </c>
      <c r="F196">
        <v>0</v>
      </c>
      <c r="G196">
        <v>8</v>
      </c>
      <c r="H196">
        <v>0</v>
      </c>
      <c r="I196">
        <v>0.44</v>
      </c>
      <c r="J196">
        <v>0</v>
      </c>
      <c r="K196">
        <v>0</v>
      </c>
      <c r="L196">
        <v>0</v>
      </c>
      <c r="M196">
        <v>0.56000000000000005</v>
      </c>
      <c r="N196">
        <v>0</v>
      </c>
      <c r="O196" s="8">
        <v>4.53</v>
      </c>
      <c r="P196" s="8">
        <v>2.48</v>
      </c>
      <c r="T196">
        <v>1.45</v>
      </c>
      <c r="U196">
        <v>0.54</v>
      </c>
      <c r="V196">
        <v>0.52</v>
      </c>
      <c r="W196">
        <f>Control!B194</f>
        <v>202.88888888888889</v>
      </c>
      <c r="X196">
        <f>'Ctrl pct'!B194</f>
        <v>0.22618605227300878</v>
      </c>
      <c r="Y196">
        <f>Controlled!B194</f>
        <v>139</v>
      </c>
      <c r="Z196">
        <f>'Controlled pct'!B194</f>
        <v>0.15496098104793757</v>
      </c>
      <c r="AA196">
        <f>'Fight Time'!B194</f>
        <v>897</v>
      </c>
      <c r="AB196">
        <v>16</v>
      </c>
    </row>
    <row r="197" spans="1:28" x14ac:dyDescent="0.3">
      <c r="A197" t="str">
        <f>Control!A195</f>
        <v>Josh Emmett</v>
      </c>
      <c r="B197">
        <v>40</v>
      </c>
      <c r="C197">
        <v>168</v>
      </c>
      <c r="D197">
        <v>178</v>
      </c>
      <c r="E197">
        <v>19</v>
      </c>
      <c r="F197">
        <v>5</v>
      </c>
      <c r="G197">
        <v>10</v>
      </c>
      <c r="H197">
        <v>5</v>
      </c>
      <c r="I197">
        <v>0.37</v>
      </c>
      <c r="J197">
        <v>0.2</v>
      </c>
      <c r="K197">
        <v>0.11</v>
      </c>
      <c r="L197">
        <v>0.2</v>
      </c>
      <c r="M197">
        <v>0.53</v>
      </c>
      <c r="N197">
        <v>0.6</v>
      </c>
      <c r="O197" s="8">
        <v>3.75</v>
      </c>
      <c r="P197" s="8">
        <v>4.46</v>
      </c>
      <c r="T197">
        <v>1.0900000000000001</v>
      </c>
      <c r="U197">
        <v>0.37</v>
      </c>
      <c r="V197">
        <v>0.46</v>
      </c>
      <c r="W197">
        <f>Control!B195</f>
        <v>58.7</v>
      </c>
      <c r="X197">
        <f>'Ctrl pct'!B195</f>
        <v>7.123786407766991E-2</v>
      </c>
      <c r="Y197">
        <f>Controlled!B195</f>
        <v>25.1</v>
      </c>
      <c r="Z197">
        <f>'Controlled pct'!B195</f>
        <v>3.0461165048543692E-2</v>
      </c>
      <c r="AA197">
        <f>'Fight Time'!B195</f>
        <v>824</v>
      </c>
      <c r="AB197">
        <v>-1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B199">
        <v>35</v>
      </c>
      <c r="C199">
        <v>169</v>
      </c>
      <c r="D199">
        <v>170</v>
      </c>
      <c r="E199">
        <v>9</v>
      </c>
      <c r="F199">
        <v>2</v>
      </c>
      <c r="G199">
        <v>3</v>
      </c>
      <c r="H199">
        <v>1</v>
      </c>
      <c r="I199">
        <v>0.67</v>
      </c>
      <c r="J199">
        <v>0</v>
      </c>
      <c r="K199">
        <v>0.22</v>
      </c>
      <c r="L199">
        <v>0</v>
      </c>
      <c r="M199">
        <v>0.11</v>
      </c>
      <c r="N199">
        <v>1</v>
      </c>
      <c r="O199" s="8">
        <v>3.07</v>
      </c>
      <c r="P199" s="8">
        <v>1.91</v>
      </c>
      <c r="T199">
        <v>0.33</v>
      </c>
      <c r="U199">
        <v>0.11</v>
      </c>
      <c r="V199">
        <v>0.5</v>
      </c>
      <c r="W199">
        <f>Control!B197</f>
        <v>122.5</v>
      </c>
      <c r="X199">
        <f>'Ctrl pct'!B197</f>
        <v>0.18148148148148149</v>
      </c>
      <c r="Y199">
        <f>Controlled!B197</f>
        <v>293.75</v>
      </c>
      <c r="Z199">
        <f>'Controlled pct'!B197</f>
        <v>0.43518518518518517</v>
      </c>
      <c r="AA199">
        <f>'Fight Time'!B197</f>
        <v>675</v>
      </c>
      <c r="AB199">
        <v>1</v>
      </c>
    </row>
    <row r="200" spans="1:28" x14ac:dyDescent="0.3">
      <c r="A200" t="str">
        <f>Control!A198</f>
        <v>Tresean Gore</v>
      </c>
      <c r="B200">
        <v>31</v>
      </c>
      <c r="C200">
        <v>183</v>
      </c>
      <c r="D200">
        <v>191</v>
      </c>
      <c r="E200">
        <v>5</v>
      </c>
      <c r="F200">
        <v>3</v>
      </c>
      <c r="G200">
        <v>2</v>
      </c>
      <c r="H200">
        <v>3</v>
      </c>
      <c r="I200">
        <v>0.2</v>
      </c>
      <c r="J200">
        <v>0.67</v>
      </c>
      <c r="K200">
        <v>0.6</v>
      </c>
      <c r="L200">
        <v>0</v>
      </c>
      <c r="M200">
        <v>0.2</v>
      </c>
      <c r="N200">
        <v>0.33</v>
      </c>
      <c r="O200" s="8">
        <v>2.77</v>
      </c>
      <c r="P200" s="8">
        <v>8.16</v>
      </c>
      <c r="T200">
        <v>2.62</v>
      </c>
      <c r="U200">
        <v>0.75</v>
      </c>
      <c r="V200">
        <v>0.83</v>
      </c>
      <c r="W200">
        <f>Control!B198</f>
        <v>58.6</v>
      </c>
      <c r="X200">
        <f>'Ctrl pct'!B198</f>
        <v>0.14223300970873787</v>
      </c>
      <c r="Y200">
        <f>Controlled!B198</f>
        <v>74.599999999999994</v>
      </c>
      <c r="Z200">
        <f>'Controlled pct'!B198</f>
        <v>0.18106796116504853</v>
      </c>
      <c r="AA200">
        <f>'Fight Time'!B198</f>
        <v>412</v>
      </c>
      <c r="AB200">
        <v>-1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B202">
        <v>27</v>
      </c>
      <c r="C202">
        <v>165</v>
      </c>
      <c r="D202">
        <v>164</v>
      </c>
      <c r="E202">
        <v>9</v>
      </c>
      <c r="F202">
        <v>3</v>
      </c>
      <c r="G202">
        <v>0</v>
      </c>
      <c r="H202">
        <v>2</v>
      </c>
      <c r="I202">
        <v>0.44</v>
      </c>
      <c r="J202">
        <v>0</v>
      </c>
      <c r="K202">
        <v>0.33</v>
      </c>
      <c r="L202">
        <v>0.33</v>
      </c>
      <c r="M202">
        <v>0.22</v>
      </c>
      <c r="N202">
        <v>0.67</v>
      </c>
      <c r="O202" s="8">
        <v>1.62</v>
      </c>
      <c r="P202" s="8">
        <v>3.2</v>
      </c>
      <c r="T202">
        <v>3.54</v>
      </c>
      <c r="U202">
        <v>0.37</v>
      </c>
      <c r="V202">
        <v>0.5</v>
      </c>
      <c r="W202">
        <f>Control!B200</f>
        <v>122</v>
      </c>
      <c r="X202">
        <f>'Ctrl pct'!B200</f>
        <v>0.15968586387434555</v>
      </c>
      <c r="Y202">
        <f>Controlled!B200</f>
        <v>31.666666666666668</v>
      </c>
      <c r="Z202">
        <f>'Controlled pct'!B200</f>
        <v>4.1448516579406632E-2</v>
      </c>
      <c r="AA202">
        <f>'Fight Time'!B200</f>
        <v>764</v>
      </c>
      <c r="AB202">
        <v>-2</v>
      </c>
    </row>
    <row r="203" spans="1:28" x14ac:dyDescent="0.3">
      <c r="A203" t="str">
        <f>Control!A201</f>
        <v>Su Mudaerji</v>
      </c>
      <c r="B203">
        <v>29</v>
      </c>
      <c r="C203">
        <v>173</v>
      </c>
      <c r="D203">
        <v>183</v>
      </c>
      <c r="E203">
        <v>17</v>
      </c>
      <c r="F203">
        <v>7</v>
      </c>
      <c r="G203">
        <v>4</v>
      </c>
      <c r="H203">
        <v>4</v>
      </c>
      <c r="I203">
        <v>0.76</v>
      </c>
      <c r="J203">
        <v>0</v>
      </c>
      <c r="K203">
        <v>0.06</v>
      </c>
      <c r="L203">
        <v>0.86</v>
      </c>
      <c r="M203">
        <v>0.18</v>
      </c>
      <c r="N203">
        <v>0.14000000000000001</v>
      </c>
      <c r="O203" s="8">
        <v>4.4000000000000004</v>
      </c>
      <c r="P203" s="8">
        <v>2.63</v>
      </c>
      <c r="T203">
        <v>0.18</v>
      </c>
      <c r="U203">
        <v>0.25</v>
      </c>
      <c r="V203">
        <v>0.67</v>
      </c>
      <c r="W203">
        <f>Control!B201</f>
        <v>41.125</v>
      </c>
      <c r="X203">
        <f>'Ctrl pct'!B201</f>
        <v>6.741803278688524E-2</v>
      </c>
      <c r="Y203">
        <f>Controlled!B201</f>
        <v>250</v>
      </c>
      <c r="Z203">
        <f>'Controlled pct'!B201</f>
        <v>0.4098360655737705</v>
      </c>
      <c r="AA203">
        <f>'Fight Time'!B201</f>
        <v>610</v>
      </c>
      <c r="AB203">
        <v>1</v>
      </c>
    </row>
    <row r="204" spans="1:28" x14ac:dyDescent="0.3">
      <c r="A204" t="str">
        <f>Control!A202</f>
        <v>Michal Oleksiejczuk</v>
      </c>
      <c r="B204">
        <v>30</v>
      </c>
      <c r="C204">
        <v>184</v>
      </c>
      <c r="D204">
        <v>188</v>
      </c>
      <c r="E204">
        <v>20</v>
      </c>
      <c r="F204">
        <v>9</v>
      </c>
      <c r="G204">
        <v>8</v>
      </c>
      <c r="H204">
        <v>7</v>
      </c>
      <c r="I204">
        <v>0.75</v>
      </c>
      <c r="J204">
        <v>0.11</v>
      </c>
      <c r="K204">
        <v>0.05</v>
      </c>
      <c r="L204">
        <v>0.67</v>
      </c>
      <c r="M204">
        <v>0.2</v>
      </c>
      <c r="N204">
        <v>0.22</v>
      </c>
      <c r="O204" s="8">
        <v>5.27</v>
      </c>
      <c r="P204" s="8">
        <v>4.51</v>
      </c>
      <c r="T204">
        <v>1.05</v>
      </c>
      <c r="U204">
        <v>0.43</v>
      </c>
      <c r="V204">
        <v>0.48</v>
      </c>
      <c r="W204">
        <f>Control!B202</f>
        <v>29.5</v>
      </c>
      <c r="X204">
        <f>'Ctrl pct'!B202</f>
        <v>7.8877005347593579E-2</v>
      </c>
      <c r="Y204">
        <f>Controlled!B202</f>
        <v>67.900000000000006</v>
      </c>
      <c r="Z204">
        <f>'Controlled pct'!B202</f>
        <v>0.18155080213903746</v>
      </c>
      <c r="AA204">
        <f>'Fight Time'!B202</f>
        <v>374</v>
      </c>
      <c r="AB204">
        <v>1</v>
      </c>
    </row>
    <row r="205" spans="1:28" x14ac:dyDescent="0.3">
      <c r="A205" t="str">
        <f>Control!A203</f>
        <v>Sedrique Dumas</v>
      </c>
      <c r="B205">
        <v>30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0.29417293233082709</v>
      </c>
      <c r="Y205">
        <f>Controlled!B203</f>
        <v>85.285714285714292</v>
      </c>
      <c r="Z205">
        <f>'Controlled pct'!B203</f>
        <v>0.18703007518796994</v>
      </c>
      <c r="AA205">
        <f>'Fight Time'!B203</f>
        <v>456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B208">
        <v>37</v>
      </c>
      <c r="C208">
        <v>160</v>
      </c>
      <c r="D208">
        <v>163</v>
      </c>
      <c r="E208">
        <v>22</v>
      </c>
      <c r="F208">
        <v>3</v>
      </c>
      <c r="G208">
        <v>8</v>
      </c>
      <c r="H208">
        <v>3</v>
      </c>
      <c r="I208">
        <v>0.05</v>
      </c>
      <c r="J208">
        <v>0</v>
      </c>
      <c r="K208">
        <v>0.64</v>
      </c>
      <c r="L208">
        <v>0</v>
      </c>
      <c r="M208">
        <v>0.32</v>
      </c>
      <c r="N208">
        <v>1</v>
      </c>
      <c r="O208" s="8">
        <v>1.97</v>
      </c>
      <c r="P208" s="8">
        <v>2.5499999999999998</v>
      </c>
      <c r="T208">
        <v>2.38</v>
      </c>
      <c r="U208">
        <v>0.33</v>
      </c>
      <c r="V208">
        <v>0.73</v>
      </c>
      <c r="W208">
        <f>Control!B206</f>
        <v>324.60000000000002</v>
      </c>
      <c r="X208">
        <f>'Ctrl pct'!B206</f>
        <v>0.44834254143646413</v>
      </c>
      <c r="Y208">
        <f>Controlled!B206</f>
        <v>70.400000000000006</v>
      </c>
      <c r="Z208">
        <f>'Controlled pct'!B206</f>
        <v>9.7237569060773493E-2</v>
      </c>
      <c r="AA208">
        <f>'Fight Time'!B206</f>
        <v>724</v>
      </c>
      <c r="AB208">
        <v>5</v>
      </c>
    </row>
    <row r="209" spans="1:28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8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8" x14ac:dyDescent="0.3">
      <c r="A211" t="str">
        <f>Control!A209</f>
        <v>Dan Ige</v>
      </c>
      <c r="B211">
        <v>33</v>
      </c>
      <c r="C211">
        <v>170</v>
      </c>
      <c r="D211">
        <v>180</v>
      </c>
      <c r="E211">
        <v>19</v>
      </c>
      <c r="F211">
        <v>9</v>
      </c>
      <c r="G211">
        <v>11</v>
      </c>
      <c r="H211">
        <v>8</v>
      </c>
      <c r="I211">
        <v>0.37</v>
      </c>
      <c r="J211">
        <v>0</v>
      </c>
      <c r="K211">
        <v>0.26</v>
      </c>
      <c r="L211">
        <v>0</v>
      </c>
      <c r="M211">
        <v>0.37</v>
      </c>
      <c r="N211">
        <v>1</v>
      </c>
      <c r="O211" s="8">
        <v>3.67</v>
      </c>
      <c r="P211" s="8">
        <v>3.55</v>
      </c>
      <c r="T211">
        <v>0.94</v>
      </c>
      <c r="U211">
        <v>0.25</v>
      </c>
      <c r="V211">
        <v>0.57999999999999996</v>
      </c>
      <c r="W211">
        <f>Control!B209</f>
        <v>91.421052631578945</v>
      </c>
      <c r="X211">
        <f>'Ctrl pct'!B209</f>
        <v>0.11997513468711148</v>
      </c>
      <c r="Y211">
        <f>Controlled!B209</f>
        <v>153.89473684210526</v>
      </c>
      <c r="Z211">
        <f>'Controlled pct'!B209</f>
        <v>0.20196159690564994</v>
      </c>
      <c r="AA211">
        <f>'Fight Time'!B209</f>
        <v>762</v>
      </c>
      <c r="AB211">
        <v>1</v>
      </c>
    </row>
    <row r="212" spans="1:28" x14ac:dyDescent="0.3">
      <c r="A212" t="str">
        <f>Control!A210</f>
        <v>Dominick Reyes</v>
      </c>
      <c r="B212">
        <v>35</v>
      </c>
      <c r="C212">
        <v>193</v>
      </c>
      <c r="D212">
        <v>196</v>
      </c>
      <c r="E212">
        <v>15</v>
      </c>
      <c r="F212">
        <v>4</v>
      </c>
      <c r="G212">
        <v>9</v>
      </c>
      <c r="H212">
        <v>4</v>
      </c>
      <c r="I212">
        <v>0.67</v>
      </c>
      <c r="J212">
        <v>0.75</v>
      </c>
      <c r="K212">
        <v>0.13</v>
      </c>
      <c r="L212">
        <v>0</v>
      </c>
      <c r="M212">
        <v>0.2</v>
      </c>
      <c r="N212">
        <v>0.25</v>
      </c>
      <c r="O212" s="8">
        <v>5.58</v>
      </c>
      <c r="P212" s="8">
        <v>3.54</v>
      </c>
      <c r="T212">
        <v>0.31</v>
      </c>
      <c r="U212">
        <v>0.28000000000000003</v>
      </c>
      <c r="V212">
        <v>0.82</v>
      </c>
      <c r="W212">
        <f>Control!B210</f>
        <v>36</v>
      </c>
      <c r="X212">
        <f>'Ctrl pct'!B210</f>
        <v>7.9295154185022032E-2</v>
      </c>
      <c r="Y212">
        <f>Controlled!B210</f>
        <v>36.6</v>
      </c>
      <c r="Z212">
        <f>'Controlled pct'!B210</f>
        <v>8.0616740088105723E-2</v>
      </c>
      <c r="AA212">
        <f>'Fight Time'!B210</f>
        <v>454</v>
      </c>
      <c r="AB212">
        <v>3</v>
      </c>
    </row>
    <row r="213" spans="1:28" x14ac:dyDescent="0.3">
      <c r="A213" t="str">
        <f>Control!A211</f>
        <v>Nikita Krylov</v>
      </c>
      <c r="B213">
        <v>33</v>
      </c>
      <c r="C213">
        <v>191</v>
      </c>
      <c r="D213">
        <v>197</v>
      </c>
      <c r="E213">
        <v>30</v>
      </c>
      <c r="F213">
        <v>10</v>
      </c>
      <c r="G213">
        <v>11</v>
      </c>
      <c r="H213">
        <v>8</v>
      </c>
      <c r="I213">
        <v>0.4</v>
      </c>
      <c r="J213">
        <v>0.2</v>
      </c>
      <c r="K213">
        <v>0.53</v>
      </c>
      <c r="L213">
        <v>0.6</v>
      </c>
      <c r="M213">
        <v>7.0000000000000007E-2</v>
      </c>
      <c r="N213">
        <v>0.2</v>
      </c>
      <c r="O213" s="8">
        <v>4.33</v>
      </c>
      <c r="P213" s="8">
        <v>2.4900000000000002</v>
      </c>
      <c r="T213">
        <v>2.2400000000000002</v>
      </c>
      <c r="U213">
        <v>0.38</v>
      </c>
      <c r="V213">
        <v>0.53</v>
      </c>
      <c r="W213">
        <f>Control!B211</f>
        <v>160.63157894736841</v>
      </c>
      <c r="X213">
        <f>'Ctrl pct'!B211</f>
        <v>0.40057750360939753</v>
      </c>
      <c r="Y213">
        <f>Controlled!B211</f>
        <v>112.15789473684211</v>
      </c>
      <c r="Z213">
        <f>'Controlled pct'!B211</f>
        <v>0.27969549809686312</v>
      </c>
      <c r="AA213">
        <f>'Fight Time'!B211</f>
        <v>401</v>
      </c>
      <c r="AB213">
        <v>-1</v>
      </c>
    </row>
    <row r="214" spans="1:28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8" x14ac:dyDescent="0.3">
      <c r="A215" t="str">
        <f>Control!A213</f>
        <v>Jean Silva</v>
      </c>
      <c r="B215">
        <v>28</v>
      </c>
      <c r="C215">
        <v>170</v>
      </c>
      <c r="D215">
        <v>175</v>
      </c>
      <c r="E215">
        <v>16</v>
      </c>
      <c r="F215">
        <v>2</v>
      </c>
      <c r="G215">
        <v>5</v>
      </c>
      <c r="H215">
        <v>0</v>
      </c>
      <c r="I215">
        <v>0.75</v>
      </c>
      <c r="J215">
        <v>0</v>
      </c>
      <c r="K215">
        <v>0.19</v>
      </c>
      <c r="L215">
        <v>0</v>
      </c>
      <c r="M215">
        <v>0.06</v>
      </c>
      <c r="N215">
        <v>1</v>
      </c>
      <c r="O215" s="8">
        <v>4.87</v>
      </c>
      <c r="P215" s="8">
        <v>4.13</v>
      </c>
      <c r="T215">
        <v>0.6</v>
      </c>
      <c r="U215">
        <v>0.5</v>
      </c>
      <c r="V215">
        <v>0.86</v>
      </c>
      <c r="W215">
        <f>Control!B213</f>
        <v>8.5</v>
      </c>
      <c r="X215">
        <f>'Ctrl pct'!B213</f>
        <v>1.693227091633466E-2</v>
      </c>
      <c r="Y215">
        <f>Controlled!B213</f>
        <v>37.5</v>
      </c>
      <c r="Z215">
        <f>'Controlled pct'!B213</f>
        <v>7.4701195219123509E-2</v>
      </c>
      <c r="AA215">
        <f>'Fight Time'!B213</f>
        <v>502</v>
      </c>
      <c r="AB215">
        <v>13</v>
      </c>
    </row>
    <row r="216" spans="1:28" x14ac:dyDescent="0.3">
      <c r="A216" t="str">
        <f>Control!A214</f>
        <v>Bryce Mitchell</v>
      </c>
      <c r="B216">
        <v>30</v>
      </c>
      <c r="C216">
        <v>178</v>
      </c>
      <c r="D216">
        <v>178</v>
      </c>
      <c r="E216">
        <v>17</v>
      </c>
      <c r="F216">
        <v>3</v>
      </c>
      <c r="G216">
        <v>8</v>
      </c>
      <c r="H216">
        <v>3</v>
      </c>
      <c r="I216">
        <v>0.06</v>
      </c>
      <c r="J216">
        <v>0.33</v>
      </c>
      <c r="K216">
        <v>0.53</v>
      </c>
      <c r="L216">
        <v>0.67</v>
      </c>
      <c r="M216">
        <v>0.41</v>
      </c>
      <c r="N216">
        <v>0</v>
      </c>
      <c r="O216" s="8">
        <v>2.44</v>
      </c>
      <c r="P216" s="8">
        <v>1.64</v>
      </c>
      <c r="T216">
        <v>3.27</v>
      </c>
      <c r="U216">
        <v>0.36</v>
      </c>
      <c r="V216">
        <v>0.33</v>
      </c>
      <c r="W216">
        <f>Control!B214</f>
        <v>345</v>
      </c>
      <c r="X216">
        <f>'Ctrl pct'!B214</f>
        <v>0.51035502958579881</v>
      </c>
      <c r="Y216">
        <f>Controlled!B214</f>
        <v>103.54545454545455</v>
      </c>
      <c r="Z216">
        <f>'Controlled pct'!B214</f>
        <v>0.15317374932759548</v>
      </c>
      <c r="AA216">
        <f>'Fight Time'!B214</f>
        <v>676</v>
      </c>
      <c r="AB216">
        <v>-1</v>
      </c>
    </row>
    <row r="217" spans="1:28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8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8" x14ac:dyDescent="0.3">
      <c r="A219" t="str">
        <f>Control!A217</f>
        <v>Diego Lopes</v>
      </c>
      <c r="B219">
        <v>30</v>
      </c>
      <c r="C219">
        <v>180</v>
      </c>
      <c r="D219">
        <v>184</v>
      </c>
      <c r="E219">
        <v>26</v>
      </c>
      <c r="F219">
        <v>7</v>
      </c>
      <c r="G219">
        <v>5</v>
      </c>
      <c r="H219">
        <v>2</v>
      </c>
      <c r="I219">
        <v>0.38</v>
      </c>
      <c r="J219">
        <v>0.28000000000000003</v>
      </c>
      <c r="K219">
        <v>0.46</v>
      </c>
      <c r="L219">
        <v>0</v>
      </c>
      <c r="M219">
        <v>0.15</v>
      </c>
      <c r="N219">
        <v>0.71</v>
      </c>
      <c r="O219" s="8">
        <v>3.7</v>
      </c>
      <c r="P219" s="8">
        <v>4.76</v>
      </c>
      <c r="T219">
        <v>0.35</v>
      </c>
      <c r="U219">
        <v>0.4</v>
      </c>
      <c r="V219">
        <v>0.67</v>
      </c>
      <c r="W219">
        <f>Control!B217</f>
        <v>61.625</v>
      </c>
      <c r="X219">
        <f>'Ctrl pct'!B217</f>
        <v>0.11497201492537314</v>
      </c>
      <c r="Y219">
        <f>Controlled!B217</f>
        <v>149.875</v>
      </c>
      <c r="Z219">
        <f>'Controlled pct'!B217</f>
        <v>0.27961753731343286</v>
      </c>
      <c r="AA219">
        <f>'Fight Time'!B217</f>
        <v>536</v>
      </c>
      <c r="AB219">
        <v>-1</v>
      </c>
    </row>
    <row r="220" spans="1:28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8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8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8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8" x14ac:dyDescent="0.3">
      <c r="A224" t="str">
        <f>Control!A222</f>
        <v>Thomas Petersen</v>
      </c>
      <c r="B224">
        <v>30</v>
      </c>
      <c r="C224">
        <v>185</v>
      </c>
      <c r="D224">
        <v>188</v>
      </c>
      <c r="E224">
        <v>10</v>
      </c>
      <c r="F224">
        <v>3</v>
      </c>
      <c r="G224">
        <v>2</v>
      </c>
      <c r="H224">
        <v>2</v>
      </c>
      <c r="I224">
        <v>0.7</v>
      </c>
      <c r="J224">
        <v>0.67</v>
      </c>
      <c r="K224">
        <v>0.1</v>
      </c>
      <c r="L224">
        <v>0</v>
      </c>
      <c r="M224">
        <v>0.2</v>
      </c>
      <c r="N224">
        <v>0.33</v>
      </c>
      <c r="O224" s="8">
        <v>3.74</v>
      </c>
      <c r="P224" s="8">
        <v>2.94</v>
      </c>
      <c r="T224">
        <v>4.42</v>
      </c>
      <c r="U224">
        <v>0.66</v>
      </c>
      <c r="V224">
        <v>1</v>
      </c>
      <c r="W224">
        <f>Control!B222</f>
        <v>268.2</v>
      </c>
      <c r="X224">
        <f>'Ctrl pct'!B222</f>
        <v>0.4113496932515337</v>
      </c>
      <c r="Y224">
        <f>Controlled!B222</f>
        <v>2.4</v>
      </c>
      <c r="Z224">
        <f>'Controlled pct'!B222</f>
        <v>3.6809815950920245E-3</v>
      </c>
      <c r="AA224">
        <f>'Fight Time'!B222</f>
        <v>652</v>
      </c>
      <c r="AB224">
        <v>1</v>
      </c>
    </row>
    <row r="225" spans="1:28" x14ac:dyDescent="0.3">
      <c r="A225" t="str">
        <f>Control!A223</f>
        <v>Le Quang</v>
      </c>
      <c r="B225">
        <v>33</v>
      </c>
      <c r="C225">
        <v>169</v>
      </c>
      <c r="D225">
        <v>178</v>
      </c>
      <c r="E225">
        <v>9</v>
      </c>
      <c r="F225">
        <v>2</v>
      </c>
      <c r="G225">
        <v>1</v>
      </c>
      <c r="H225">
        <v>2</v>
      </c>
      <c r="I225">
        <v>0.22</v>
      </c>
      <c r="J225">
        <v>0.5</v>
      </c>
      <c r="K225">
        <v>0.44</v>
      </c>
      <c r="L225">
        <v>0</v>
      </c>
      <c r="M225">
        <v>0.33</v>
      </c>
      <c r="N225">
        <v>0.5</v>
      </c>
      <c r="O225" s="8">
        <v>2.7</v>
      </c>
      <c r="P225" s="8">
        <v>4.53</v>
      </c>
      <c r="T225">
        <v>3.15</v>
      </c>
      <c r="U225">
        <v>0.35</v>
      </c>
      <c r="V225">
        <v>1</v>
      </c>
      <c r="W225">
        <f>Control!B223</f>
        <v>199.33333333333334</v>
      </c>
      <c r="X225">
        <f>'Ctrl pct'!B223</f>
        <v>0.2988505747126437</v>
      </c>
      <c r="Y225">
        <f>Controlled!B223</f>
        <v>12.666666666666666</v>
      </c>
      <c r="Z225">
        <f>'Controlled pct'!B223</f>
        <v>1.8990504747626185E-2</v>
      </c>
      <c r="AA225">
        <f>'Fight Time'!B223</f>
        <v>667</v>
      </c>
      <c r="AB225">
        <v>1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4</v>
      </c>
      <c r="H233">
        <v>1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B234">
        <v>33</v>
      </c>
      <c r="C234">
        <v>178</v>
      </c>
      <c r="D234">
        <v>192</v>
      </c>
      <c r="E234">
        <v>15</v>
      </c>
      <c r="F234">
        <v>2</v>
      </c>
      <c r="G234">
        <v>9</v>
      </c>
      <c r="H234">
        <v>2</v>
      </c>
      <c r="I234">
        <v>0.53</v>
      </c>
      <c r="J234">
        <v>0</v>
      </c>
      <c r="K234">
        <v>7.0000000000000007E-2</v>
      </c>
      <c r="L234">
        <v>0</v>
      </c>
      <c r="M234">
        <v>0.4</v>
      </c>
      <c r="N234">
        <v>1</v>
      </c>
      <c r="O234" s="8">
        <v>3.22</v>
      </c>
      <c r="P234" s="8">
        <v>1.39</v>
      </c>
      <c r="T234">
        <v>3.24</v>
      </c>
      <c r="U234">
        <v>0.62</v>
      </c>
      <c r="V234">
        <v>0.68</v>
      </c>
      <c r="W234">
        <f>Control!B232</f>
        <v>257.7</v>
      </c>
      <c r="X234">
        <f>'Ctrl pct'!B232</f>
        <v>0.41298076923076921</v>
      </c>
      <c r="Y234">
        <f>Controlled!B232</f>
        <v>139.6</v>
      </c>
      <c r="Z234">
        <f>'Controlled pct'!B232</f>
        <v>0.2237179487179487</v>
      </c>
      <c r="AA234">
        <f>'Fight Time'!B232</f>
        <v>624</v>
      </c>
      <c r="AB234">
        <v>6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B236">
        <v>34</v>
      </c>
      <c r="C236">
        <v>193</v>
      </c>
      <c r="D236">
        <v>198</v>
      </c>
      <c r="E236">
        <v>20</v>
      </c>
      <c r="F236">
        <v>2</v>
      </c>
      <c r="G236">
        <v>3</v>
      </c>
      <c r="H236">
        <v>0</v>
      </c>
      <c r="I236">
        <v>0.2</v>
      </c>
      <c r="J236">
        <v>1</v>
      </c>
      <c r="K236">
        <v>0.7</v>
      </c>
      <c r="L236">
        <v>0</v>
      </c>
      <c r="M236">
        <v>0.1</v>
      </c>
      <c r="N236">
        <v>0</v>
      </c>
      <c r="O236" s="8">
        <v>3.25</v>
      </c>
      <c r="P236" s="8">
        <v>2.21</v>
      </c>
      <c r="T236">
        <v>4.74</v>
      </c>
      <c r="U236">
        <v>0.38</v>
      </c>
      <c r="V236">
        <v>0.66</v>
      </c>
      <c r="W236">
        <f>Control!B234</f>
        <v>181</v>
      </c>
      <c r="X236">
        <f>'Ctrl pct'!B234</f>
        <v>0.40857787810383744</v>
      </c>
      <c r="Y236">
        <f>Controlled!B234</f>
        <v>105.66666666666667</v>
      </c>
      <c r="Z236">
        <f>'Controlled pct'!B234</f>
        <v>0.23852520692249812</v>
      </c>
      <c r="AA236">
        <f>'Fight Time'!B234</f>
        <v>443</v>
      </c>
      <c r="AB236">
        <v>4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B240">
        <v>30</v>
      </c>
      <c r="C240">
        <v>170</v>
      </c>
      <c r="D240">
        <v>170</v>
      </c>
      <c r="E240">
        <v>12</v>
      </c>
      <c r="F240">
        <v>2</v>
      </c>
      <c r="G240">
        <v>3</v>
      </c>
      <c r="H240">
        <v>1</v>
      </c>
      <c r="I240">
        <v>0.42</v>
      </c>
      <c r="J240">
        <v>0</v>
      </c>
      <c r="K240">
        <v>0.16</v>
      </c>
      <c r="L240">
        <v>0</v>
      </c>
      <c r="M240">
        <v>0.42</v>
      </c>
      <c r="N240">
        <v>1</v>
      </c>
      <c r="O240" s="8">
        <v>4.74</v>
      </c>
      <c r="P240" s="8">
        <v>4.96</v>
      </c>
      <c r="T240">
        <v>3.03</v>
      </c>
      <c r="U240">
        <v>0.39</v>
      </c>
      <c r="V240">
        <v>0.73</v>
      </c>
      <c r="W240">
        <f>Control!B238</f>
        <v>277.75</v>
      </c>
      <c r="X240">
        <f>'Ctrl pct'!B238</f>
        <v>0.33996328029375766</v>
      </c>
      <c r="Y240">
        <f>Controlled!B238</f>
        <v>55.25</v>
      </c>
      <c r="Z240">
        <f>'Controlled pct'!B238</f>
        <v>6.7625458996328033E-2</v>
      </c>
      <c r="AA240">
        <f>'Fight Time'!B238</f>
        <v>817</v>
      </c>
      <c r="AB240">
        <v>3</v>
      </c>
    </row>
    <row r="241" spans="1:28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8" x14ac:dyDescent="0.3">
      <c r="A242" t="str">
        <f>Control!A240</f>
        <v>Marc-Andre Barriault</v>
      </c>
      <c r="B242">
        <v>35</v>
      </c>
      <c r="C242">
        <v>185</v>
      </c>
      <c r="D242">
        <v>188</v>
      </c>
      <c r="E242">
        <v>17</v>
      </c>
      <c r="F242">
        <v>9</v>
      </c>
      <c r="G242">
        <v>6</v>
      </c>
      <c r="H242">
        <v>8</v>
      </c>
      <c r="I242">
        <v>0.65</v>
      </c>
      <c r="J242">
        <v>0.33</v>
      </c>
      <c r="K242">
        <v>0.06</v>
      </c>
      <c r="L242">
        <v>0.11</v>
      </c>
      <c r="M242">
        <v>0.28000000000000003</v>
      </c>
      <c r="N242">
        <v>0.56000000000000005</v>
      </c>
      <c r="O242" s="8">
        <v>6.02</v>
      </c>
      <c r="P242" s="8">
        <v>5.77</v>
      </c>
      <c r="T242">
        <v>0.21</v>
      </c>
      <c r="U242">
        <v>0.25</v>
      </c>
      <c r="V242">
        <v>0.67</v>
      </c>
      <c r="W242">
        <f>Control!B240</f>
        <v>51.545454545454547</v>
      </c>
      <c r="X242">
        <f>'Ctrl pct'!B240</f>
        <v>8.8262764632627652E-2</v>
      </c>
      <c r="Y242">
        <f>Controlled!B240</f>
        <v>109.81818181818181</v>
      </c>
      <c r="Z242">
        <f>'Controlled pct'!B240</f>
        <v>0.18804483188044832</v>
      </c>
      <c r="AA242">
        <f>'Fight Time'!B240</f>
        <v>584</v>
      </c>
      <c r="AB242">
        <v>1</v>
      </c>
    </row>
    <row r="243" spans="1:28" x14ac:dyDescent="0.3">
      <c r="A243" t="str">
        <f>Control!A241</f>
        <v>Ivan Erslan</v>
      </c>
      <c r="B243">
        <v>33</v>
      </c>
      <c r="C243">
        <v>188</v>
      </c>
      <c r="D243">
        <v>184</v>
      </c>
      <c r="E243">
        <v>14</v>
      </c>
      <c r="F243">
        <v>5</v>
      </c>
      <c r="G243">
        <v>0</v>
      </c>
      <c r="H243">
        <v>2</v>
      </c>
      <c r="I243">
        <v>0.71</v>
      </c>
      <c r="J243">
        <v>0.2</v>
      </c>
      <c r="K243">
        <v>7.0000000000000007E-2</v>
      </c>
      <c r="L243">
        <v>0.2</v>
      </c>
      <c r="M243">
        <v>0.21</v>
      </c>
      <c r="N243">
        <v>0.6</v>
      </c>
      <c r="O243" s="8">
        <v>2.5</v>
      </c>
      <c r="P243" s="8">
        <v>5.17</v>
      </c>
      <c r="T243">
        <v>0.5</v>
      </c>
      <c r="U243">
        <v>0.2</v>
      </c>
      <c r="V243">
        <v>0.64</v>
      </c>
      <c r="W243">
        <f>Control!B241</f>
        <v>210</v>
      </c>
      <c r="X243">
        <f>'Ctrl pct'!B241</f>
        <v>0.23333333333333334</v>
      </c>
      <c r="Y243">
        <f>Controlled!B241</f>
        <v>150</v>
      </c>
      <c r="Z243">
        <f>'Controlled pct'!B241</f>
        <v>0.16666666666666666</v>
      </c>
      <c r="AA243">
        <f>'Fight Time'!B241</f>
        <v>900</v>
      </c>
      <c r="AB243">
        <v>-2</v>
      </c>
    </row>
    <row r="244" spans="1:28" x14ac:dyDescent="0.3">
      <c r="A244" t="str">
        <f>Control!A242</f>
        <v>Navajo Stirling</v>
      </c>
      <c r="B244">
        <v>27</v>
      </c>
      <c r="C244">
        <v>193</v>
      </c>
      <c r="D244">
        <v>201</v>
      </c>
      <c r="E244">
        <v>7</v>
      </c>
      <c r="F244">
        <v>0</v>
      </c>
      <c r="G244">
        <v>2</v>
      </c>
      <c r="H244">
        <v>0</v>
      </c>
      <c r="I244">
        <v>0.56000000000000005</v>
      </c>
      <c r="J244">
        <v>0</v>
      </c>
      <c r="K244">
        <v>0</v>
      </c>
      <c r="L244">
        <v>0</v>
      </c>
      <c r="M244">
        <v>0.43</v>
      </c>
      <c r="N244">
        <v>0</v>
      </c>
      <c r="O244" s="8">
        <v>6.43</v>
      </c>
      <c r="P244" s="8">
        <v>2.4900000000000002</v>
      </c>
      <c r="T244">
        <v>1.2</v>
      </c>
      <c r="U244">
        <v>0.3</v>
      </c>
      <c r="V244">
        <v>0.78</v>
      </c>
      <c r="W244">
        <f>Control!B242</f>
        <v>97</v>
      </c>
      <c r="X244">
        <f>'Ctrl pct'!B242</f>
        <v>0.12985274431057564</v>
      </c>
      <c r="Y244">
        <f>Controlled!B242</f>
        <v>105.66666666666667</v>
      </c>
      <c r="Z244">
        <f>'Controlled pct'!B242</f>
        <v>0.14145470771976798</v>
      </c>
      <c r="AA244">
        <f>'Fight Time'!B242</f>
        <v>747</v>
      </c>
      <c r="AB244">
        <v>7</v>
      </c>
    </row>
    <row r="245" spans="1:28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8" x14ac:dyDescent="0.3">
      <c r="A246" t="str">
        <f>Control!A244</f>
        <v>Charles Radtke</v>
      </c>
      <c r="B246">
        <v>35</v>
      </c>
      <c r="C246">
        <v>175</v>
      </c>
      <c r="D246">
        <v>183</v>
      </c>
      <c r="E246">
        <v>10</v>
      </c>
      <c r="F246">
        <v>5</v>
      </c>
      <c r="G246">
        <v>3</v>
      </c>
      <c r="H246">
        <v>2</v>
      </c>
      <c r="I246">
        <v>0.5</v>
      </c>
      <c r="J246">
        <v>0.6</v>
      </c>
      <c r="K246">
        <v>0.2</v>
      </c>
      <c r="L246">
        <v>0</v>
      </c>
      <c r="M246">
        <v>0.3</v>
      </c>
      <c r="N246">
        <v>0.4</v>
      </c>
      <c r="O246" s="8">
        <v>3.11</v>
      </c>
      <c r="P246" s="8">
        <v>3.66</v>
      </c>
      <c r="T246">
        <v>0.49</v>
      </c>
      <c r="U246">
        <v>0.12</v>
      </c>
      <c r="V246">
        <v>1</v>
      </c>
      <c r="W246">
        <f>Control!B244</f>
        <v>117.8</v>
      </c>
      <c r="X246">
        <f>'Ctrl pct'!B244</f>
        <v>0.31837837837837835</v>
      </c>
      <c r="Y246">
        <f>Controlled!B244</f>
        <v>6.5</v>
      </c>
      <c r="Z246">
        <f>'Controlled pct'!B244</f>
        <v>1.7567567567567569E-2</v>
      </c>
      <c r="AA246">
        <f>'Fight Time'!B244</f>
        <v>370</v>
      </c>
      <c r="AB246">
        <v>-1</v>
      </c>
    </row>
    <row r="247" spans="1:28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8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8" x14ac:dyDescent="0.3">
      <c r="A249" t="str">
        <f>Control!A247</f>
        <v>Benoit Saint-Denis</v>
      </c>
      <c r="B249">
        <v>29</v>
      </c>
      <c r="C249">
        <v>180</v>
      </c>
      <c r="D249">
        <v>185</v>
      </c>
      <c r="E249">
        <v>14</v>
      </c>
      <c r="F249">
        <v>3</v>
      </c>
      <c r="G249">
        <v>6</v>
      </c>
      <c r="H249">
        <v>3</v>
      </c>
      <c r="I249">
        <v>0.28000000000000003</v>
      </c>
      <c r="J249">
        <v>0.67</v>
      </c>
      <c r="K249">
        <v>0.71</v>
      </c>
      <c r="L249">
        <v>0</v>
      </c>
      <c r="M249">
        <v>0</v>
      </c>
      <c r="N249">
        <v>0.33</v>
      </c>
      <c r="O249" s="8">
        <v>5.39</v>
      </c>
      <c r="P249" s="8">
        <v>4.6100000000000003</v>
      </c>
      <c r="T249">
        <v>4.1900000000000004</v>
      </c>
      <c r="U249">
        <v>0.39</v>
      </c>
      <c r="V249">
        <v>0.7</v>
      </c>
      <c r="W249">
        <f>Control!B247</f>
        <v>200.22222222222223</v>
      </c>
      <c r="X249">
        <f>'Ctrl pct'!B247</f>
        <v>0.4419916605347069</v>
      </c>
      <c r="Y249">
        <f>Controlled!B247</f>
        <v>44.666666666666664</v>
      </c>
      <c r="Z249">
        <f>'Controlled pct'!B247</f>
        <v>9.860191317144959E-2</v>
      </c>
      <c r="AA249">
        <f>'Fight Time'!B247</f>
        <v>453</v>
      </c>
      <c r="AB249">
        <v>1</v>
      </c>
    </row>
    <row r="250" spans="1:28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8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8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8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8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8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8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</v>
      </c>
      <c r="J258">
        <v>0</v>
      </c>
      <c r="K258">
        <v>0.4</v>
      </c>
      <c r="L258">
        <v>0.28000000000000003</v>
      </c>
      <c r="M258">
        <v>0.2</v>
      </c>
      <c r="N258">
        <v>0.71</v>
      </c>
      <c r="O258" s="8">
        <v>6.73</v>
      </c>
      <c r="P258" s="8">
        <v>5.04</v>
      </c>
      <c r="Q258">
        <v>0.68</v>
      </c>
      <c r="R258">
        <v>0.17</v>
      </c>
      <c r="S258">
        <v>0.15</v>
      </c>
      <c r="T258">
        <v>1</v>
      </c>
      <c r="U258">
        <v>0.5</v>
      </c>
      <c r="V258">
        <v>0.87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</v>
      </c>
      <c r="J260">
        <v>0</v>
      </c>
      <c r="K260">
        <v>0.1</v>
      </c>
      <c r="L260">
        <v>0.5</v>
      </c>
      <c r="M260">
        <v>0.4</v>
      </c>
      <c r="N260">
        <v>0.5</v>
      </c>
      <c r="O260" s="8">
        <v>7.05</v>
      </c>
      <c r="P260" s="8">
        <v>4.76</v>
      </c>
      <c r="Q260">
        <v>0.81</v>
      </c>
      <c r="R260">
        <v>0.13</v>
      </c>
      <c r="S260">
        <v>7.0000000000000007E-2</v>
      </c>
      <c r="T260">
        <v>1.24</v>
      </c>
      <c r="U260">
        <v>0.75</v>
      </c>
      <c r="V260">
        <v>0.85</v>
      </c>
      <c r="W260">
        <f>Control!B258</f>
        <v>47</v>
      </c>
      <c r="X260">
        <f>'Ctrl pct'!B258</f>
        <v>8.6238532110091748E-2</v>
      </c>
      <c r="Y260">
        <f>Controlled!B258</f>
        <v>28.75</v>
      </c>
      <c r="Z260">
        <f>'Controlled pct'!B258</f>
        <v>5.2752293577981654E-2</v>
      </c>
      <c r="AA260">
        <f>'Fight Time'!B258</f>
        <v>545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185</v>
      </c>
      <c r="D262">
        <v>185</v>
      </c>
      <c r="E262">
        <v>12</v>
      </c>
      <c r="F262">
        <v>2</v>
      </c>
      <c r="G262">
        <v>1</v>
      </c>
      <c r="H262">
        <v>0</v>
      </c>
      <c r="I262">
        <v>0.67</v>
      </c>
      <c r="J262">
        <v>0</v>
      </c>
      <c r="K262">
        <v>0.17</v>
      </c>
      <c r="L262">
        <v>0</v>
      </c>
      <c r="M262">
        <v>0.17</v>
      </c>
      <c r="N262">
        <v>1</v>
      </c>
      <c r="O262" s="8">
        <v>5.83</v>
      </c>
      <c r="P262" s="8">
        <v>2.79</v>
      </c>
      <c r="Q262">
        <v>0.61</v>
      </c>
      <c r="R262">
        <v>0.28999999999999998</v>
      </c>
      <c r="S262">
        <v>0.11</v>
      </c>
      <c r="T262">
        <v>6.49</v>
      </c>
      <c r="U262">
        <v>0.57999999999999996</v>
      </c>
      <c r="V262">
        <v>1</v>
      </c>
      <c r="W262">
        <f>Control!B260</f>
        <v>485</v>
      </c>
      <c r="X262">
        <f>'Ctrl pct'!B260</f>
        <v>0.69285714285714284</v>
      </c>
      <c r="Y262">
        <f>Controlled!B260</f>
        <v>70</v>
      </c>
      <c r="Z262">
        <f>'Controlled pct'!B260</f>
        <v>0.1</v>
      </c>
      <c r="AA262">
        <f>'Fight Time'!B260</f>
        <v>700</v>
      </c>
      <c r="AB262">
        <v>4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34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0.25</v>
      </c>
      <c r="K264">
        <v>0.3</v>
      </c>
      <c r="L264">
        <v>0.25</v>
      </c>
      <c r="M264">
        <v>0.4</v>
      </c>
      <c r="N264">
        <v>0.5</v>
      </c>
      <c r="O264" s="8">
        <v>3.49</v>
      </c>
      <c r="P264" s="8">
        <v>2.68</v>
      </c>
      <c r="Q264">
        <v>0.56999999999999995</v>
      </c>
      <c r="R264">
        <v>0.34</v>
      </c>
      <c r="S264">
        <v>0.09</v>
      </c>
      <c r="T264">
        <v>2.08</v>
      </c>
      <c r="U264">
        <v>0.35</v>
      </c>
      <c r="V264">
        <v>0.7</v>
      </c>
      <c r="W264">
        <f>Control!B262</f>
        <v>182.3</v>
      </c>
      <c r="X264">
        <f>'Ctrl pct'!B262</f>
        <v>0.31056218057921636</v>
      </c>
      <c r="Y264">
        <f>Controlled!B262</f>
        <v>223.1</v>
      </c>
      <c r="Z264">
        <f>'Controlled pct'!B262</f>
        <v>0.38006814310051107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34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0.13</v>
      </c>
      <c r="J265">
        <v>0.25</v>
      </c>
      <c r="K265">
        <v>0.27</v>
      </c>
      <c r="L265">
        <v>0</v>
      </c>
      <c r="M265">
        <v>0.6</v>
      </c>
      <c r="N265">
        <v>0.75</v>
      </c>
      <c r="O265" s="8">
        <v>2.84</v>
      </c>
      <c r="P265" s="8">
        <v>3.72</v>
      </c>
      <c r="Q265">
        <v>0.77</v>
      </c>
      <c r="R265">
        <v>0.14000000000000001</v>
      </c>
      <c r="S265">
        <v>0.09</v>
      </c>
      <c r="T265">
        <v>1.28</v>
      </c>
      <c r="U265">
        <v>0.43</v>
      </c>
      <c r="V265">
        <v>0.9</v>
      </c>
      <c r="W265">
        <f>Control!B263</f>
        <v>290</v>
      </c>
      <c r="X265">
        <f>'Ctrl pct'!B263</f>
        <v>0.31556039173014144</v>
      </c>
      <c r="Y265">
        <f>Controlled!B263</f>
        <v>185.5</v>
      </c>
      <c r="Z265">
        <f>'Controlled pct'!B263</f>
        <v>0.20184983677910773</v>
      </c>
      <c r="AA265">
        <f>'Fight Time'!B263</f>
        <v>919</v>
      </c>
      <c r="AB265">
        <v>1</v>
      </c>
    </row>
    <row r="266" spans="1:28" x14ac:dyDescent="0.3">
      <c r="A266" t="str">
        <f>Control!A264</f>
        <v>Allan Nascimento</v>
      </c>
      <c r="B266">
        <v>34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0.71</v>
      </c>
      <c r="L266">
        <v>0</v>
      </c>
      <c r="M266">
        <v>0.24</v>
      </c>
      <c r="N266">
        <v>1</v>
      </c>
      <c r="O266" s="8">
        <v>2.64</v>
      </c>
      <c r="P266" s="8">
        <v>1.85</v>
      </c>
      <c r="Q266">
        <v>0.65</v>
      </c>
      <c r="R266">
        <v>0.14000000000000001</v>
      </c>
      <c r="S266">
        <v>0.21</v>
      </c>
      <c r="T266">
        <v>1.42</v>
      </c>
      <c r="U266">
        <v>0.24</v>
      </c>
      <c r="V266">
        <v>0.3</v>
      </c>
      <c r="W266">
        <f>Control!B264</f>
        <v>287.25</v>
      </c>
      <c r="X266">
        <f>'Ctrl pct'!B264</f>
        <v>0.3784584980237154</v>
      </c>
      <c r="Y266">
        <f>Controlled!B264</f>
        <v>333.5</v>
      </c>
      <c r="Z266">
        <f>'Controlled pct'!B264</f>
        <v>0.43939393939393939</v>
      </c>
      <c r="AA266">
        <f>'Fight Time'!B264</f>
        <v>759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0.5</v>
      </c>
      <c r="M267">
        <v>0.06</v>
      </c>
      <c r="N267">
        <v>0.5</v>
      </c>
      <c r="O267" s="8">
        <v>1.92</v>
      </c>
      <c r="P267" s="8">
        <v>1.63</v>
      </c>
      <c r="Q267">
        <v>0.6</v>
      </c>
      <c r="R267">
        <v>0.21</v>
      </c>
      <c r="S267">
        <v>0.19</v>
      </c>
      <c r="T267">
        <v>2.4500000000000002</v>
      </c>
      <c r="U267">
        <v>0.42</v>
      </c>
      <c r="V267">
        <v>0.66</v>
      </c>
      <c r="W267">
        <f>Control!B265</f>
        <v>165.2</v>
      </c>
      <c r="X267">
        <f>'Ctrl pct'!B265</f>
        <v>0.28143100511073255</v>
      </c>
      <c r="Y267">
        <f>Controlled!B265</f>
        <v>216.6</v>
      </c>
      <c r="Z267">
        <f>'Controlled pct'!B265</f>
        <v>0.36899488926746166</v>
      </c>
      <c r="AA267">
        <f>'Fight Time'!B265</f>
        <v>587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0.67</v>
      </c>
      <c r="K268">
        <v>0.25</v>
      </c>
      <c r="L268">
        <v>0</v>
      </c>
      <c r="M268">
        <v>0.08</v>
      </c>
      <c r="N268">
        <v>0.33</v>
      </c>
      <c r="O268" s="8">
        <v>4.79</v>
      </c>
      <c r="P268" s="8">
        <v>4.53</v>
      </c>
      <c r="Q268">
        <v>0.67</v>
      </c>
      <c r="R268">
        <v>0.27</v>
      </c>
      <c r="S268">
        <v>0.06</v>
      </c>
      <c r="T268">
        <v>1.5</v>
      </c>
      <c r="U268">
        <v>0.17</v>
      </c>
      <c r="V268">
        <v>0.42</v>
      </c>
      <c r="W268">
        <f>Control!B266</f>
        <v>119.77777777777777</v>
      </c>
      <c r="X268">
        <f>'Ctrl pct'!B266</f>
        <v>0.24901824901824901</v>
      </c>
      <c r="Y268">
        <f>Controlled!B266</f>
        <v>47.555555555555557</v>
      </c>
      <c r="Z268">
        <f>'Controlled pct'!B266</f>
        <v>9.8868098868098872E-2</v>
      </c>
      <c r="AA268">
        <f>'Fight Time'!B266</f>
        <v>481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0.56000000000000005</v>
      </c>
      <c r="J269">
        <v>1</v>
      </c>
      <c r="K269">
        <v>0.22</v>
      </c>
      <c r="L269">
        <v>0</v>
      </c>
      <c r="M269">
        <v>0.22</v>
      </c>
      <c r="N269">
        <v>0</v>
      </c>
      <c r="O269" s="8">
        <v>4.28</v>
      </c>
      <c r="P269" s="8">
        <v>2.99</v>
      </c>
      <c r="Q269">
        <v>0.6</v>
      </c>
      <c r="R269">
        <v>0.25</v>
      </c>
      <c r="S269">
        <v>0.15</v>
      </c>
      <c r="T269">
        <v>2.88</v>
      </c>
      <c r="U269">
        <v>0.57999999999999996</v>
      </c>
      <c r="V269">
        <v>0.56999999999999995</v>
      </c>
      <c r="W269">
        <f>Control!B267</f>
        <v>72.666666666666671</v>
      </c>
      <c r="X269">
        <f>'Ctrl pct'!B267</f>
        <v>0.19908675799086759</v>
      </c>
      <c r="Y269">
        <f>Controlled!B267</f>
        <v>107.5</v>
      </c>
      <c r="Z269">
        <f>'Controlled pct'!B267</f>
        <v>0.29452054794520549</v>
      </c>
      <c r="AA269">
        <f>'Fight Time'!B267</f>
        <v>365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</v>
      </c>
      <c r="K272">
        <v>0.35</v>
      </c>
      <c r="L272">
        <v>0.4</v>
      </c>
      <c r="M272">
        <v>0.26</v>
      </c>
      <c r="N272">
        <v>0.4</v>
      </c>
      <c r="O272" s="8">
        <v>3.57</v>
      </c>
      <c r="P272" s="8">
        <v>3.34</v>
      </c>
      <c r="Q272">
        <v>0.56000000000000005</v>
      </c>
      <c r="R272">
        <v>0.32</v>
      </c>
      <c r="S272">
        <v>0.13</v>
      </c>
      <c r="T272">
        <v>1.52</v>
      </c>
      <c r="U272">
        <v>0.51</v>
      </c>
      <c r="V272">
        <v>0.76</v>
      </c>
      <c r="W272">
        <f>Control!B270</f>
        <v>236.8</v>
      </c>
      <c r="X272">
        <f>'Ctrl pct'!B270</f>
        <v>0.37527733755942949</v>
      </c>
      <c r="Y272">
        <f>Controlled!B270</f>
        <v>122.1</v>
      </c>
      <c r="Z272">
        <f>'Controlled pct'!B270</f>
        <v>0.19350237717908081</v>
      </c>
      <c r="AA272">
        <f>'Fight Time'!B270</f>
        <v>631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0.32</v>
      </c>
      <c r="J273">
        <v>0</v>
      </c>
      <c r="K273">
        <v>0.2</v>
      </c>
      <c r="L273">
        <v>0</v>
      </c>
      <c r="M273">
        <v>0.48</v>
      </c>
      <c r="N273">
        <v>1</v>
      </c>
      <c r="O273" s="8">
        <v>3.35</v>
      </c>
      <c r="P273" s="8">
        <v>3.04</v>
      </c>
      <c r="Q273">
        <v>0.75</v>
      </c>
      <c r="R273">
        <v>0.14000000000000001</v>
      </c>
      <c r="S273">
        <v>0.11</v>
      </c>
      <c r="T273">
        <v>5.33</v>
      </c>
      <c r="U273">
        <v>0.36</v>
      </c>
      <c r="V273">
        <v>0.9</v>
      </c>
      <c r="W273">
        <f>Control!B271</f>
        <v>433.1</v>
      </c>
      <c r="X273">
        <f>'Ctrl pct'!B271</f>
        <v>0.5759308510638298</v>
      </c>
      <c r="Y273">
        <f>Controlled!B271</f>
        <v>29</v>
      </c>
      <c r="Z273">
        <f>'Controlled pct'!B271</f>
        <v>3.8563829787234043E-2</v>
      </c>
      <c r="AA273">
        <f>'Fight Time'!B271</f>
        <v>752</v>
      </c>
      <c r="AB273">
        <v>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305.33333333333331</v>
      </c>
      <c r="X278">
        <f>'Ctrl pct'!B276</f>
        <v>0.50385038503850377</v>
      </c>
      <c r="Y278">
        <f>Controlled!B276</f>
        <v>77.333333333333329</v>
      </c>
      <c r="Z278">
        <f>'Controlled pct'!B276</f>
        <v>0.12761276127612761</v>
      </c>
      <c r="AA278">
        <f>'Fight Time'!B276</f>
        <v>606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170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0.44</v>
      </c>
      <c r="J279">
        <v>0</v>
      </c>
      <c r="K279">
        <v>0.11</v>
      </c>
      <c r="L279">
        <v>0</v>
      </c>
      <c r="M279">
        <v>0.45</v>
      </c>
      <c r="N279">
        <v>0</v>
      </c>
      <c r="O279" s="8">
        <v>12.86</v>
      </c>
      <c r="P279" s="8">
        <v>4.29</v>
      </c>
      <c r="T279">
        <v>0</v>
      </c>
      <c r="U279">
        <v>0</v>
      </c>
      <c r="V279">
        <v>0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28</v>
      </c>
      <c r="AB279">
        <v>9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3.977724741447892E-3</v>
      </c>
      <c r="Y280">
        <f>Controlled!B278</f>
        <v>9.3333333333333339</v>
      </c>
      <c r="Z280">
        <f>'Controlled pct'!B278</f>
        <v>2.2275258552108195E-2</v>
      </c>
      <c r="AA280">
        <f>'Fight Time'!B278</f>
        <v>419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8.9985272459499263E-2</v>
      </c>
      <c r="Y281">
        <f>Controlled!B279</f>
        <v>198</v>
      </c>
      <c r="Z281">
        <f>'Controlled pct'!B279</f>
        <v>0.29160530191458028</v>
      </c>
      <c r="AA281">
        <f>'Fight Time'!B279</f>
        <v>679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0.42766439909297049</v>
      </c>
      <c r="Y282">
        <f>Controlled!B280</f>
        <v>40.299999999999997</v>
      </c>
      <c r="Z282">
        <f>'Controlled pct'!B280</f>
        <v>9.1383219954648515E-2</v>
      </c>
      <c r="AA282">
        <f>'Fight Time'!B280</f>
        <v>441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0.73</v>
      </c>
      <c r="J283">
        <v>0</v>
      </c>
      <c r="K283">
        <v>7.0000000000000007E-2</v>
      </c>
      <c r="L283">
        <v>0</v>
      </c>
      <c r="M283">
        <v>0.2</v>
      </c>
      <c r="N283">
        <v>0</v>
      </c>
      <c r="O283" s="8">
        <v>4.93</v>
      </c>
      <c r="P283" s="8">
        <v>2.86</v>
      </c>
      <c r="T283">
        <v>0.57999999999999996</v>
      </c>
      <c r="U283">
        <v>0.15</v>
      </c>
      <c r="V283">
        <v>0.83</v>
      </c>
      <c r="W283">
        <f>Control!B281</f>
        <v>57.666666666666664</v>
      </c>
      <c r="X283">
        <f>'Ctrl pct'!B281</f>
        <v>0.11132561132561132</v>
      </c>
      <c r="Y283">
        <f>Controlled!B281</f>
        <v>46.166666666666664</v>
      </c>
      <c r="Z283">
        <f>'Controlled pct'!B281</f>
        <v>8.9124839124839123E-2</v>
      </c>
      <c r="AA283">
        <f>'Fight Time'!B281</f>
        <v>518</v>
      </c>
      <c r="AB283">
        <v>15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0.18</v>
      </c>
      <c r="K284">
        <v>0.39</v>
      </c>
      <c r="L284">
        <v>0.27</v>
      </c>
      <c r="M284">
        <v>0.13</v>
      </c>
      <c r="N284">
        <v>0.55000000000000004</v>
      </c>
      <c r="O284" s="8">
        <v>5.0199999999999996</v>
      </c>
      <c r="P284" s="8">
        <v>5.25</v>
      </c>
      <c r="T284">
        <v>0.97</v>
      </c>
      <c r="U284">
        <v>0.51</v>
      </c>
      <c r="V284">
        <v>0.61</v>
      </c>
      <c r="W284">
        <f>Control!B282</f>
        <v>100.5</v>
      </c>
      <c r="X284">
        <f>'Ctrl pct'!B282</f>
        <v>0.17693661971830985</v>
      </c>
      <c r="Y284">
        <f>Controlled!B282</f>
        <v>103.6</v>
      </c>
      <c r="Z284">
        <f>'Controlled pct'!B282</f>
        <v>0.18239436619718308</v>
      </c>
      <c r="AA284">
        <f>'Fight Time'!B282</f>
        <v>568</v>
      </c>
      <c r="AB284">
        <v>-1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8.1300000000000008</v>
      </c>
      <c r="P285" s="8">
        <v>11.53</v>
      </c>
      <c r="T285">
        <v>0</v>
      </c>
      <c r="U285">
        <v>0</v>
      </c>
      <c r="V285">
        <v>0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-1</v>
      </c>
    </row>
    <row r="286" spans="1:28" x14ac:dyDescent="0.3">
      <c r="A286" t="str">
        <f>Control!A284</f>
        <v>Mario Bautista</v>
      </c>
      <c r="B286">
        <v>32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0.19</v>
      </c>
      <c r="J286">
        <v>0.5</v>
      </c>
      <c r="K286">
        <v>0.38</v>
      </c>
      <c r="L286">
        <v>0.5</v>
      </c>
      <c r="M286">
        <v>0.44</v>
      </c>
      <c r="N286">
        <v>0</v>
      </c>
      <c r="O286" s="8">
        <v>6.13</v>
      </c>
      <c r="P286" s="8">
        <v>4.45</v>
      </c>
      <c r="T286">
        <v>1.67</v>
      </c>
      <c r="U286">
        <v>0.33</v>
      </c>
      <c r="V286">
        <v>0.66</v>
      </c>
      <c r="W286">
        <f>Control!B284</f>
        <v>149.6</v>
      </c>
      <c r="X286">
        <f>'Ctrl pct'!B284</f>
        <v>0.25660377358490566</v>
      </c>
      <c r="Y286">
        <f>Controlled!B284</f>
        <v>56.7</v>
      </c>
      <c r="Z286">
        <f>'Controlled pct'!B284</f>
        <v>9.7255574614065185E-2</v>
      </c>
      <c r="AA286">
        <f>'Fight Time'!B284</f>
        <v>583</v>
      </c>
      <c r="AB286">
        <v>8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0.58486238532110091</v>
      </c>
      <c r="Y287">
        <f>Controlled!B285</f>
        <v>7.5</v>
      </c>
      <c r="Z287">
        <f>'Controlled pct'!B285</f>
        <v>1.1467889908256881E-2</v>
      </c>
      <c r="AA287">
        <f>'Fight Time'!B285</f>
        <v>654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0.15</v>
      </c>
      <c r="J290">
        <v>0</v>
      </c>
      <c r="K290">
        <v>0.1</v>
      </c>
      <c r="L290">
        <v>0.25</v>
      </c>
      <c r="M290">
        <v>0.75</v>
      </c>
      <c r="N290">
        <v>0.75</v>
      </c>
      <c r="O290" s="8">
        <v>4.3099999999999996</v>
      </c>
      <c r="P290" s="8">
        <v>2.58</v>
      </c>
      <c r="T290">
        <v>5.8</v>
      </c>
      <c r="U290">
        <v>0.35</v>
      </c>
      <c r="V290">
        <v>0.82</v>
      </c>
      <c r="W290">
        <f>Control!B288</f>
        <v>335.7</v>
      </c>
      <c r="X290">
        <f>'Ctrl pct'!B288</f>
        <v>0.33704819277108433</v>
      </c>
      <c r="Y290">
        <f>Controlled!B288</f>
        <v>54.5</v>
      </c>
      <c r="Z290">
        <f>'Controlled pct'!B288</f>
        <v>5.4718875502008033E-2</v>
      </c>
      <c r="AA290">
        <f>'Fight Time'!B288</f>
        <v>996</v>
      </c>
      <c r="AB290">
        <v>13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6.8507157464212681E-2</v>
      </c>
      <c r="Y291">
        <f>Controlled!B289</f>
        <v>154</v>
      </c>
      <c r="Z291">
        <f>'Controlled pct'!B289</f>
        <v>0.47239263803680981</v>
      </c>
      <c r="AA291">
        <f>'Fight Time'!B289</f>
        <v>326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0.20442930153321975</v>
      </c>
      <c r="Y292">
        <f>Controlled!B290</f>
        <v>69.75</v>
      </c>
      <c r="Z292">
        <f>'Controlled pct'!B290</f>
        <v>0.11882453151618398</v>
      </c>
      <c r="AA292">
        <f>'Fight Time'!B290</f>
        <v>587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35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0.64</v>
      </c>
      <c r="J295">
        <v>0.2</v>
      </c>
      <c r="K295">
        <v>0.36</v>
      </c>
      <c r="L295">
        <v>0</v>
      </c>
      <c r="M295">
        <v>0</v>
      </c>
      <c r="N295">
        <v>0.8</v>
      </c>
      <c r="O295" s="8">
        <v>3.99</v>
      </c>
      <c r="P295" s="8">
        <v>4.38</v>
      </c>
      <c r="Q295">
        <v>0.72</v>
      </c>
      <c r="R295">
        <v>0.15</v>
      </c>
      <c r="S295">
        <v>0.13</v>
      </c>
      <c r="T295">
        <v>0.6</v>
      </c>
      <c r="U295">
        <v>0.36</v>
      </c>
      <c r="V295">
        <v>0.56000000000000005</v>
      </c>
      <c r="W295">
        <f>Control!B293</f>
        <v>120.42857142857143</v>
      </c>
      <c r="X295">
        <f>'Ctrl pct'!B293</f>
        <v>0.1616490891658677</v>
      </c>
      <c r="Y295">
        <f>Controlled!B293</f>
        <v>259.28571428571428</v>
      </c>
      <c r="Z295">
        <f>'Controlled pct'!B293</f>
        <v>0.3480345158197507</v>
      </c>
      <c r="AA295">
        <f>'Fight Time'!B293</f>
        <v>745</v>
      </c>
      <c r="AB295">
        <v>1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0.88</v>
      </c>
      <c r="J297">
        <v>0</v>
      </c>
      <c r="K297">
        <v>0.13</v>
      </c>
      <c r="L297">
        <v>0</v>
      </c>
      <c r="M297">
        <v>0</v>
      </c>
      <c r="N297">
        <v>1</v>
      </c>
      <c r="O297" s="8">
        <v>3.96</v>
      </c>
      <c r="P297" s="8">
        <v>2.97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0.66</v>
      </c>
      <c r="W297">
        <f>Control!B295</f>
        <v>6.5</v>
      </c>
      <c r="X297">
        <f>'Ctrl pct'!B295</f>
        <v>8.5978835978835974E-3</v>
      </c>
      <c r="Y297">
        <f>Controlled!B295</f>
        <v>69</v>
      </c>
      <c r="Z297">
        <f>'Controlled pct'!B295</f>
        <v>9.1269841269841265E-2</v>
      </c>
      <c r="AA297">
        <f>'Fight Time'!B295</f>
        <v>756</v>
      </c>
      <c r="AB297">
        <v>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0.25</v>
      </c>
      <c r="K298">
        <v>0.35</v>
      </c>
      <c r="L298">
        <v>0.5</v>
      </c>
      <c r="M298">
        <v>0.28000000000000003</v>
      </c>
      <c r="N298">
        <v>0.25</v>
      </c>
      <c r="O298" s="8">
        <v>3.44</v>
      </c>
      <c r="P298" s="8">
        <v>4.3499999999999996</v>
      </c>
      <c r="Q298">
        <v>0.73</v>
      </c>
      <c r="R298">
        <v>0.14000000000000001</v>
      </c>
      <c r="S298">
        <v>0.13</v>
      </c>
      <c r="T298">
        <v>4.13</v>
      </c>
      <c r="U298">
        <v>0.47</v>
      </c>
      <c r="V298">
        <v>0.73</v>
      </c>
      <c r="W298">
        <f>Control!B296</f>
        <v>229.3</v>
      </c>
      <c r="X298">
        <f>'Ctrl pct'!B296</f>
        <v>0.40228070175438596</v>
      </c>
      <c r="Y298">
        <f>Controlled!B296</f>
        <v>57.3</v>
      </c>
      <c r="Z298">
        <f>'Controlled pct'!B296</f>
        <v>0.10052631578947369</v>
      </c>
      <c r="AA298">
        <f>'Fight Time'!B296</f>
        <v>570</v>
      </c>
      <c r="AB298">
        <v>-2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5.84</v>
      </c>
      <c r="P303" s="8">
        <v>6</v>
      </c>
      <c r="Q303">
        <v>0.64</v>
      </c>
      <c r="R303">
        <v>0.21</v>
      </c>
      <c r="S303">
        <v>0.15</v>
      </c>
      <c r="T303">
        <v>1.26</v>
      </c>
      <c r="U303">
        <v>0.36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4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2.54</v>
      </c>
      <c r="P304" s="8">
        <v>3</v>
      </c>
      <c r="Q304">
        <v>0.51</v>
      </c>
      <c r="R304">
        <v>0.3</v>
      </c>
      <c r="S304">
        <v>0.18</v>
      </c>
      <c r="T304">
        <v>1.47</v>
      </c>
      <c r="U304">
        <v>0.19</v>
      </c>
      <c r="V304">
        <v>0.35</v>
      </c>
      <c r="W304">
        <f>Control!B302</f>
        <v>51.2</v>
      </c>
      <c r="X304">
        <f>'Ctrl pct'!B302</f>
        <v>0.10448979591836735</v>
      </c>
      <c r="Y304">
        <f>Controlled!B302</f>
        <v>129.80000000000001</v>
      </c>
      <c r="Z304">
        <f>'Controlled pct'!B302</f>
        <v>0.26489795918367348</v>
      </c>
      <c r="AA304">
        <f>'Fight Time'!B302</f>
        <v>490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1</v>
      </c>
      <c r="O305" s="8">
        <v>3.68</v>
      </c>
      <c r="P305" s="8">
        <v>1.81</v>
      </c>
      <c r="Q305">
        <v>0.49</v>
      </c>
      <c r="R305">
        <v>0.21</v>
      </c>
      <c r="S305">
        <v>0.3</v>
      </c>
      <c r="T305">
        <v>2.2200000000000002</v>
      </c>
      <c r="U305">
        <v>0.33</v>
      </c>
      <c r="V305">
        <v>1</v>
      </c>
      <c r="W305">
        <f>Control!B303</f>
        <v>215</v>
      </c>
      <c r="X305">
        <f>'Ctrl pct'!B303</f>
        <v>0.31899109792284869</v>
      </c>
      <c r="Y305">
        <f>Controlled!B303</f>
        <v>3</v>
      </c>
      <c r="Z305">
        <f>'Controlled pct'!B303</f>
        <v>4.4510385756676559E-3</v>
      </c>
      <c r="AA305">
        <f>'Fight Time'!B303</f>
        <v>674</v>
      </c>
      <c r="AB305">
        <v>-1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35</v>
      </c>
      <c r="C313">
        <v>173</v>
      </c>
      <c r="D313">
        <v>168</v>
      </c>
      <c r="E313">
        <v>5</v>
      </c>
      <c r="F313">
        <v>3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4.01</v>
      </c>
      <c r="P313" s="8">
        <v>5.03</v>
      </c>
      <c r="Q313">
        <v>0.45</v>
      </c>
      <c r="R313">
        <v>0.14000000000000001</v>
      </c>
      <c r="S313">
        <v>0.41</v>
      </c>
      <c r="T313">
        <v>0.47</v>
      </c>
      <c r="U313">
        <v>0.2</v>
      </c>
      <c r="V313">
        <v>0.66</v>
      </c>
      <c r="W313">
        <f>Control!B311</f>
        <v>51</v>
      </c>
      <c r="X313">
        <f>'Ctrl pct'!B311</f>
        <v>7.9192546583850928E-2</v>
      </c>
      <c r="Y313">
        <f>Controlled!B311</f>
        <v>210</v>
      </c>
      <c r="Z313">
        <f>'Controlled pct'!B311</f>
        <v>0.32608695652173914</v>
      </c>
      <c r="AA313">
        <f>'Fight Time'!B311</f>
        <v>644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3</v>
      </c>
      <c r="G314">
        <v>3</v>
      </c>
      <c r="H314">
        <v>1</v>
      </c>
      <c r="I314">
        <v>0.25</v>
      </c>
      <c r="J314">
        <v>0.67</v>
      </c>
      <c r="K314">
        <v>0.25</v>
      </c>
      <c r="L314">
        <v>0</v>
      </c>
      <c r="M314">
        <v>0.5</v>
      </c>
      <c r="N314">
        <v>0.33</v>
      </c>
      <c r="O314" s="8">
        <v>3.5</v>
      </c>
      <c r="P314" s="8">
        <v>2.2400000000000002</v>
      </c>
      <c r="Q314">
        <v>0.68</v>
      </c>
      <c r="R314">
        <v>0.16</v>
      </c>
      <c r="S314">
        <v>0.16</v>
      </c>
      <c r="T314">
        <v>1.7</v>
      </c>
      <c r="U314">
        <v>0.44</v>
      </c>
      <c r="V314">
        <v>0.55000000000000004</v>
      </c>
      <c r="W314">
        <f>Control!B312</f>
        <v>233.25</v>
      </c>
      <c r="X314">
        <f>'Ctrl pct'!B312</f>
        <v>0.27505896226415094</v>
      </c>
      <c r="Y314">
        <f>Controlled!B312</f>
        <v>243.75</v>
      </c>
      <c r="Z314">
        <f>'Controlled pct'!B312</f>
        <v>0.28744103773584906</v>
      </c>
      <c r="AA314">
        <f>'Fight Time'!B312</f>
        <v>848</v>
      </c>
      <c r="AB314">
        <v>-1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11</v>
      </c>
      <c r="F315">
        <v>4</v>
      </c>
      <c r="G315">
        <v>3</v>
      </c>
      <c r="H315">
        <v>4</v>
      </c>
      <c r="I315">
        <v>0.36</v>
      </c>
      <c r="J315">
        <v>0</v>
      </c>
      <c r="K315">
        <v>0.18</v>
      </c>
      <c r="L315">
        <v>0.25</v>
      </c>
      <c r="M315">
        <v>0.45</v>
      </c>
      <c r="N315">
        <v>0.75</v>
      </c>
      <c r="O315" s="8">
        <v>3.85</v>
      </c>
      <c r="P315" s="8">
        <v>4.2699999999999996</v>
      </c>
      <c r="Q315">
        <v>0.65</v>
      </c>
      <c r="R315">
        <v>0.35</v>
      </c>
      <c r="S315">
        <v>0</v>
      </c>
      <c r="T315">
        <v>0.56000000000000005</v>
      </c>
      <c r="U315">
        <v>0.14000000000000001</v>
      </c>
      <c r="V315">
        <v>0.66</v>
      </c>
      <c r="W315">
        <f>Control!B313</f>
        <v>152</v>
      </c>
      <c r="X315">
        <f>'Ctrl pct'!B313</f>
        <v>0.18858560794044665</v>
      </c>
      <c r="Y315">
        <f>Controlled!B313</f>
        <v>19.333333333333332</v>
      </c>
      <c r="Z315">
        <f>'Controlled pct'!B313</f>
        <v>2.3986765922249791E-2</v>
      </c>
      <c r="AA315">
        <f>'Fight Time'!B313</f>
        <v>806</v>
      </c>
      <c r="AB315">
        <v>1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1</v>
      </c>
      <c r="G316">
        <v>1</v>
      </c>
      <c r="H316">
        <v>1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1</v>
      </c>
      <c r="O316" s="8">
        <v>3.49</v>
      </c>
      <c r="P316" s="8">
        <v>4.49</v>
      </c>
      <c r="Q316">
        <v>0.75</v>
      </c>
      <c r="R316">
        <v>0.08</v>
      </c>
      <c r="S316">
        <v>0.18</v>
      </c>
      <c r="T316">
        <v>1.33</v>
      </c>
      <c r="U316">
        <v>0.66</v>
      </c>
      <c r="V316">
        <v>1</v>
      </c>
      <c r="W316">
        <f>Control!B314</f>
        <v>151.66666666666666</v>
      </c>
      <c r="X316">
        <f>'Ctrl pct'!B314</f>
        <v>0.16851851851851851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-1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19</v>
      </c>
      <c r="F319">
        <v>6</v>
      </c>
      <c r="G319">
        <v>9</v>
      </c>
      <c r="H319">
        <v>3</v>
      </c>
      <c r="I319">
        <v>0.26</v>
      </c>
      <c r="J319">
        <v>0.17</v>
      </c>
      <c r="K319">
        <v>0.32</v>
      </c>
      <c r="L319">
        <v>0.33</v>
      </c>
      <c r="M319">
        <v>0.42</v>
      </c>
      <c r="N319">
        <v>0.5</v>
      </c>
      <c r="O319" s="8">
        <v>4.59</v>
      </c>
      <c r="P319" s="8">
        <v>3.59</v>
      </c>
      <c r="Q319">
        <v>0.81</v>
      </c>
      <c r="R319">
        <v>0.08</v>
      </c>
      <c r="S319">
        <v>0.11</v>
      </c>
      <c r="T319">
        <v>1.87</v>
      </c>
      <c r="U319">
        <v>0.42</v>
      </c>
      <c r="V319">
        <v>0.56999999999999995</v>
      </c>
      <c r="W319">
        <f>Control!B317</f>
        <v>287.7</v>
      </c>
      <c r="X319">
        <f>'Ctrl pct'!B317</f>
        <v>0.39737569060773481</v>
      </c>
      <c r="Y319">
        <f>Controlled!B317</f>
        <v>106.9</v>
      </c>
      <c r="Z319">
        <f>'Controlled pct'!B317</f>
        <v>0.14765193370165747</v>
      </c>
      <c r="AA319">
        <f>'Fight Time'!B317</f>
        <v>724</v>
      </c>
      <c r="AB319">
        <v>2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2</v>
      </c>
      <c r="G321">
        <v>1</v>
      </c>
      <c r="H321">
        <v>2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3.24</v>
      </c>
      <c r="P321" s="8">
        <v>5</v>
      </c>
      <c r="Q321">
        <v>0.69</v>
      </c>
      <c r="R321">
        <v>0.21</v>
      </c>
      <c r="S321">
        <v>0.1</v>
      </c>
      <c r="T321">
        <v>2.33</v>
      </c>
      <c r="U321">
        <v>0.28000000000000003</v>
      </c>
      <c r="V321">
        <v>0.85</v>
      </c>
      <c r="W321">
        <f>Control!B319</f>
        <v>75.666666666666671</v>
      </c>
      <c r="X321">
        <f>'Ctrl pct'!B319</f>
        <v>8.4074074074074079E-2</v>
      </c>
      <c r="Y321">
        <f>Controlled!B319</f>
        <v>99.666666666666671</v>
      </c>
      <c r="Z321">
        <f>'Controlled pct'!B319</f>
        <v>0.11074074074074075</v>
      </c>
      <c r="AA321">
        <f>'Fight Time'!B319</f>
        <v>900</v>
      </c>
      <c r="AB321">
        <v>-2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14</v>
      </c>
      <c r="F329">
        <v>6</v>
      </c>
      <c r="G329">
        <v>10</v>
      </c>
      <c r="H329">
        <v>6</v>
      </c>
      <c r="I329">
        <v>0.64</v>
      </c>
      <c r="J329">
        <v>0.5</v>
      </c>
      <c r="K329">
        <v>0</v>
      </c>
      <c r="L329">
        <v>0.17</v>
      </c>
      <c r="M329">
        <v>0.36</v>
      </c>
      <c r="N329">
        <v>0.33</v>
      </c>
      <c r="O329" s="8">
        <v>3.79</v>
      </c>
      <c r="P329" s="8">
        <v>4.24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17.7</v>
      </c>
      <c r="X329">
        <f>'Ctrl pct'!B327</f>
        <v>3.0944055944055943E-2</v>
      </c>
      <c r="Y329">
        <f>Controlled!B327</f>
        <v>12.9</v>
      </c>
      <c r="Z329">
        <f>'Controlled pct'!B327</f>
        <v>2.2552447552447553E-2</v>
      </c>
      <c r="AA329">
        <f>'Fight Time'!B327</f>
        <v>572</v>
      </c>
      <c r="AB329">
        <v>1</v>
      </c>
    </row>
    <row r="330" spans="1:28" x14ac:dyDescent="0.3">
      <c r="A330" t="str">
        <f>Control!A328</f>
        <v>Seokhyeon Ko</v>
      </c>
      <c r="B330">
        <v>32</v>
      </c>
      <c r="C330">
        <v>178</v>
      </c>
      <c r="D330">
        <v>180</v>
      </c>
      <c r="E330">
        <v>12</v>
      </c>
      <c r="F330">
        <v>2</v>
      </c>
      <c r="G330">
        <v>1</v>
      </c>
      <c r="H330">
        <v>0</v>
      </c>
      <c r="I330">
        <v>0.5</v>
      </c>
      <c r="J330">
        <v>1</v>
      </c>
      <c r="K330">
        <v>0</v>
      </c>
      <c r="L330">
        <v>0</v>
      </c>
      <c r="M330">
        <v>0.5</v>
      </c>
      <c r="N330">
        <v>0</v>
      </c>
      <c r="O330" s="8">
        <v>2.9</v>
      </c>
      <c r="P330" s="8">
        <v>2</v>
      </c>
      <c r="Q330">
        <v>0.83</v>
      </c>
      <c r="R330">
        <v>0.11</v>
      </c>
      <c r="S330">
        <v>0.06</v>
      </c>
      <c r="T330">
        <v>4</v>
      </c>
      <c r="U330">
        <v>0.53</v>
      </c>
      <c r="V330">
        <v>0.75</v>
      </c>
      <c r="W330">
        <f>Control!B328</f>
        <v>490.5</v>
      </c>
      <c r="X330">
        <f>'Ctrl pct'!B328</f>
        <v>0.54500000000000004</v>
      </c>
      <c r="Y330">
        <f>Controlled!B328</f>
        <v>79</v>
      </c>
      <c r="Z330">
        <f>'Controlled pct'!B328</f>
        <v>8.7777777777777774E-2</v>
      </c>
      <c r="AA330">
        <f>'Fight Time'!B328</f>
        <v>900</v>
      </c>
      <c r="AB330">
        <v>5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9</v>
      </c>
      <c r="F333">
        <v>1</v>
      </c>
      <c r="G333">
        <v>3</v>
      </c>
      <c r="H333">
        <v>1</v>
      </c>
      <c r="I333">
        <v>0.78</v>
      </c>
      <c r="J333">
        <v>1</v>
      </c>
      <c r="K333">
        <v>0</v>
      </c>
      <c r="L333">
        <v>0</v>
      </c>
      <c r="M333">
        <v>0.22</v>
      </c>
      <c r="N333">
        <v>0</v>
      </c>
      <c r="O333" s="8">
        <v>4.58</v>
      </c>
      <c r="P333" s="8">
        <v>3.71</v>
      </c>
      <c r="T333">
        <v>0</v>
      </c>
      <c r="U333">
        <v>0</v>
      </c>
      <c r="V333">
        <v>0.78</v>
      </c>
      <c r="W333">
        <f>Control!B331</f>
        <v>14</v>
      </c>
      <c r="X333">
        <f>'Ctrl pct'!B331</f>
        <v>2.3140495867768594E-2</v>
      </c>
      <c r="Y333">
        <f>Controlled!B331</f>
        <v>173.8</v>
      </c>
      <c r="Z333">
        <f>'Controlled pct'!B331</f>
        <v>0.28727272727272729</v>
      </c>
      <c r="AA333">
        <f>'Fight Time'!B331</f>
        <v>605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11</v>
      </c>
      <c r="G348">
        <v>23</v>
      </c>
      <c r="H348">
        <v>11</v>
      </c>
      <c r="I348">
        <v>0.28000000000000003</v>
      </c>
      <c r="J348">
        <v>0.45</v>
      </c>
      <c r="K348">
        <v>0.6</v>
      </c>
      <c r="L348">
        <v>0.36</v>
      </c>
      <c r="M348">
        <v>0.11</v>
      </c>
      <c r="N348">
        <v>0.18</v>
      </c>
      <c r="O348" s="8">
        <v>3.41</v>
      </c>
      <c r="P348" s="8">
        <v>3.26</v>
      </c>
      <c r="T348">
        <v>2.23</v>
      </c>
      <c r="U348">
        <v>0.39</v>
      </c>
      <c r="V348">
        <v>0.56000000000000005</v>
      </c>
      <c r="W348">
        <f>Control!B346</f>
        <v>233</v>
      </c>
      <c r="X348">
        <f>'Ctrl pct'!B346</f>
        <v>0.51777777777777778</v>
      </c>
      <c r="Y348">
        <f>Controlled!B346</f>
        <v>176</v>
      </c>
      <c r="Z348">
        <f>'Controlled pct'!B346</f>
        <v>0.39111111111111113</v>
      </c>
      <c r="AA348">
        <f>'Fight Time'!B346</f>
        <v>450</v>
      </c>
      <c r="AB348">
        <v>-1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4.8099999999999996</v>
      </c>
      <c r="P349" s="8">
        <v>3.33</v>
      </c>
      <c r="T349">
        <v>1.96</v>
      </c>
      <c r="U349">
        <v>0.61</v>
      </c>
      <c r="V349">
        <v>0.93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A350" t="str">
        <f>Control!A348</f>
        <v>Fatima Kline</v>
      </c>
      <c r="B350">
        <v>25</v>
      </c>
      <c r="C350">
        <v>168</v>
      </c>
      <c r="D350">
        <v>170</v>
      </c>
      <c r="E350">
        <v>7</v>
      </c>
      <c r="F350">
        <v>1</v>
      </c>
      <c r="G350">
        <v>1</v>
      </c>
      <c r="H350">
        <v>1</v>
      </c>
      <c r="I350">
        <v>0.43</v>
      </c>
      <c r="J350">
        <v>0</v>
      </c>
      <c r="K350">
        <v>0.14000000000000001</v>
      </c>
      <c r="L350">
        <v>0</v>
      </c>
      <c r="M350">
        <v>0.43</v>
      </c>
      <c r="N350">
        <v>1</v>
      </c>
      <c r="O350" s="8">
        <v>2.21</v>
      </c>
      <c r="P350" s="8">
        <v>1.68</v>
      </c>
      <c r="Q350">
        <v>0.83</v>
      </c>
      <c r="R350">
        <v>0.11</v>
      </c>
      <c r="S350">
        <v>0.06</v>
      </c>
      <c r="T350">
        <v>1.84</v>
      </c>
      <c r="U350">
        <v>1</v>
      </c>
      <c r="V350">
        <v>0.5</v>
      </c>
      <c r="W350">
        <f>Control!B348</f>
        <v>208.5</v>
      </c>
      <c r="X350">
        <f>'Ctrl pct'!B348</f>
        <v>0.2840599455040872</v>
      </c>
      <c r="Y350">
        <f>Controlled!B348</f>
        <v>312.5</v>
      </c>
      <c r="Z350">
        <f>'Controlled pct'!B348</f>
        <v>0.4257493188010899</v>
      </c>
      <c r="AA350">
        <f>'Fight Time'!B348</f>
        <v>734</v>
      </c>
      <c r="AB350">
        <v>1</v>
      </c>
    </row>
    <row r="351" spans="1:28" x14ac:dyDescent="0.3">
      <c r="A351" t="str">
        <f>Control!A349</f>
        <v>Melissa Martinez</v>
      </c>
      <c r="B351">
        <v>27</v>
      </c>
      <c r="C351">
        <v>157</v>
      </c>
      <c r="D351">
        <v>168</v>
      </c>
      <c r="E351">
        <v>8</v>
      </c>
      <c r="F351">
        <v>1</v>
      </c>
      <c r="G351">
        <v>1</v>
      </c>
      <c r="H351">
        <v>1</v>
      </c>
      <c r="I351">
        <v>0.63</v>
      </c>
      <c r="J351">
        <v>0</v>
      </c>
      <c r="K351">
        <v>0</v>
      </c>
      <c r="L351">
        <v>0</v>
      </c>
      <c r="M351">
        <v>0.38</v>
      </c>
      <c r="N351">
        <v>1</v>
      </c>
      <c r="O351" s="8">
        <v>3.9</v>
      </c>
      <c r="P351" s="8">
        <v>4.33</v>
      </c>
      <c r="Q351">
        <v>0.37</v>
      </c>
      <c r="R351">
        <v>0.3</v>
      </c>
      <c r="S351">
        <v>0.33</v>
      </c>
      <c r="T351">
        <v>0.5</v>
      </c>
      <c r="U351">
        <v>0.5</v>
      </c>
      <c r="V351">
        <v>0.25</v>
      </c>
      <c r="W351">
        <f>Control!B349</f>
        <v>81</v>
      </c>
      <c r="X351">
        <f>'Ctrl pct'!B349</f>
        <v>0.09</v>
      </c>
      <c r="Y351">
        <f>Controlled!B349</f>
        <v>128</v>
      </c>
      <c r="Z351">
        <f>'Controlled pct'!B349</f>
        <v>0.14222222222222222</v>
      </c>
      <c r="AA351">
        <f>'Fight Time'!B349</f>
        <v>900</v>
      </c>
      <c r="AB351">
        <v>1</v>
      </c>
    </row>
    <row r="352" spans="1:28" x14ac:dyDescent="0.3">
      <c r="A352" t="str">
        <f>Control!A350</f>
        <v>Mike Davis</v>
      </c>
      <c r="B352">
        <v>32</v>
      </c>
      <c r="C352">
        <v>183</v>
      </c>
      <c r="D352">
        <v>184</v>
      </c>
      <c r="E352">
        <v>11</v>
      </c>
      <c r="F352">
        <v>3</v>
      </c>
      <c r="G352">
        <v>4</v>
      </c>
      <c r="H352">
        <v>2</v>
      </c>
      <c r="I352">
        <v>0.64</v>
      </c>
      <c r="J352">
        <v>0</v>
      </c>
      <c r="K352">
        <v>0.18</v>
      </c>
      <c r="L352">
        <v>0.33</v>
      </c>
      <c r="M352">
        <v>0.18</v>
      </c>
      <c r="N352">
        <v>0.67</v>
      </c>
      <c r="O352" s="8">
        <v>4.68</v>
      </c>
      <c r="P352" s="8">
        <v>5.19</v>
      </c>
      <c r="T352">
        <v>2.48</v>
      </c>
      <c r="U352">
        <v>0.44</v>
      </c>
      <c r="V352">
        <v>0.56999999999999995</v>
      </c>
      <c r="W352">
        <f>Control!B350</f>
        <v>199.66666666666666</v>
      </c>
      <c r="X352">
        <f>'Ctrl pct'!B350</f>
        <v>0.25664095972579259</v>
      </c>
      <c r="Y352">
        <f>Controlled!B350</f>
        <v>142.83333333333334</v>
      </c>
      <c r="Z352">
        <f>'Controlled pct'!B350</f>
        <v>0.18359040274207369</v>
      </c>
      <c r="AA352">
        <f>'Fight Time'!B350</f>
        <v>778</v>
      </c>
      <c r="AB352">
        <v>-1</v>
      </c>
    </row>
    <row r="353" spans="1:28" x14ac:dyDescent="0.3">
      <c r="A353" t="str">
        <f>Control!A351</f>
        <v>Mitch Ramirez</v>
      </c>
      <c r="B353">
        <v>32</v>
      </c>
      <c r="C353">
        <v>180</v>
      </c>
      <c r="D353">
        <v>180</v>
      </c>
      <c r="E353">
        <v>8</v>
      </c>
      <c r="F353">
        <v>2</v>
      </c>
      <c r="G353">
        <v>0</v>
      </c>
      <c r="H353">
        <v>1</v>
      </c>
      <c r="I353">
        <v>0.63</v>
      </c>
      <c r="J353">
        <v>1</v>
      </c>
      <c r="K353">
        <v>0.25</v>
      </c>
      <c r="L353">
        <v>0</v>
      </c>
      <c r="M353">
        <v>0.13</v>
      </c>
      <c r="N353">
        <v>0</v>
      </c>
      <c r="O353" s="8">
        <v>2.37</v>
      </c>
      <c r="P353" s="8">
        <v>3.34</v>
      </c>
      <c r="Q353">
        <v>0.33</v>
      </c>
      <c r="R353">
        <v>0.21</v>
      </c>
      <c r="S353">
        <v>0.46</v>
      </c>
      <c r="T353">
        <v>0.91</v>
      </c>
      <c r="U353">
        <v>1</v>
      </c>
      <c r="V353">
        <v>0</v>
      </c>
      <c r="W353">
        <f>Control!B351</f>
        <v>49.5</v>
      </c>
      <c r="X353">
        <f>'Ctrl pct'!B351</f>
        <v>0.1</v>
      </c>
      <c r="Y353">
        <f>Controlled!B351</f>
        <v>209</v>
      </c>
      <c r="Z353">
        <f>'Controlled pct'!B351</f>
        <v>0.42222222222222222</v>
      </c>
      <c r="AA353">
        <f>'Fight Time'!B351</f>
        <v>495</v>
      </c>
      <c r="AB353">
        <v>-1</v>
      </c>
    </row>
    <row r="354" spans="1:28" x14ac:dyDescent="0.3">
      <c r="A354" t="str">
        <f>Control!A352</f>
        <v>Eduarda Moura</v>
      </c>
      <c r="B354">
        <v>31</v>
      </c>
      <c r="C354">
        <v>167</v>
      </c>
      <c r="D354">
        <v>168</v>
      </c>
      <c r="E354">
        <v>11</v>
      </c>
      <c r="F354">
        <v>1</v>
      </c>
      <c r="G354">
        <v>2</v>
      </c>
      <c r="H354">
        <v>1</v>
      </c>
      <c r="I354">
        <v>0.36</v>
      </c>
      <c r="J354">
        <v>0</v>
      </c>
      <c r="K354">
        <v>0.45</v>
      </c>
      <c r="L354">
        <v>0</v>
      </c>
      <c r="M354">
        <v>0.18</v>
      </c>
      <c r="N354">
        <v>1</v>
      </c>
      <c r="O354" s="8">
        <v>2.5</v>
      </c>
      <c r="P354" s="8">
        <v>2.4500000000000002</v>
      </c>
      <c r="Q354">
        <v>0.89</v>
      </c>
      <c r="R354">
        <v>0.09</v>
      </c>
      <c r="S354">
        <v>0.02</v>
      </c>
      <c r="T354">
        <v>4.37</v>
      </c>
      <c r="U354">
        <v>0.35</v>
      </c>
      <c r="V354">
        <v>1</v>
      </c>
      <c r="W354">
        <f>Control!B352</f>
        <v>251</v>
      </c>
      <c r="X354">
        <f>'Ctrl pct'!B352</f>
        <v>0.40549273021001614</v>
      </c>
      <c r="Y354">
        <f>Controlled!B352</f>
        <v>131.66666666666666</v>
      </c>
      <c r="Z354">
        <f>'Controlled pct'!B352</f>
        <v>0.21270866989768442</v>
      </c>
      <c r="AA354">
        <f>'Fight Time'!B352</f>
        <v>619</v>
      </c>
      <c r="AB354">
        <v>1</v>
      </c>
    </row>
    <row r="355" spans="1:28" x14ac:dyDescent="0.3">
      <c r="A355" t="str">
        <f>Control!A353</f>
        <v>Lauren Murphy</v>
      </c>
      <c r="B355">
        <v>41</v>
      </c>
      <c r="C355">
        <v>165</v>
      </c>
      <c r="D355">
        <v>173</v>
      </c>
      <c r="E355">
        <v>16</v>
      </c>
      <c r="F355">
        <v>6</v>
      </c>
      <c r="G355">
        <v>8</v>
      </c>
      <c r="H355">
        <v>6</v>
      </c>
      <c r="I355">
        <v>0.5</v>
      </c>
      <c r="J355">
        <v>0.17</v>
      </c>
      <c r="K355">
        <v>0.06</v>
      </c>
      <c r="L355">
        <v>0</v>
      </c>
      <c r="M355">
        <v>0.44</v>
      </c>
      <c r="N355">
        <v>0.83</v>
      </c>
      <c r="O355" s="8">
        <v>4.05</v>
      </c>
      <c r="P355" s="8">
        <v>5.25</v>
      </c>
      <c r="Q355">
        <v>0.73</v>
      </c>
      <c r="R355">
        <v>0.14000000000000001</v>
      </c>
      <c r="S355">
        <v>0.13</v>
      </c>
      <c r="T355">
        <v>1.03</v>
      </c>
      <c r="U355">
        <v>0.25</v>
      </c>
      <c r="V355">
        <v>0.69</v>
      </c>
      <c r="W355">
        <f>Control!B353</f>
        <v>93.714285714285708</v>
      </c>
      <c r="X355">
        <f>'Ctrl pct'!B353</f>
        <v>0.10710204081632653</v>
      </c>
      <c r="Y355">
        <f>Controlled!B353</f>
        <v>108.57142857142857</v>
      </c>
      <c r="Z355">
        <f>'Controlled pct'!B353</f>
        <v>0.12408163265306123</v>
      </c>
      <c r="AA355">
        <f>'Fight Time'!B353</f>
        <v>875</v>
      </c>
      <c r="AB355">
        <v>-1</v>
      </c>
    </row>
    <row r="356" spans="1:28" x14ac:dyDescent="0.3">
      <c r="A356" t="str">
        <f>Control!A354</f>
        <v>Jake Matthews</v>
      </c>
      <c r="B356">
        <v>31</v>
      </c>
      <c r="C356">
        <v>180</v>
      </c>
      <c r="D356">
        <v>185</v>
      </c>
      <c r="E356">
        <v>22</v>
      </c>
      <c r="F356">
        <v>7</v>
      </c>
      <c r="G356">
        <v>15</v>
      </c>
      <c r="H356">
        <v>7</v>
      </c>
      <c r="I356">
        <v>0.23</v>
      </c>
      <c r="J356">
        <v>0.14000000000000001</v>
      </c>
      <c r="K356">
        <v>0.41</v>
      </c>
      <c r="L356">
        <v>0.43</v>
      </c>
      <c r="M356">
        <v>0.36</v>
      </c>
      <c r="N356">
        <v>0.43</v>
      </c>
      <c r="O356" s="8">
        <v>3.44</v>
      </c>
      <c r="P356" s="8">
        <v>2.63</v>
      </c>
      <c r="Q356">
        <v>0.71</v>
      </c>
      <c r="R356">
        <v>0.17</v>
      </c>
      <c r="S356">
        <v>0.11</v>
      </c>
      <c r="T356">
        <v>1.51</v>
      </c>
      <c r="U356">
        <v>0.42</v>
      </c>
      <c r="V356">
        <v>0.67</v>
      </c>
      <c r="W356">
        <f>Control!B354</f>
        <v>123.3</v>
      </c>
      <c r="X356">
        <f>'Ctrl pct'!B354</f>
        <v>0.18266666666666667</v>
      </c>
      <c r="Y356">
        <f>Controlled!B354</f>
        <v>129.33333333333334</v>
      </c>
      <c r="Z356">
        <f>'Controlled pct'!B354</f>
        <v>0.19160493827160496</v>
      </c>
      <c r="AA356">
        <f>'Fight Time'!B354</f>
        <v>675</v>
      </c>
      <c r="AB356">
        <v>3</v>
      </c>
    </row>
    <row r="357" spans="1:28" x14ac:dyDescent="0.3">
      <c r="A357" t="str">
        <f>Control!A355</f>
        <v>Chris Curtis</v>
      </c>
      <c r="B357">
        <v>37</v>
      </c>
      <c r="C357">
        <v>178</v>
      </c>
      <c r="D357">
        <v>192</v>
      </c>
      <c r="E357">
        <v>31</v>
      </c>
      <c r="F357">
        <v>12</v>
      </c>
      <c r="G357">
        <v>5</v>
      </c>
      <c r="H357">
        <v>4</v>
      </c>
      <c r="I357">
        <v>0.48</v>
      </c>
      <c r="J357">
        <v>0.17</v>
      </c>
      <c r="K357">
        <v>0.1</v>
      </c>
      <c r="L357">
        <v>0.08</v>
      </c>
      <c r="M357">
        <v>0.42</v>
      </c>
      <c r="N357">
        <v>0.75</v>
      </c>
      <c r="O357" s="8">
        <v>6.16</v>
      </c>
      <c r="P357" s="8">
        <v>6.43</v>
      </c>
      <c r="Q357">
        <v>0.7</v>
      </c>
      <c r="R357">
        <v>0.25</v>
      </c>
      <c r="S357">
        <v>0.05</v>
      </c>
      <c r="T357">
        <v>0</v>
      </c>
      <c r="U357">
        <v>0</v>
      </c>
      <c r="V357">
        <v>0.82</v>
      </c>
      <c r="W357">
        <f>Control!B355</f>
        <v>16.3</v>
      </c>
      <c r="X357">
        <f>'Ctrl pct'!B355</f>
        <v>2.1503957783641163E-2</v>
      </c>
      <c r="Y357">
        <f>Controlled!B355</f>
        <v>78.3</v>
      </c>
      <c r="Z357">
        <f>'Controlled pct'!B355</f>
        <v>0.10329815303430079</v>
      </c>
      <c r="AA357">
        <f>'Fight Time'!B355</f>
        <v>758</v>
      </c>
      <c r="AB357">
        <v>-2</v>
      </c>
    </row>
    <row r="358" spans="1:28" x14ac:dyDescent="0.3">
      <c r="A358" t="str">
        <f>Control!A356</f>
        <v>Max Griffin</v>
      </c>
      <c r="B358">
        <v>39</v>
      </c>
      <c r="C358">
        <v>180</v>
      </c>
      <c r="D358">
        <v>193</v>
      </c>
      <c r="E358">
        <v>20</v>
      </c>
      <c r="F358">
        <v>11</v>
      </c>
      <c r="G358">
        <v>8</v>
      </c>
      <c r="H358">
        <v>9</v>
      </c>
      <c r="I358">
        <v>0.45</v>
      </c>
      <c r="J358">
        <v>0.09</v>
      </c>
      <c r="K358">
        <v>0.1</v>
      </c>
      <c r="L358">
        <v>0.09</v>
      </c>
      <c r="M358">
        <v>0.45</v>
      </c>
      <c r="N358">
        <v>0.82</v>
      </c>
      <c r="O358" s="8">
        <v>3.75</v>
      </c>
      <c r="P358" s="8">
        <v>3.66</v>
      </c>
      <c r="Q358">
        <v>0.66</v>
      </c>
      <c r="R358">
        <v>0.2</v>
      </c>
      <c r="S358">
        <v>0.14000000000000001</v>
      </c>
      <c r="T358">
        <v>1.37</v>
      </c>
      <c r="U358">
        <v>0.4</v>
      </c>
      <c r="V358">
        <v>0.69</v>
      </c>
      <c r="W358">
        <f>Control!B356</f>
        <v>124.66666666666667</v>
      </c>
      <c r="X358">
        <f>'Ctrl pct'!B356</f>
        <v>0.16086021505376344</v>
      </c>
      <c r="Y358">
        <f>Controlled!B356</f>
        <v>104.55555555555556</v>
      </c>
      <c r="Z358">
        <f>'Controlled pct'!B356</f>
        <v>0.13491039426523296</v>
      </c>
      <c r="AA358">
        <f>'Fight Time'!B356</f>
        <v>775</v>
      </c>
      <c r="AB358">
        <v>-1</v>
      </c>
    </row>
    <row r="359" spans="1:28" x14ac:dyDescent="0.3">
      <c r="A359" t="str">
        <f>Control!A357</f>
        <v>Tuco Tokkos</v>
      </c>
      <c r="B359">
        <v>35</v>
      </c>
      <c r="C359">
        <v>193</v>
      </c>
      <c r="D359">
        <v>193</v>
      </c>
      <c r="E359">
        <v>10</v>
      </c>
      <c r="F359">
        <v>5</v>
      </c>
      <c r="G359">
        <v>0</v>
      </c>
      <c r="H359">
        <v>2</v>
      </c>
      <c r="I359">
        <v>0.6</v>
      </c>
      <c r="J359">
        <v>0.4</v>
      </c>
      <c r="K359">
        <v>0.2</v>
      </c>
      <c r="L359">
        <v>0.2</v>
      </c>
      <c r="M359">
        <v>0.2</v>
      </c>
      <c r="N359">
        <v>0.4</v>
      </c>
      <c r="O359" s="8">
        <v>2.5099999999999998</v>
      </c>
      <c r="P359" s="8">
        <v>4.99</v>
      </c>
      <c r="Q359">
        <v>0.63</v>
      </c>
      <c r="R359">
        <v>0.09</v>
      </c>
      <c r="S359">
        <v>0.28000000000000003</v>
      </c>
      <c r="T359">
        <v>2.65</v>
      </c>
      <c r="U359">
        <v>0.4</v>
      </c>
      <c r="V359">
        <v>0.33</v>
      </c>
      <c r="W359">
        <f>Control!B357</f>
        <v>108</v>
      </c>
      <c r="X359">
        <f>'Ctrl pct'!B357</f>
        <v>0.23841059602649006</v>
      </c>
      <c r="Y359">
        <f>Controlled!B357</f>
        <v>132</v>
      </c>
      <c r="Z359">
        <f>'Controlled pct'!B357</f>
        <v>0.29139072847682118</v>
      </c>
      <c r="AA359">
        <f>'Fight Time'!B357</f>
        <v>453</v>
      </c>
      <c r="AB359">
        <v>-2</v>
      </c>
    </row>
    <row r="360" spans="1:28" x14ac:dyDescent="0.3">
      <c r="A360" t="str">
        <f>Control!A358</f>
        <v>Junior Tafa</v>
      </c>
      <c r="B360">
        <v>29</v>
      </c>
      <c r="C360">
        <v>191</v>
      </c>
      <c r="D360">
        <v>183</v>
      </c>
      <c r="E360">
        <v>6</v>
      </c>
      <c r="F360">
        <v>4</v>
      </c>
      <c r="G360">
        <v>2</v>
      </c>
      <c r="H360">
        <v>4</v>
      </c>
      <c r="I360">
        <v>1</v>
      </c>
      <c r="J360">
        <v>0.25</v>
      </c>
      <c r="K360">
        <v>0</v>
      </c>
      <c r="L360">
        <v>0.5</v>
      </c>
      <c r="M360">
        <v>0</v>
      </c>
      <c r="N360">
        <v>0.25</v>
      </c>
      <c r="O360" s="8">
        <v>3.19</v>
      </c>
      <c r="P360" s="8">
        <v>2.4900000000000002</v>
      </c>
      <c r="Q360">
        <v>0.84</v>
      </c>
      <c r="R360">
        <v>0.15</v>
      </c>
      <c r="S360">
        <v>0.01</v>
      </c>
      <c r="T360">
        <v>0</v>
      </c>
      <c r="U360">
        <v>0</v>
      </c>
      <c r="V360">
        <v>0.69</v>
      </c>
      <c r="W360">
        <f>Control!B358</f>
        <v>5.5</v>
      </c>
      <c r="X360">
        <f>'Ctrl pct'!B358</f>
        <v>1.2443438914027148E-2</v>
      </c>
      <c r="Y360">
        <f>Controlled!B358</f>
        <v>282.83333333333331</v>
      </c>
      <c r="Z360">
        <f>'Controlled pct'!B358</f>
        <v>0.63989441930618396</v>
      </c>
      <c r="AA360">
        <f>'Fight Time'!B358</f>
        <v>442</v>
      </c>
      <c r="AB360">
        <v>-1</v>
      </c>
    </row>
    <row r="361" spans="1:28" x14ac:dyDescent="0.3">
      <c r="A361" t="str">
        <f>Control!A359</f>
        <v>Vitor Petrino</v>
      </c>
      <c r="B361">
        <v>27</v>
      </c>
      <c r="C361">
        <v>188</v>
      </c>
      <c r="D361">
        <v>197</v>
      </c>
      <c r="E361">
        <v>12</v>
      </c>
      <c r="F361">
        <v>2</v>
      </c>
      <c r="G361">
        <v>5</v>
      </c>
      <c r="H361">
        <v>2</v>
      </c>
      <c r="I361">
        <v>0.56999999999999995</v>
      </c>
      <c r="J361">
        <v>0.5</v>
      </c>
      <c r="K361">
        <v>0.17</v>
      </c>
      <c r="L361">
        <v>0.5</v>
      </c>
      <c r="M361">
        <v>0.26</v>
      </c>
      <c r="N361">
        <v>0</v>
      </c>
      <c r="O361" s="8">
        <v>2.72</v>
      </c>
      <c r="P361" s="8">
        <v>2.6</v>
      </c>
      <c r="Q361">
        <v>0.72</v>
      </c>
      <c r="R361">
        <v>0.18</v>
      </c>
      <c r="S361">
        <v>0.1</v>
      </c>
      <c r="T361">
        <v>3.25</v>
      </c>
      <c r="U361">
        <v>0.57999999999999996</v>
      </c>
      <c r="V361">
        <v>0.71</v>
      </c>
      <c r="W361">
        <v>0</v>
      </c>
      <c r="X361">
        <f>'Ctrl pct'!B359</f>
        <v>0.38678328474246837</v>
      </c>
      <c r="Y361">
        <f>Controlled!B359</f>
        <v>46.857142857142854</v>
      </c>
      <c r="Z361">
        <f>'Controlled pct'!B359</f>
        <v>7.9689018464528666E-2</v>
      </c>
      <c r="AA361">
        <f>'Fight Time'!B359</f>
        <v>588</v>
      </c>
      <c r="AB361">
        <v>1</v>
      </c>
    </row>
    <row r="362" spans="1:28" x14ac:dyDescent="0.3">
      <c r="A362" t="str">
        <f>Control!A360</f>
        <v>Nate Landwehr</v>
      </c>
      <c r="B362">
        <v>37</v>
      </c>
      <c r="C362">
        <v>175</v>
      </c>
      <c r="D362">
        <v>183</v>
      </c>
      <c r="E362">
        <v>18</v>
      </c>
      <c r="F362">
        <v>6</v>
      </c>
      <c r="G362">
        <v>5</v>
      </c>
      <c r="H362">
        <v>4</v>
      </c>
      <c r="I362">
        <v>0.5</v>
      </c>
      <c r="J362">
        <v>0.5</v>
      </c>
      <c r="K362">
        <v>0.11</v>
      </c>
      <c r="L362">
        <v>0.17</v>
      </c>
      <c r="M362">
        <v>0.39</v>
      </c>
      <c r="N362">
        <v>0.33</v>
      </c>
      <c r="O362" s="8">
        <v>5.59</v>
      </c>
      <c r="P362" s="8">
        <v>5.77</v>
      </c>
      <c r="Q362">
        <v>0.72</v>
      </c>
      <c r="R362">
        <v>0.15</v>
      </c>
      <c r="S362">
        <v>0.13</v>
      </c>
      <c r="T362">
        <v>0.85</v>
      </c>
      <c r="U362">
        <v>0.41</v>
      </c>
      <c r="V362">
        <v>0.74</v>
      </c>
      <c r="W362">
        <f>Control!B360</f>
        <v>76.555555555555557</v>
      </c>
      <c r="X362">
        <f>'Ctrl pct'!B360</f>
        <v>0.13019652305366591</v>
      </c>
      <c r="Y362">
        <f>Controlled!B360</f>
        <v>84.444444444444443</v>
      </c>
      <c r="Z362">
        <f>'Controlled pct'!B360</f>
        <v>0.14361300075585789</v>
      </c>
      <c r="AA362">
        <f>'Fight Time'!B360</f>
        <v>588</v>
      </c>
      <c r="AB362">
        <v>-1</v>
      </c>
    </row>
    <row r="363" spans="1:28" x14ac:dyDescent="0.3">
      <c r="A363" t="str">
        <f>Control!A361</f>
        <v>Steve Garcia</v>
      </c>
      <c r="B363">
        <v>33</v>
      </c>
      <c r="C363">
        <v>183</v>
      </c>
      <c r="D363">
        <v>191</v>
      </c>
      <c r="E363">
        <v>18</v>
      </c>
      <c r="F363">
        <v>5</v>
      </c>
      <c r="G363">
        <v>7</v>
      </c>
      <c r="H363">
        <v>2</v>
      </c>
      <c r="I363">
        <v>0.78</v>
      </c>
      <c r="J363">
        <v>0.2</v>
      </c>
      <c r="K363">
        <v>0</v>
      </c>
      <c r="L363">
        <v>0.2</v>
      </c>
      <c r="M363">
        <v>0.22</v>
      </c>
      <c r="N363">
        <v>0.6</v>
      </c>
      <c r="O363" s="8">
        <v>5.18</v>
      </c>
      <c r="P363" s="8">
        <v>2.2000000000000002</v>
      </c>
      <c r="Q363">
        <v>0.77</v>
      </c>
      <c r="R363">
        <v>0.15</v>
      </c>
      <c r="S363">
        <v>0.08</v>
      </c>
      <c r="T363">
        <v>0.9</v>
      </c>
      <c r="U363">
        <v>0.4</v>
      </c>
      <c r="V363">
        <v>0.88</v>
      </c>
      <c r="W363">
        <f>Control!B361</f>
        <v>68.666666666666671</v>
      </c>
      <c r="X363">
        <f>'Ctrl pct'!B361</f>
        <v>0.18968692449355434</v>
      </c>
      <c r="Y363">
        <f>Controlled!B361</f>
        <v>166.66666666666666</v>
      </c>
      <c r="Z363">
        <f>'Controlled pct'!B361</f>
        <v>0.46040515653775321</v>
      </c>
      <c r="AA363">
        <f>'Fight Time'!B361</f>
        <v>362</v>
      </c>
      <c r="AB363">
        <v>6</v>
      </c>
    </row>
    <row r="364" spans="1:28" x14ac:dyDescent="0.3">
      <c r="A364" t="str">
        <f>Control!A362</f>
        <v>Stephen Thompson</v>
      </c>
      <c r="B364">
        <v>42</v>
      </c>
      <c r="C364">
        <v>183</v>
      </c>
      <c r="D364">
        <v>191</v>
      </c>
      <c r="E364">
        <v>17</v>
      </c>
      <c r="F364">
        <v>8</v>
      </c>
      <c r="G364">
        <v>12</v>
      </c>
      <c r="H364">
        <v>8</v>
      </c>
      <c r="I364">
        <v>0.47</v>
      </c>
      <c r="J364">
        <v>0.25</v>
      </c>
      <c r="K364">
        <v>0.06</v>
      </c>
      <c r="L364">
        <v>0.13</v>
      </c>
      <c r="M364">
        <v>0.47</v>
      </c>
      <c r="N364">
        <v>0.63</v>
      </c>
      <c r="O364" s="8">
        <v>4.1100000000000003</v>
      </c>
      <c r="P364" s="8">
        <v>3.02</v>
      </c>
      <c r="Q364">
        <v>0.67</v>
      </c>
      <c r="R364">
        <v>0.23</v>
      </c>
      <c r="S364">
        <v>0.1</v>
      </c>
      <c r="T364">
        <v>0.25</v>
      </c>
      <c r="U364">
        <v>0.41</v>
      </c>
      <c r="V364">
        <v>0.63</v>
      </c>
      <c r="W364">
        <f>Control!B362</f>
        <v>17</v>
      </c>
      <c r="X364">
        <f>'Ctrl pct'!B362</f>
        <v>1.9540229885057471E-2</v>
      </c>
      <c r="Y364">
        <f>Controlled!B362</f>
        <v>345.83333333333331</v>
      </c>
      <c r="Z364">
        <f>'Controlled pct'!B362</f>
        <v>0.39750957854406127</v>
      </c>
      <c r="AA364">
        <f>'Fight Time'!B362</f>
        <v>870</v>
      </c>
      <c r="AB364">
        <v>-2</v>
      </c>
    </row>
    <row r="365" spans="1:28" x14ac:dyDescent="0.3">
      <c r="A365" t="str">
        <f>Control!A363</f>
        <v>Tallison Teixeira</v>
      </c>
      <c r="B365">
        <v>25</v>
      </c>
      <c r="C365">
        <v>201</v>
      </c>
      <c r="D365">
        <v>211</v>
      </c>
      <c r="E365">
        <v>8</v>
      </c>
      <c r="F365">
        <v>0</v>
      </c>
      <c r="G365">
        <v>1</v>
      </c>
      <c r="H365">
        <v>0</v>
      </c>
      <c r="I365">
        <v>0.88</v>
      </c>
      <c r="J365">
        <v>0</v>
      </c>
      <c r="K365">
        <v>0.12</v>
      </c>
      <c r="L365">
        <v>0</v>
      </c>
      <c r="M365">
        <v>0</v>
      </c>
      <c r="N365">
        <v>0</v>
      </c>
      <c r="O365" s="8">
        <v>14.61</v>
      </c>
      <c r="P365" s="8">
        <v>7.5</v>
      </c>
      <c r="Q365">
        <v>0.68</v>
      </c>
      <c r="R365">
        <v>0.14000000000000001</v>
      </c>
      <c r="S365">
        <v>0.19</v>
      </c>
      <c r="T365">
        <v>0</v>
      </c>
      <c r="U365">
        <v>0</v>
      </c>
      <c r="V365">
        <v>0</v>
      </c>
      <c r="W365">
        <f>Control!B363</f>
        <v>11</v>
      </c>
      <c r="X365">
        <f>'Ctrl pct'!B363</f>
        <v>0.14473684210526316</v>
      </c>
      <c r="Y365">
        <f>Controlled!B363</f>
        <v>0</v>
      </c>
      <c r="Z365">
        <f>'Controlled pct'!B363</f>
        <v>0</v>
      </c>
      <c r="AA365">
        <f>'Fight Time'!B363</f>
        <v>76</v>
      </c>
      <c r="AB365">
        <v>8</v>
      </c>
    </row>
    <row r="366" spans="1:28" x14ac:dyDescent="0.3">
      <c r="A366" t="str">
        <f>Control!A364</f>
        <v>Derrick Lewis</v>
      </c>
      <c r="B366">
        <v>40</v>
      </c>
      <c r="C366">
        <v>191</v>
      </c>
      <c r="D366">
        <v>201</v>
      </c>
      <c r="E366">
        <v>28</v>
      </c>
      <c r="F366">
        <v>12</v>
      </c>
      <c r="G366">
        <v>19</v>
      </c>
      <c r="H366">
        <v>10</v>
      </c>
      <c r="I366">
        <v>0.82</v>
      </c>
      <c r="J366">
        <v>0.56999999999999995</v>
      </c>
      <c r="K366">
        <v>0.04</v>
      </c>
      <c r="L366">
        <v>0.17</v>
      </c>
      <c r="M366">
        <v>0.14000000000000001</v>
      </c>
      <c r="N366">
        <v>0.25</v>
      </c>
      <c r="O366" s="8">
        <v>2.48</v>
      </c>
      <c r="P366" s="8">
        <v>2.48</v>
      </c>
      <c r="Q366">
        <v>0.79</v>
      </c>
      <c r="R366">
        <v>0.17</v>
      </c>
      <c r="S366">
        <v>0.04</v>
      </c>
      <c r="T366">
        <v>0.56999999999999995</v>
      </c>
      <c r="U366">
        <v>0.26</v>
      </c>
      <c r="V366">
        <v>0.52</v>
      </c>
      <c r="W366">
        <f>Control!B364</f>
        <v>56.6</v>
      </c>
      <c r="X366">
        <f>'Ctrl pct'!B364</f>
        <v>0.10309653916211294</v>
      </c>
      <c r="Y366">
        <f>Controlled!B364</f>
        <v>230.33333333333334</v>
      </c>
      <c r="Z366">
        <f>'Controlled pct'!B364</f>
        <v>0.41955069823922286</v>
      </c>
      <c r="AA366">
        <f>'Fight Time'!B364</f>
        <v>549</v>
      </c>
      <c r="AB366">
        <v>1</v>
      </c>
    </row>
    <row r="367" spans="1:28" x14ac:dyDescent="0.3">
      <c r="A367" t="str">
        <f>Control!A365</f>
        <v>Neil Magny</v>
      </c>
      <c r="B367">
        <v>38</v>
      </c>
      <c r="C367">
        <v>191</v>
      </c>
      <c r="D367">
        <v>203</v>
      </c>
      <c r="E367">
        <v>30</v>
      </c>
      <c r="F367">
        <v>13</v>
      </c>
      <c r="G367">
        <v>23</v>
      </c>
      <c r="H367">
        <v>12</v>
      </c>
      <c r="I367">
        <v>0.3</v>
      </c>
      <c r="J367">
        <v>0.31</v>
      </c>
      <c r="K367">
        <v>0.13</v>
      </c>
      <c r="L367">
        <v>0.46</v>
      </c>
      <c r="M367">
        <v>0.56000000000000005</v>
      </c>
      <c r="N367">
        <v>0.23</v>
      </c>
      <c r="O367" s="8">
        <v>3.45</v>
      </c>
      <c r="P367" s="8">
        <v>2.4700000000000002</v>
      </c>
      <c r="T367">
        <v>2.15</v>
      </c>
      <c r="U367">
        <v>0.39</v>
      </c>
      <c r="V367">
        <v>0.55000000000000004</v>
      </c>
      <c r="W367">
        <f>Control!B365</f>
        <v>127.1</v>
      </c>
      <c r="X367">
        <f>'Ctrl pct'!B365</f>
        <v>0.17387140902872777</v>
      </c>
      <c r="Y367">
        <f>Controlled!B365</f>
        <v>203.3</v>
      </c>
      <c r="Z367">
        <f>'Controlled pct'!B365</f>
        <v>0.27811217510259917</v>
      </c>
      <c r="AA367">
        <f>'Fight Time'!B365</f>
        <v>731</v>
      </c>
      <c r="AB367">
        <v>1</v>
      </c>
    </row>
    <row r="368" spans="1:28" x14ac:dyDescent="0.3">
      <c r="A368" t="str">
        <f>Control!A366</f>
        <v>Nicolle Caliari</v>
      </c>
      <c r="B368">
        <v>28</v>
      </c>
      <c r="C368">
        <v>160</v>
      </c>
      <c r="D368">
        <v>157</v>
      </c>
      <c r="E368">
        <v>8</v>
      </c>
      <c r="F368">
        <v>3</v>
      </c>
      <c r="G368">
        <v>0</v>
      </c>
      <c r="H368">
        <v>1</v>
      </c>
      <c r="I368">
        <v>0.63</v>
      </c>
      <c r="J368">
        <v>0</v>
      </c>
      <c r="K368">
        <v>0.38</v>
      </c>
      <c r="L368">
        <v>0.33</v>
      </c>
      <c r="M368">
        <v>0</v>
      </c>
      <c r="N368">
        <v>0.67</v>
      </c>
      <c r="O368" s="8">
        <v>3.85</v>
      </c>
      <c r="P368" s="8">
        <v>5.57</v>
      </c>
      <c r="T368">
        <v>3.8</v>
      </c>
      <c r="U368">
        <v>0.28999999999999998</v>
      </c>
      <c r="V368">
        <v>0</v>
      </c>
      <c r="W368">
        <f>Control!B366</f>
        <v>160</v>
      </c>
      <c r="X368">
        <f>'Ctrl pct'!B366</f>
        <v>0.26981450252951095</v>
      </c>
      <c r="Y368">
        <f>Controlled!B366</f>
        <v>102.5</v>
      </c>
      <c r="Z368">
        <f>'Controlled pct'!B366</f>
        <v>0.17284991568296795</v>
      </c>
      <c r="AA368">
        <f>'Fight Time'!B366</f>
        <v>593</v>
      </c>
      <c r="AB368">
        <v>-1</v>
      </c>
    </row>
    <row r="369" spans="1:28" x14ac:dyDescent="0.3">
      <c r="A369" t="str">
        <f>Control!A367</f>
        <v>Islam Dulatov</v>
      </c>
      <c r="B369">
        <v>26</v>
      </c>
      <c r="C369">
        <v>191</v>
      </c>
      <c r="D369">
        <v>191</v>
      </c>
      <c r="E369">
        <v>11</v>
      </c>
      <c r="F369">
        <v>1</v>
      </c>
      <c r="G369">
        <v>0</v>
      </c>
      <c r="H369">
        <v>0</v>
      </c>
      <c r="I369">
        <v>0.55000000000000004</v>
      </c>
      <c r="J369">
        <v>0</v>
      </c>
      <c r="K369">
        <v>0.45</v>
      </c>
      <c r="L369">
        <v>0</v>
      </c>
      <c r="M369">
        <v>0</v>
      </c>
      <c r="N369">
        <v>1</v>
      </c>
      <c r="O369" s="8">
        <v>14.27</v>
      </c>
      <c r="P369" s="8">
        <v>5.49</v>
      </c>
      <c r="T369">
        <v>5.49</v>
      </c>
      <c r="U369">
        <v>1</v>
      </c>
      <c r="V369">
        <v>0</v>
      </c>
      <c r="W369">
        <f>Control!B367</f>
        <v>53</v>
      </c>
      <c r="X369">
        <f>'Ctrl pct'!B367</f>
        <v>0.32317073170731708</v>
      </c>
      <c r="Y369">
        <f>Controlled!B367</f>
        <v>3</v>
      </c>
      <c r="Z369">
        <f>'Controlled pct'!B367</f>
        <v>1.8292682926829267E-2</v>
      </c>
      <c r="AA369">
        <f>'Fight Time'!B367</f>
        <v>164</v>
      </c>
      <c r="AB369">
        <v>11</v>
      </c>
    </row>
    <row r="370" spans="1:28" x14ac:dyDescent="0.3">
      <c r="A370" t="str">
        <f>Control!A368</f>
        <v>Marcin Prachnio</v>
      </c>
      <c r="B370">
        <v>37</v>
      </c>
      <c r="C370">
        <v>191</v>
      </c>
      <c r="D370">
        <v>188</v>
      </c>
      <c r="E370">
        <v>17</v>
      </c>
      <c r="F370">
        <v>8</v>
      </c>
      <c r="G370">
        <v>4</v>
      </c>
      <c r="H370">
        <v>6</v>
      </c>
      <c r="I370">
        <v>0.65</v>
      </c>
      <c r="J370">
        <v>0.5</v>
      </c>
      <c r="K370">
        <v>0.06</v>
      </c>
      <c r="L370">
        <v>0.25</v>
      </c>
      <c r="M370">
        <v>0.28000000000000003</v>
      </c>
      <c r="N370">
        <v>0.25</v>
      </c>
      <c r="O370" s="8">
        <v>5.57</v>
      </c>
      <c r="P370" s="8">
        <v>3.24</v>
      </c>
      <c r="T370">
        <v>0.15</v>
      </c>
      <c r="U370">
        <v>0.2</v>
      </c>
      <c r="V370">
        <v>0.53</v>
      </c>
      <c r="W370">
        <f>Control!B368</f>
        <v>27</v>
      </c>
      <c r="X370">
        <f>'Ctrl pct'!B368</f>
        <v>4.3831168831168832E-2</v>
      </c>
      <c r="Y370">
        <f>Controlled!B368</f>
        <v>151.625</v>
      </c>
      <c r="Z370">
        <f>'Controlled pct'!B368</f>
        <v>0.24614448051948051</v>
      </c>
      <c r="AA370">
        <f>'Fight Time'!B368</f>
        <v>616</v>
      </c>
      <c r="AB370">
        <v>-1</v>
      </c>
    </row>
    <row r="371" spans="1:28" x14ac:dyDescent="0.3">
      <c r="A371" t="str">
        <f>Control!A369</f>
        <v>Jimmy Crute</v>
      </c>
      <c r="B371">
        <v>29</v>
      </c>
      <c r="C371">
        <v>188</v>
      </c>
      <c r="D371">
        <v>188</v>
      </c>
      <c r="E371">
        <v>13</v>
      </c>
      <c r="F371">
        <v>4</v>
      </c>
      <c r="G371">
        <v>5</v>
      </c>
      <c r="H371">
        <v>4</v>
      </c>
      <c r="I371">
        <v>0.38</v>
      </c>
      <c r="J371">
        <v>0.5</v>
      </c>
      <c r="K371">
        <v>0.38</v>
      </c>
      <c r="L371">
        <v>0.5</v>
      </c>
      <c r="M371">
        <v>0.23</v>
      </c>
      <c r="N371">
        <v>0</v>
      </c>
      <c r="O371" s="8">
        <v>4.17</v>
      </c>
      <c r="P371" s="8">
        <v>3.68</v>
      </c>
      <c r="T371">
        <v>4.2</v>
      </c>
      <c r="U371">
        <v>0.52</v>
      </c>
      <c r="V371">
        <v>0.57999999999999996</v>
      </c>
      <c r="W371">
        <f>Control!B369</f>
        <v>155.625</v>
      </c>
      <c r="X371">
        <f>'Ctrl pct'!B369</f>
        <v>0.39599236641221375</v>
      </c>
      <c r="Y371">
        <f>Controlled!B369</f>
        <v>43.375</v>
      </c>
      <c r="Z371">
        <f>'Controlled pct'!B369</f>
        <v>0.11036895674300254</v>
      </c>
      <c r="AA371">
        <f>'Fight Time'!B369</f>
        <v>393</v>
      </c>
      <c r="AB371">
        <v>1</v>
      </c>
    </row>
    <row r="372" spans="1:28" x14ac:dyDescent="0.3">
      <c r="A372" t="str">
        <f>Control!A370</f>
        <v>Ikram Aliskerov</v>
      </c>
      <c r="B372">
        <v>32</v>
      </c>
      <c r="C372">
        <v>183</v>
      </c>
      <c r="D372">
        <v>193</v>
      </c>
      <c r="E372">
        <v>16</v>
      </c>
      <c r="F372">
        <v>2</v>
      </c>
      <c r="G372">
        <v>3</v>
      </c>
      <c r="H372">
        <v>1</v>
      </c>
      <c r="I372">
        <v>0.47</v>
      </c>
      <c r="J372">
        <v>1</v>
      </c>
      <c r="K372">
        <v>0.33</v>
      </c>
      <c r="L372">
        <v>0</v>
      </c>
      <c r="M372">
        <v>0.2</v>
      </c>
      <c r="N372">
        <v>0</v>
      </c>
      <c r="O372" s="8">
        <v>7.76</v>
      </c>
      <c r="P372" s="8">
        <v>5.78</v>
      </c>
      <c r="T372">
        <v>1.1399999999999999</v>
      </c>
      <c r="U372">
        <v>0.33</v>
      </c>
      <c r="V372">
        <v>1</v>
      </c>
      <c r="W372">
        <f>Control!B370</f>
        <v>11.4</v>
      </c>
      <c r="X372">
        <f>'Ctrl pct'!B370</f>
        <v>7.2151898734177211E-2</v>
      </c>
      <c r="Y372">
        <f>Controlled!B370</f>
        <v>0.6</v>
      </c>
      <c r="Z372">
        <f>'Controlled pct'!B370</f>
        <v>3.7974683544303796E-3</v>
      </c>
      <c r="AA372">
        <f>'Fight Time'!B370</f>
        <v>158</v>
      </c>
      <c r="AB372">
        <v>1</v>
      </c>
    </row>
    <row r="373" spans="1:28" x14ac:dyDescent="0.3">
      <c r="A373" t="str">
        <f>Control!A371</f>
        <v>Vinicius Oliveira</v>
      </c>
      <c r="B373">
        <v>29</v>
      </c>
      <c r="C373">
        <v>175</v>
      </c>
      <c r="D373">
        <v>179</v>
      </c>
      <c r="E373">
        <v>22</v>
      </c>
      <c r="F373">
        <v>3</v>
      </c>
      <c r="G373">
        <v>3</v>
      </c>
      <c r="H373">
        <v>0</v>
      </c>
      <c r="I373">
        <v>0.73</v>
      </c>
      <c r="J373">
        <v>1</v>
      </c>
      <c r="K373">
        <v>0.09</v>
      </c>
      <c r="L373">
        <v>0</v>
      </c>
      <c r="M373">
        <v>0.18</v>
      </c>
      <c r="N373">
        <v>0</v>
      </c>
      <c r="O373" s="8">
        <v>4.92</v>
      </c>
      <c r="P373" s="8">
        <v>2.77</v>
      </c>
      <c r="T373">
        <v>1.89</v>
      </c>
      <c r="U373">
        <v>0.6</v>
      </c>
      <c r="V373">
        <v>0.76</v>
      </c>
      <c r="W373">
        <f>Control!B371</f>
        <v>136.25</v>
      </c>
      <c r="X373">
        <f>'Ctrl pct'!B371</f>
        <v>0.19029329608938547</v>
      </c>
      <c r="Y373">
        <f>Controlled!B371</f>
        <v>90.25</v>
      </c>
      <c r="Z373">
        <f>'Controlled pct'!B371</f>
        <v>0.12604748603351956</v>
      </c>
      <c r="AA373">
        <f>'Fight Time'!B371</f>
        <v>716</v>
      </c>
      <c r="AB373">
        <v>5</v>
      </c>
    </row>
    <row r="374" spans="1:28" x14ac:dyDescent="0.3">
      <c r="A374" t="str">
        <f>Control!A372</f>
        <v>Kyler Phillips</v>
      </c>
      <c r="B374">
        <v>30</v>
      </c>
      <c r="C374">
        <v>173</v>
      </c>
      <c r="D374">
        <v>183</v>
      </c>
      <c r="E374">
        <v>12</v>
      </c>
      <c r="F374">
        <v>3</v>
      </c>
      <c r="G374">
        <v>6</v>
      </c>
      <c r="H374">
        <v>2</v>
      </c>
      <c r="I374">
        <v>0.42</v>
      </c>
      <c r="J374">
        <v>0</v>
      </c>
      <c r="K374">
        <v>0.17</v>
      </c>
      <c r="L374">
        <v>0</v>
      </c>
      <c r="M374">
        <v>0.42</v>
      </c>
      <c r="N374">
        <v>1</v>
      </c>
      <c r="O374" s="8">
        <v>5.28</v>
      </c>
      <c r="P374" s="8">
        <v>3.47</v>
      </c>
      <c r="T374">
        <v>2.63</v>
      </c>
      <c r="U374">
        <v>0.51</v>
      </c>
      <c r="V374">
        <v>0.75</v>
      </c>
      <c r="W374">
        <f>Control!B372</f>
        <v>157.375</v>
      </c>
      <c r="X374">
        <f>'Ctrl pct'!B372</f>
        <v>0.21797091412742381</v>
      </c>
      <c r="Y374">
        <f>Controlled!B372</f>
        <v>83.125</v>
      </c>
      <c r="Z374">
        <f>'Controlled pct'!B372</f>
        <v>0.11513157894736842</v>
      </c>
      <c r="AA374">
        <f>'Fight Time'!B372</f>
        <v>722</v>
      </c>
      <c r="AB374">
        <v>-1</v>
      </c>
    </row>
    <row r="375" spans="1:28" x14ac:dyDescent="0.3">
      <c r="A375" t="str">
        <f>Control!A373</f>
        <v>Michael Johnson</v>
      </c>
      <c r="B375">
        <v>39</v>
      </c>
      <c r="C375">
        <v>178</v>
      </c>
      <c r="D375">
        <v>187</v>
      </c>
      <c r="E375">
        <v>23</v>
      </c>
      <c r="F375">
        <v>19</v>
      </c>
      <c r="G375">
        <v>15</v>
      </c>
      <c r="H375">
        <v>15</v>
      </c>
      <c r="I375">
        <v>0.43</v>
      </c>
      <c r="J375">
        <v>0.16</v>
      </c>
      <c r="K375">
        <v>0.09</v>
      </c>
      <c r="L375">
        <v>0.47</v>
      </c>
      <c r="M375">
        <v>0.48</v>
      </c>
      <c r="N375">
        <v>0.37</v>
      </c>
      <c r="O375" s="8">
        <v>4.2300000000000004</v>
      </c>
      <c r="P375" s="8">
        <v>3.8</v>
      </c>
      <c r="T375">
        <v>0.61</v>
      </c>
      <c r="U375">
        <v>0.4</v>
      </c>
      <c r="V375">
        <v>0.81</v>
      </c>
      <c r="W375">
        <f>Control!B373</f>
        <v>95.75</v>
      </c>
      <c r="X375">
        <f>'Ctrl pct'!B373</f>
        <v>0.13876811594202898</v>
      </c>
      <c r="Y375">
        <f>Controlled!B373</f>
        <v>60.75</v>
      </c>
      <c r="Z375">
        <f>'Controlled pct'!B373</f>
        <v>8.804347826086957E-2</v>
      </c>
      <c r="AA375">
        <f>'Fight Time'!B373</f>
        <v>690</v>
      </c>
      <c r="AB375">
        <v>2</v>
      </c>
    </row>
    <row r="376" spans="1:28" x14ac:dyDescent="0.3">
      <c r="A376" t="str">
        <f>Control!A374</f>
        <v>Daniel Zellhuber</v>
      </c>
      <c r="B376">
        <v>26</v>
      </c>
      <c r="C376">
        <v>185</v>
      </c>
      <c r="D376">
        <v>196</v>
      </c>
      <c r="E376">
        <v>15</v>
      </c>
      <c r="F376">
        <v>2</v>
      </c>
      <c r="G376">
        <v>3</v>
      </c>
      <c r="H376">
        <v>2</v>
      </c>
      <c r="I376">
        <v>0.47</v>
      </c>
      <c r="J376">
        <v>0</v>
      </c>
      <c r="K376">
        <v>0.2</v>
      </c>
      <c r="L376">
        <v>0</v>
      </c>
      <c r="M376">
        <v>0.33</v>
      </c>
      <c r="N376">
        <v>1</v>
      </c>
      <c r="O376" s="8">
        <v>6.26</v>
      </c>
      <c r="P376" s="8">
        <v>6.02</v>
      </c>
      <c r="T376">
        <v>0.18</v>
      </c>
      <c r="U376">
        <v>0.25</v>
      </c>
      <c r="V376">
        <v>0.94</v>
      </c>
      <c r="W376">
        <f>Control!B374</f>
        <v>52</v>
      </c>
      <c r="X376">
        <f>'Ctrl pct'!B374</f>
        <v>6.235011990407674E-2</v>
      </c>
      <c r="Y376">
        <f>Controlled!B374</f>
        <v>17.333333333333332</v>
      </c>
      <c r="Z376">
        <f>'Controlled pct'!B374</f>
        <v>2.0783373301358911E-2</v>
      </c>
      <c r="AA376">
        <f>'Fight Time'!B374</f>
        <v>834</v>
      </c>
      <c r="AB376">
        <v>-1</v>
      </c>
    </row>
    <row r="377" spans="1:28" x14ac:dyDescent="0.3">
      <c r="A377" t="str">
        <f>Control!A375</f>
        <v>Roman Kopylov</v>
      </c>
      <c r="B377">
        <v>34</v>
      </c>
      <c r="C377">
        <v>183</v>
      </c>
      <c r="D377">
        <v>191</v>
      </c>
      <c r="E377">
        <v>14</v>
      </c>
      <c r="F377">
        <v>3</v>
      </c>
      <c r="G377">
        <v>6</v>
      </c>
      <c r="H377">
        <v>3</v>
      </c>
      <c r="I377">
        <v>0.86</v>
      </c>
      <c r="J377">
        <v>0</v>
      </c>
      <c r="K377">
        <v>0</v>
      </c>
      <c r="L377">
        <v>0.67</v>
      </c>
      <c r="M377">
        <v>0.14000000000000001</v>
      </c>
      <c r="N377">
        <v>0.33</v>
      </c>
      <c r="O377" s="8">
        <v>4.96</v>
      </c>
      <c r="P377" s="8">
        <v>4.8600000000000003</v>
      </c>
      <c r="T377">
        <v>1.17</v>
      </c>
      <c r="U377">
        <v>0.42</v>
      </c>
      <c r="V377">
        <v>0.87</v>
      </c>
      <c r="W377">
        <f>Control!B375</f>
        <v>68</v>
      </c>
      <c r="X377">
        <f>'Ctrl pct'!B375</f>
        <v>9.9853157121879588E-2</v>
      </c>
      <c r="Y377">
        <f>Controlled!B375</f>
        <v>85.333333333333329</v>
      </c>
      <c r="Z377">
        <f>'Controlled pct'!B375</f>
        <v>0.12530592266275084</v>
      </c>
      <c r="AA377">
        <f>'Fight Time'!B375</f>
        <v>681</v>
      </c>
      <c r="AB377">
        <v>2</v>
      </c>
    </row>
    <row r="378" spans="1:28" x14ac:dyDescent="0.3">
      <c r="A378" t="str">
        <f>Control!A376</f>
        <v>Paulo Costa</v>
      </c>
      <c r="B378">
        <v>34</v>
      </c>
      <c r="C378">
        <v>185</v>
      </c>
      <c r="D378">
        <v>183</v>
      </c>
      <c r="E378">
        <v>14</v>
      </c>
      <c r="F378">
        <v>4</v>
      </c>
      <c r="G378">
        <v>6</v>
      </c>
      <c r="H378">
        <v>4</v>
      </c>
      <c r="I378">
        <v>0.79</v>
      </c>
      <c r="J378">
        <v>0.25</v>
      </c>
      <c r="K378">
        <v>7.0000000000000007E-2</v>
      </c>
      <c r="L378">
        <v>0</v>
      </c>
      <c r="M378">
        <v>0.14000000000000001</v>
      </c>
      <c r="N378">
        <v>0.75</v>
      </c>
      <c r="O378" s="8">
        <v>6.22</v>
      </c>
      <c r="P378" s="8">
        <v>6.56</v>
      </c>
      <c r="T378">
        <v>0.36</v>
      </c>
      <c r="U378">
        <v>0.75</v>
      </c>
      <c r="V378">
        <v>0.8</v>
      </c>
      <c r="W378">
        <f>Control!B376</f>
        <v>75.2</v>
      </c>
      <c r="X378">
        <f>'Ctrl pct'!B376</f>
        <v>0.1</v>
      </c>
      <c r="Y378">
        <f>Controlled!B376</f>
        <v>53</v>
      </c>
      <c r="Z378">
        <f>'Controlled pct'!B376</f>
        <v>7.0478723404255317E-2</v>
      </c>
      <c r="AA378">
        <f>'Fight Time'!B376</f>
        <v>752</v>
      </c>
      <c r="AB378">
        <v>-2</v>
      </c>
    </row>
    <row r="379" spans="1:28" x14ac:dyDescent="0.3">
      <c r="A379" t="str">
        <f>Control!A377</f>
        <v>Patricio Freire</v>
      </c>
      <c r="B379">
        <v>38</v>
      </c>
      <c r="C379">
        <v>168</v>
      </c>
      <c r="D379">
        <v>170</v>
      </c>
      <c r="E379">
        <v>37</v>
      </c>
      <c r="F379">
        <v>8</v>
      </c>
      <c r="G379">
        <v>1</v>
      </c>
      <c r="H379">
        <v>1</v>
      </c>
      <c r="I379">
        <v>0.32</v>
      </c>
      <c r="J379">
        <v>0.25</v>
      </c>
      <c r="K379">
        <v>0.32</v>
      </c>
      <c r="L379">
        <v>0.13</v>
      </c>
      <c r="M379">
        <v>0.35</v>
      </c>
      <c r="N379">
        <v>0.63</v>
      </c>
      <c r="O379" s="8">
        <v>2.68</v>
      </c>
      <c r="P379" s="8">
        <v>4.2300000000000004</v>
      </c>
      <c r="T379">
        <v>1.49</v>
      </c>
      <c r="U379">
        <v>0.33</v>
      </c>
      <c r="V379">
        <v>0.88</v>
      </c>
      <c r="W379">
        <f>Control!B377</f>
        <v>113.5</v>
      </c>
      <c r="X379">
        <f>'Ctrl pct'!B377</f>
        <v>0.11773858921161826</v>
      </c>
      <c r="Y379">
        <f>Controlled!B377</f>
        <v>55.5</v>
      </c>
      <c r="Z379">
        <f>'Controlled pct'!B377</f>
        <v>5.7572614107883814E-2</v>
      </c>
      <c r="AA379">
        <f>'Fight Time'!B377</f>
        <v>964</v>
      </c>
      <c r="AB379">
        <v>1</v>
      </c>
    </row>
    <row r="380" spans="1:28" x14ac:dyDescent="0.3">
      <c r="A380" t="str">
        <f>Control!A378</f>
        <v>Dustin Poirier</v>
      </c>
      <c r="B380">
        <v>36</v>
      </c>
      <c r="C380">
        <v>175</v>
      </c>
      <c r="D380">
        <v>185</v>
      </c>
      <c r="E380">
        <v>30</v>
      </c>
      <c r="F380">
        <v>9</v>
      </c>
      <c r="G380">
        <v>22</v>
      </c>
      <c r="H380">
        <v>8</v>
      </c>
      <c r="I380">
        <v>0.53</v>
      </c>
      <c r="J380">
        <v>0.33</v>
      </c>
      <c r="K380">
        <v>0.23</v>
      </c>
      <c r="L380">
        <v>0.44</v>
      </c>
      <c r="M380">
        <v>0.23</v>
      </c>
      <c r="N380">
        <v>0.22</v>
      </c>
      <c r="O380" s="8">
        <v>5.3</v>
      </c>
      <c r="P380" s="8">
        <v>4.33</v>
      </c>
      <c r="T380">
        <v>1.24</v>
      </c>
      <c r="U380">
        <v>0.36</v>
      </c>
      <c r="V380">
        <v>0.64</v>
      </c>
      <c r="W380">
        <f>Control!B378</f>
        <v>82.7</v>
      </c>
      <c r="X380">
        <f>'Ctrl pct'!B378</f>
        <v>0.1340356564019449</v>
      </c>
      <c r="Y380">
        <f>Controlled!B378</f>
        <v>256.39999999999998</v>
      </c>
      <c r="Z380">
        <f>'Controlled pct'!B378</f>
        <v>0.41555915721231762</v>
      </c>
      <c r="AA380">
        <f>'Fight Time'!B378</f>
        <v>617</v>
      </c>
      <c r="AB380">
        <v>-1</v>
      </c>
    </row>
    <row r="381" spans="1:28" x14ac:dyDescent="0.3">
      <c r="A381" t="str">
        <f>Control!A379</f>
        <v>Max Holloway</v>
      </c>
      <c r="B381">
        <v>33</v>
      </c>
      <c r="C381">
        <v>180</v>
      </c>
      <c r="D381">
        <v>175</v>
      </c>
      <c r="E381">
        <v>26</v>
      </c>
      <c r="F381">
        <v>8</v>
      </c>
      <c r="G381">
        <v>22</v>
      </c>
      <c r="H381">
        <v>8</v>
      </c>
      <c r="I381">
        <v>0.46</v>
      </c>
      <c r="J381">
        <v>0.13</v>
      </c>
      <c r="K381">
        <v>0.08</v>
      </c>
      <c r="L381">
        <v>0.13</v>
      </c>
      <c r="M381">
        <v>0.46</v>
      </c>
      <c r="N381">
        <v>0.75</v>
      </c>
      <c r="O381" s="8">
        <v>7.16</v>
      </c>
      <c r="P381" s="8">
        <v>4.76</v>
      </c>
      <c r="T381">
        <v>0.25</v>
      </c>
      <c r="U381">
        <v>0.53</v>
      </c>
      <c r="V381">
        <v>0.83</v>
      </c>
      <c r="W381">
        <f>Control!B379</f>
        <v>51.4</v>
      </c>
      <c r="X381">
        <f>'Ctrl pct'!B379</f>
        <v>5.326424870466321E-2</v>
      </c>
      <c r="Y381">
        <f>Controlled!B379</f>
        <v>54.1</v>
      </c>
      <c r="Z381">
        <f>'Controlled pct'!B379</f>
        <v>5.6062176165803113E-2</v>
      </c>
      <c r="AA381">
        <f>'Fight Time'!B379</f>
        <v>965</v>
      </c>
      <c r="AB381">
        <v>-1</v>
      </c>
    </row>
    <row r="382" spans="1:28" x14ac:dyDescent="0.3">
      <c r="A382" t="str">
        <f>Control!A380</f>
        <v>Lukasz Brzeski</v>
      </c>
      <c r="B382">
        <v>33</v>
      </c>
      <c r="C382">
        <v>193</v>
      </c>
      <c r="D382">
        <v>199</v>
      </c>
      <c r="E382">
        <v>9</v>
      </c>
      <c r="F382">
        <v>7</v>
      </c>
      <c r="G382">
        <v>1</v>
      </c>
      <c r="H382">
        <v>6</v>
      </c>
      <c r="I382">
        <v>0.56000000000000005</v>
      </c>
      <c r="J382">
        <v>0.56000000000000005</v>
      </c>
      <c r="K382">
        <v>0.22</v>
      </c>
      <c r="L382">
        <v>0.14000000000000001</v>
      </c>
      <c r="M382">
        <v>0.22</v>
      </c>
      <c r="N382">
        <v>0.28000000000000003</v>
      </c>
      <c r="O382" s="8">
        <v>4.9000000000000004</v>
      </c>
      <c r="P382" s="8">
        <v>4.0999999999999996</v>
      </c>
      <c r="T382">
        <v>0.41</v>
      </c>
      <c r="U382">
        <v>0.33</v>
      </c>
      <c r="V382">
        <v>0.3</v>
      </c>
      <c r="W382">
        <f>Control!B380</f>
        <v>10.285714285714286</v>
      </c>
      <c r="X382">
        <f>'Ctrl pct'!B380</f>
        <v>1.7114333254100309E-2</v>
      </c>
      <c r="Y382">
        <f>Controlled!B380</f>
        <v>182.71428571428572</v>
      </c>
      <c r="Z382">
        <f>'Controlled pct'!B380</f>
        <v>0.30401711433325412</v>
      </c>
      <c r="AA382">
        <f>'Fight Time'!B380</f>
        <v>601</v>
      </c>
      <c r="AB382">
        <v>-3</v>
      </c>
    </row>
    <row r="383" spans="1:28" x14ac:dyDescent="0.3">
      <c r="A383" t="str">
        <f>Control!A381</f>
        <v>Francisco Prado</v>
      </c>
      <c r="B383">
        <v>23</v>
      </c>
      <c r="C383">
        <v>178</v>
      </c>
      <c r="D383">
        <v>176</v>
      </c>
      <c r="E383">
        <v>12</v>
      </c>
      <c r="F383">
        <v>3</v>
      </c>
      <c r="G383">
        <v>1</v>
      </c>
      <c r="H383">
        <v>3</v>
      </c>
      <c r="I383">
        <v>0.5</v>
      </c>
      <c r="J383">
        <v>0</v>
      </c>
      <c r="K383">
        <v>0.5</v>
      </c>
      <c r="L383">
        <v>0</v>
      </c>
      <c r="M383">
        <v>0</v>
      </c>
      <c r="N383">
        <v>1</v>
      </c>
      <c r="O383" s="8">
        <v>4.38</v>
      </c>
      <c r="P383" s="8">
        <v>5.32</v>
      </c>
      <c r="T383">
        <v>0.31</v>
      </c>
      <c r="U383">
        <v>0.09</v>
      </c>
      <c r="V383">
        <v>0.25</v>
      </c>
      <c r="W383">
        <f>Control!B381</f>
        <v>55</v>
      </c>
      <c r="X383">
        <f>'Ctrl pct'!B381</f>
        <v>7.4728260869565216E-2</v>
      </c>
      <c r="Y383">
        <f>Controlled!B381</f>
        <v>83</v>
      </c>
      <c r="Z383">
        <f>'Controlled pct'!B381</f>
        <v>0.11277173913043478</v>
      </c>
      <c r="AA383">
        <f>'Fight Time'!B381</f>
        <v>736</v>
      </c>
      <c r="AB383">
        <v>-2</v>
      </c>
    </row>
    <row r="384" spans="1:28" x14ac:dyDescent="0.3">
      <c r="A384" t="str">
        <f>Control!A382</f>
        <v>Nikolay Veretennikov</v>
      </c>
      <c r="B384">
        <v>35</v>
      </c>
      <c r="C384">
        <v>185</v>
      </c>
      <c r="D384">
        <v>188</v>
      </c>
      <c r="E384">
        <v>13</v>
      </c>
      <c r="F384">
        <v>6</v>
      </c>
      <c r="G384">
        <v>1</v>
      </c>
      <c r="H384">
        <v>2</v>
      </c>
      <c r="I384">
        <v>0.69</v>
      </c>
      <c r="J384">
        <v>0.33</v>
      </c>
      <c r="K384">
        <v>0.08</v>
      </c>
      <c r="L384">
        <v>0.17</v>
      </c>
      <c r="M384">
        <v>0.23</v>
      </c>
      <c r="N384">
        <v>0.5</v>
      </c>
      <c r="O384" s="8">
        <v>3.01</v>
      </c>
      <c r="P384" s="8">
        <v>3.43</v>
      </c>
      <c r="T384">
        <v>0.55000000000000004</v>
      </c>
      <c r="U384">
        <v>0.18</v>
      </c>
      <c r="V384">
        <v>0.62</v>
      </c>
      <c r="W384">
        <f>Control!B382</f>
        <v>54</v>
      </c>
      <c r="X384">
        <f>'Ctrl pct'!B382</f>
        <v>6.6420664206642069E-2</v>
      </c>
      <c r="Y384">
        <f>Controlled!B382</f>
        <v>308.66666666666669</v>
      </c>
      <c r="Z384">
        <f>'Controlled pct'!B382</f>
        <v>0.3796637966379664</v>
      </c>
      <c r="AA384">
        <f>'Fight Time'!B382</f>
        <v>813</v>
      </c>
      <c r="AB384">
        <v>1</v>
      </c>
    </row>
    <row r="385" spans="1:28" x14ac:dyDescent="0.3">
      <c r="A385" t="str">
        <f>Control!A383</f>
        <v>Daniel Rodriguez</v>
      </c>
      <c r="B385">
        <v>38</v>
      </c>
      <c r="C385">
        <v>185</v>
      </c>
      <c r="D385">
        <v>188</v>
      </c>
      <c r="E385">
        <v>19</v>
      </c>
      <c r="F385">
        <v>5</v>
      </c>
      <c r="G385">
        <v>9</v>
      </c>
      <c r="H385">
        <v>4</v>
      </c>
      <c r="I385">
        <v>0.47</v>
      </c>
      <c r="J385">
        <v>0.2</v>
      </c>
      <c r="K385">
        <v>0.21</v>
      </c>
      <c r="L385">
        <v>0.2</v>
      </c>
      <c r="M385">
        <v>0.32</v>
      </c>
      <c r="N385">
        <v>0.6</v>
      </c>
      <c r="O385" s="8">
        <v>7.39</v>
      </c>
      <c r="P385" s="8">
        <v>5.39</v>
      </c>
      <c r="T385">
        <v>0.55000000000000004</v>
      </c>
      <c r="U385">
        <v>0.54</v>
      </c>
      <c r="V385">
        <v>0.63</v>
      </c>
      <c r="W385">
        <f>Control!B383</f>
        <v>40.700000000000003</v>
      </c>
      <c r="X385">
        <f>'Ctrl pct'!B383</f>
        <v>5.8477011494252877E-2</v>
      </c>
      <c r="Y385">
        <f>Controlled!B383</f>
        <v>78.5</v>
      </c>
      <c r="Z385">
        <f>'Controlled pct'!B383</f>
        <v>0.11278735632183907</v>
      </c>
      <c r="AA385">
        <f>'Fight Time'!B383</f>
        <v>696</v>
      </c>
      <c r="AB385">
        <v>2</v>
      </c>
    </row>
    <row r="386" spans="1:28" x14ac:dyDescent="0.3">
      <c r="A386" t="str">
        <f>Control!A384</f>
        <v>Marcus Buchecha</v>
      </c>
      <c r="B386">
        <v>35</v>
      </c>
      <c r="C386">
        <v>191</v>
      </c>
      <c r="D386">
        <v>203</v>
      </c>
      <c r="E386">
        <v>5</v>
      </c>
      <c r="F386">
        <v>1</v>
      </c>
      <c r="G386">
        <v>0</v>
      </c>
      <c r="H386">
        <v>0</v>
      </c>
      <c r="I386">
        <v>0.2</v>
      </c>
      <c r="J386">
        <v>0</v>
      </c>
      <c r="K386">
        <v>0.8</v>
      </c>
      <c r="L386">
        <v>0</v>
      </c>
      <c r="M386">
        <v>0</v>
      </c>
      <c r="N386">
        <v>1</v>
      </c>
      <c r="O386" s="8">
        <v>2.5</v>
      </c>
      <c r="P386" s="8">
        <v>2.5</v>
      </c>
      <c r="T386">
        <v>3.5</v>
      </c>
      <c r="U386">
        <v>0.6</v>
      </c>
      <c r="V386">
        <v>0.9</v>
      </c>
      <c r="W386">
        <f>Control!B384</f>
        <v>220</v>
      </c>
      <c r="X386">
        <f>'Ctrl pct'!B384</f>
        <v>0.48888888888888887</v>
      </c>
      <c r="Y386">
        <f>Controlled!B384</f>
        <v>25</v>
      </c>
      <c r="Z386">
        <f>'Controlled pct'!B384</f>
        <v>5.5555555555555552E-2</v>
      </c>
      <c r="AA386">
        <f>'Fight Time'!B384</f>
        <v>450</v>
      </c>
      <c r="AB386">
        <v>1</v>
      </c>
    </row>
    <row r="387" spans="1:28" x14ac:dyDescent="0.3">
      <c r="A387" t="str">
        <f>Control!A385</f>
        <v>Steven Nguyen</v>
      </c>
      <c r="B387">
        <v>32</v>
      </c>
      <c r="C387">
        <v>180</v>
      </c>
      <c r="D387">
        <v>185</v>
      </c>
      <c r="E387">
        <v>9</v>
      </c>
      <c r="F387">
        <v>2</v>
      </c>
      <c r="G387">
        <v>0</v>
      </c>
      <c r="H387">
        <v>1</v>
      </c>
      <c r="I387">
        <v>0.44</v>
      </c>
      <c r="J387">
        <v>0.5</v>
      </c>
      <c r="K387">
        <v>0.33</v>
      </c>
      <c r="L387">
        <v>0</v>
      </c>
      <c r="M387">
        <v>0.22</v>
      </c>
      <c r="N387">
        <v>0.5</v>
      </c>
      <c r="O387" s="8">
        <v>7.15</v>
      </c>
      <c r="P387" s="8">
        <v>7.36</v>
      </c>
      <c r="T387">
        <v>0.28000000000000003</v>
      </c>
      <c r="U387">
        <v>1</v>
      </c>
      <c r="V387">
        <v>0.84</v>
      </c>
      <c r="W387">
        <f>Control!B385</f>
        <v>14.666666666666666</v>
      </c>
      <c r="X387">
        <f>'Ctrl pct'!B385</f>
        <v>2.4732996065205171E-2</v>
      </c>
      <c r="Y387">
        <f>Controlled!B385</f>
        <v>11.333333333333334</v>
      </c>
      <c r="Z387">
        <f>'Controlled pct'!B385</f>
        <v>1.9111860595840361E-2</v>
      </c>
      <c r="AA387">
        <f>'Fight Time'!B385</f>
        <v>593</v>
      </c>
      <c r="AB387">
        <v>-1</v>
      </c>
    </row>
    <row r="388" spans="1:28" x14ac:dyDescent="0.3">
      <c r="A388" t="str">
        <f>Control!A386</f>
        <v>Mohammad Yahya</v>
      </c>
      <c r="B388">
        <v>31</v>
      </c>
      <c r="C388">
        <v>175</v>
      </c>
      <c r="D388">
        <v>185</v>
      </c>
      <c r="E388">
        <v>12</v>
      </c>
      <c r="F388">
        <v>5</v>
      </c>
      <c r="G388">
        <v>0</v>
      </c>
      <c r="H388">
        <v>2</v>
      </c>
      <c r="I388">
        <v>0.56999999999999995</v>
      </c>
      <c r="J388">
        <v>0.4</v>
      </c>
      <c r="K388">
        <v>0.17</v>
      </c>
      <c r="L388">
        <v>0.4</v>
      </c>
      <c r="M388">
        <v>0.25</v>
      </c>
      <c r="N388">
        <v>0.2</v>
      </c>
      <c r="O388" s="8">
        <v>2.38</v>
      </c>
      <c r="P388" s="8">
        <v>4.96</v>
      </c>
      <c r="T388">
        <v>0.76</v>
      </c>
      <c r="U388">
        <v>1</v>
      </c>
      <c r="V388">
        <v>0.42</v>
      </c>
      <c r="W388">
        <f>Control!B386</f>
        <v>12</v>
      </c>
      <c r="X388">
        <f>'Ctrl pct'!B386</f>
        <v>1.488833746898263E-2</v>
      </c>
      <c r="Y388">
        <f>Controlled!B386</f>
        <v>159.5</v>
      </c>
      <c r="Z388">
        <f>'Controlled pct'!B386</f>
        <v>0.1978908188585608</v>
      </c>
      <c r="AA388">
        <f>'Fight Time'!B386</f>
        <v>806</v>
      </c>
      <c r="AB388">
        <v>-2</v>
      </c>
    </row>
    <row r="389" spans="1:28" x14ac:dyDescent="0.3">
      <c r="A389" t="str">
        <f>Control!A387</f>
        <v>Billy Elekana</v>
      </c>
      <c r="B389">
        <v>30</v>
      </c>
      <c r="C389">
        <v>191</v>
      </c>
      <c r="D389">
        <v>196</v>
      </c>
      <c r="E389">
        <v>8</v>
      </c>
      <c r="F389">
        <v>2</v>
      </c>
      <c r="G389">
        <v>1</v>
      </c>
      <c r="H389">
        <v>1</v>
      </c>
      <c r="I389">
        <v>0.38</v>
      </c>
      <c r="J389">
        <v>0</v>
      </c>
      <c r="K389">
        <v>0.13</v>
      </c>
      <c r="L389">
        <v>0.5</v>
      </c>
      <c r="M389">
        <v>0.5</v>
      </c>
      <c r="N389">
        <v>0.5</v>
      </c>
      <c r="O389" s="8">
        <v>2.34</v>
      </c>
      <c r="P389" s="8">
        <v>3.18</v>
      </c>
      <c r="T389">
        <v>0.64</v>
      </c>
      <c r="U389">
        <v>0.25</v>
      </c>
      <c r="V389">
        <v>0</v>
      </c>
      <c r="W389">
        <f>Control!B387</f>
        <v>110</v>
      </c>
      <c r="X389">
        <f>'Ctrl pct'!B387</f>
        <v>0.15558698727015557</v>
      </c>
      <c r="Y389">
        <f>Controlled!B387</f>
        <v>42</v>
      </c>
      <c r="Z389">
        <f>'Controlled pct'!B387</f>
        <v>5.9405940594059403E-2</v>
      </c>
      <c r="AA389">
        <f>'Fight Time'!B387</f>
        <v>707</v>
      </c>
      <c r="AB389">
        <v>1</v>
      </c>
    </row>
    <row r="390" spans="1:28" x14ac:dyDescent="0.3">
      <c r="A390" t="str">
        <f>Control!A388</f>
        <v>Tabatha Ricci</v>
      </c>
      <c r="B390">
        <v>30</v>
      </c>
      <c r="C390">
        <v>155</v>
      </c>
      <c r="D390">
        <v>155</v>
      </c>
      <c r="E390">
        <v>11</v>
      </c>
      <c r="F390">
        <v>3</v>
      </c>
      <c r="G390">
        <v>6</v>
      </c>
      <c r="H390">
        <v>3</v>
      </c>
      <c r="I390">
        <v>0.09</v>
      </c>
      <c r="J390">
        <v>0.33</v>
      </c>
      <c r="K390">
        <v>0.27</v>
      </c>
      <c r="L390">
        <v>0</v>
      </c>
      <c r="M390">
        <v>0.64</v>
      </c>
      <c r="N390">
        <v>0.67</v>
      </c>
      <c r="O390" s="8">
        <v>4.18</v>
      </c>
      <c r="P390" s="8">
        <v>5.29</v>
      </c>
      <c r="T390">
        <v>2.74</v>
      </c>
      <c r="U390">
        <v>0.37</v>
      </c>
      <c r="V390">
        <v>0.81</v>
      </c>
      <c r="W390">
        <f>Control!B388</f>
        <v>215.375</v>
      </c>
      <c r="X390">
        <f>'Ctrl pct'!B388</f>
        <v>0.26854738154613467</v>
      </c>
      <c r="Y390">
        <f>Controlled!B388</f>
        <v>11.125</v>
      </c>
      <c r="Z390">
        <f>'Controlled pct'!B388</f>
        <v>1.3871571072319202E-2</v>
      </c>
      <c r="AA390">
        <f>'Fight Time'!B388</f>
        <v>802</v>
      </c>
      <c r="AB390">
        <v>-1</v>
      </c>
    </row>
    <row r="391" spans="1:28" x14ac:dyDescent="0.3">
      <c r="A391" t="str">
        <f>Control!A389</f>
        <v>Amanda Ribas</v>
      </c>
      <c r="B391">
        <v>31</v>
      </c>
      <c r="C391">
        <v>160</v>
      </c>
      <c r="D391">
        <v>168</v>
      </c>
      <c r="E391">
        <v>12</v>
      </c>
      <c r="F391">
        <v>6</v>
      </c>
      <c r="G391">
        <v>7</v>
      </c>
      <c r="H391">
        <v>5</v>
      </c>
      <c r="I391">
        <v>0.25</v>
      </c>
      <c r="J391">
        <v>0.5</v>
      </c>
      <c r="K391">
        <v>0.33</v>
      </c>
      <c r="L391">
        <v>0.17</v>
      </c>
      <c r="M391">
        <v>0.42</v>
      </c>
      <c r="N391">
        <v>0.33</v>
      </c>
      <c r="O391" s="8">
        <v>4.29</v>
      </c>
      <c r="P391" s="8">
        <v>3.24</v>
      </c>
      <c r="T391">
        <v>2.06</v>
      </c>
      <c r="U391">
        <v>0.53</v>
      </c>
      <c r="V391">
        <v>0.83</v>
      </c>
      <c r="W391">
        <f>Control!B389</f>
        <v>238.4</v>
      </c>
      <c r="X391">
        <f>'Ctrl pct'!B389</f>
        <v>0.31163398692810457</v>
      </c>
      <c r="Y391">
        <f>Controlled!B389</f>
        <v>113.6</v>
      </c>
      <c r="Z391">
        <f>'Controlled pct'!B389</f>
        <v>0.14849673202614377</v>
      </c>
      <c r="AA391">
        <f>'Fight Time'!B389</f>
        <v>765</v>
      </c>
      <c r="AB391">
        <v>-2</v>
      </c>
    </row>
    <row r="392" spans="1:28" x14ac:dyDescent="0.3">
      <c r="A392" t="str">
        <f>Control!A390</f>
        <v>Muslim Salikhov</v>
      </c>
      <c r="B392">
        <v>41</v>
      </c>
      <c r="C392">
        <v>180</v>
      </c>
      <c r="D392">
        <v>178</v>
      </c>
      <c r="E392">
        <v>21</v>
      </c>
      <c r="F392">
        <v>5</v>
      </c>
      <c r="G392">
        <v>8</v>
      </c>
      <c r="H392">
        <v>4</v>
      </c>
      <c r="I392">
        <v>0.62</v>
      </c>
      <c r="J392">
        <v>0.4</v>
      </c>
      <c r="K392">
        <v>0.14000000000000001</v>
      </c>
      <c r="L392">
        <v>0.4</v>
      </c>
      <c r="M392">
        <v>0.24</v>
      </c>
      <c r="N392">
        <v>0.2</v>
      </c>
      <c r="O392" s="8">
        <v>3.38</v>
      </c>
      <c r="P392" s="8">
        <v>2.9</v>
      </c>
      <c r="T392">
        <v>1.08</v>
      </c>
      <c r="U392">
        <v>0.32</v>
      </c>
      <c r="V392">
        <v>0.72</v>
      </c>
      <c r="W392">
        <f>Control!B390</f>
        <v>47.5</v>
      </c>
      <c r="X392">
        <f>'Ctrl pct'!B390</f>
        <v>7.6121794871794865E-2</v>
      </c>
      <c r="Y392">
        <f>Controlled!B390</f>
        <v>71</v>
      </c>
      <c r="Z392">
        <f>'Controlled pct'!B390</f>
        <v>0.11378205128205128</v>
      </c>
      <c r="AA392">
        <f>'Fight Time'!B390</f>
        <v>624</v>
      </c>
      <c r="AB392">
        <v>2</v>
      </c>
    </row>
    <row r="393" spans="1:28" x14ac:dyDescent="0.3">
      <c r="A393" t="str">
        <f>Control!A391</f>
        <v>Said Nurmagomedov</v>
      </c>
      <c r="B393">
        <v>33</v>
      </c>
      <c r="C393">
        <v>173</v>
      </c>
      <c r="D393">
        <v>178</v>
      </c>
      <c r="E393">
        <v>18</v>
      </c>
      <c r="F393">
        <v>4</v>
      </c>
      <c r="G393">
        <v>7</v>
      </c>
      <c r="H393">
        <v>3</v>
      </c>
      <c r="I393">
        <v>0.22</v>
      </c>
      <c r="J393">
        <v>0</v>
      </c>
      <c r="K393">
        <v>0.33</v>
      </c>
      <c r="L393">
        <v>0</v>
      </c>
      <c r="M393">
        <v>0.44</v>
      </c>
      <c r="N393">
        <v>1</v>
      </c>
      <c r="O393" s="8">
        <v>3.38</v>
      </c>
      <c r="P393" s="8">
        <v>2.25</v>
      </c>
      <c r="T393">
        <v>1.01</v>
      </c>
      <c r="U393">
        <v>0.15</v>
      </c>
      <c r="V393">
        <v>0.62</v>
      </c>
      <c r="W393">
        <f>Control!B391</f>
        <v>96.2</v>
      </c>
      <c r="X393">
        <f>'Ctrl pct'!B391</f>
        <v>0.17981308411214955</v>
      </c>
      <c r="Y393">
        <f>Controlled!B391</f>
        <v>125.1</v>
      </c>
      <c r="Z393">
        <f>'Controlled pct'!B391</f>
        <v>0.23383177570093458</v>
      </c>
      <c r="AA393">
        <f>'Fight Time'!B391</f>
        <v>535</v>
      </c>
      <c r="AB393">
        <v>-1</v>
      </c>
    </row>
    <row r="394" spans="1:28" x14ac:dyDescent="0.3">
      <c r="A394" t="str">
        <f>Control!A392</f>
        <v>Bogdan Guskov</v>
      </c>
      <c r="B394">
        <v>32</v>
      </c>
      <c r="C394">
        <v>190</v>
      </c>
      <c r="D394">
        <v>193</v>
      </c>
      <c r="E394">
        <v>17</v>
      </c>
      <c r="F394">
        <v>3</v>
      </c>
      <c r="G394">
        <v>3</v>
      </c>
      <c r="H394">
        <v>1</v>
      </c>
      <c r="I394">
        <v>0.82</v>
      </c>
      <c r="J394">
        <v>0.33</v>
      </c>
      <c r="K394">
        <v>0.18</v>
      </c>
      <c r="L394">
        <v>0.33</v>
      </c>
      <c r="M394">
        <v>0</v>
      </c>
      <c r="N394">
        <v>0.33</v>
      </c>
      <c r="O394" s="8">
        <v>3.96</v>
      </c>
      <c r="P394" s="8">
        <v>3.22</v>
      </c>
      <c r="T394">
        <v>0</v>
      </c>
      <c r="U394">
        <v>0</v>
      </c>
      <c r="V394">
        <v>0.56999999999999995</v>
      </c>
      <c r="W394">
        <f>Control!B392</f>
        <v>27</v>
      </c>
      <c r="X394">
        <f>'Ctrl pct'!B392</f>
        <v>7.43801652892562E-2</v>
      </c>
      <c r="Y394">
        <f>Controlled!B392</f>
        <v>144</v>
      </c>
      <c r="Z394">
        <f>'Controlled pct'!B392</f>
        <v>0.39669421487603307</v>
      </c>
      <c r="AA394">
        <f>'Fight Time'!B392</f>
        <v>363</v>
      </c>
      <c r="AB394">
        <v>3</v>
      </c>
    </row>
    <row r="395" spans="1:28" x14ac:dyDescent="0.3">
      <c r="A395" t="str">
        <f>Control!A393</f>
        <v>Shara Magomedov</v>
      </c>
      <c r="B395">
        <v>31</v>
      </c>
      <c r="C395">
        <v>188</v>
      </c>
      <c r="D395">
        <v>185</v>
      </c>
      <c r="E395">
        <v>15</v>
      </c>
      <c r="F395">
        <v>1</v>
      </c>
      <c r="G395">
        <v>4</v>
      </c>
      <c r="H395">
        <v>1</v>
      </c>
      <c r="I395">
        <v>0.8</v>
      </c>
      <c r="J395">
        <v>0</v>
      </c>
      <c r="K395">
        <v>0</v>
      </c>
      <c r="L395">
        <v>0</v>
      </c>
      <c r="M395">
        <v>0.2</v>
      </c>
      <c r="N395">
        <v>1</v>
      </c>
      <c r="O395" s="8">
        <v>5.87</v>
      </c>
      <c r="P395" s="8">
        <v>4.13</v>
      </c>
      <c r="T395">
        <v>0</v>
      </c>
      <c r="U395">
        <v>0</v>
      </c>
      <c r="V395">
        <v>0.72</v>
      </c>
      <c r="W395">
        <f>Control!B393</f>
        <v>11.8</v>
      </c>
      <c r="X395">
        <f>'Ctrl pct'!B393</f>
        <v>1.4603960396039605E-2</v>
      </c>
      <c r="Y395">
        <f>Controlled!B393</f>
        <v>183.2</v>
      </c>
      <c r="Z395">
        <f>'Controlled pct'!B393</f>
        <v>0.22673267326732671</v>
      </c>
      <c r="AA395">
        <f>'Fight Time'!B393</f>
        <v>808</v>
      </c>
      <c r="AB395">
        <v>-1</v>
      </c>
    </row>
    <row r="396" spans="1:28" x14ac:dyDescent="0.3">
      <c r="A396" t="str">
        <f>Control!A394</f>
        <v>Marcus McGhee</v>
      </c>
      <c r="B396">
        <v>35</v>
      </c>
      <c r="C396">
        <v>173</v>
      </c>
      <c r="D396">
        <v>175</v>
      </c>
      <c r="E396">
        <v>10</v>
      </c>
      <c r="F396">
        <v>1</v>
      </c>
      <c r="G396">
        <v>4</v>
      </c>
      <c r="H396">
        <v>0</v>
      </c>
      <c r="I396">
        <v>0.8</v>
      </c>
      <c r="J396">
        <v>0</v>
      </c>
      <c r="K396">
        <v>0.1</v>
      </c>
      <c r="L396">
        <v>1</v>
      </c>
      <c r="M396">
        <v>0.1</v>
      </c>
      <c r="N396">
        <v>0</v>
      </c>
      <c r="O396" s="8">
        <v>6.06</v>
      </c>
      <c r="P396" s="8">
        <v>2.83</v>
      </c>
      <c r="T396">
        <v>0.46</v>
      </c>
      <c r="U396">
        <v>0.33</v>
      </c>
      <c r="V396">
        <v>1</v>
      </c>
      <c r="W396">
        <f>Control!B394</f>
        <v>35.75</v>
      </c>
      <c r="X396">
        <f>'Ctrl pct'!B394</f>
        <v>7.2515212981744417E-2</v>
      </c>
      <c r="Y396">
        <f>Controlled!B394</f>
        <v>31</v>
      </c>
      <c r="Z396">
        <f>'Controlled pct'!B394</f>
        <v>6.2880324543610547E-2</v>
      </c>
      <c r="AA396">
        <f>'Fight Time'!B394</f>
        <v>493</v>
      </c>
      <c r="AB396">
        <v>6</v>
      </c>
    </row>
    <row r="397" spans="1:28" x14ac:dyDescent="0.3">
      <c r="A397" t="str">
        <f>Control!A395</f>
        <v>Petr Yan</v>
      </c>
      <c r="B397">
        <v>32</v>
      </c>
      <c r="C397">
        <v>169</v>
      </c>
      <c r="D397">
        <v>170</v>
      </c>
      <c r="E397">
        <v>18</v>
      </c>
      <c r="F397">
        <v>5</v>
      </c>
      <c r="G397">
        <v>10</v>
      </c>
      <c r="H397">
        <v>4</v>
      </c>
      <c r="I397">
        <v>0.39</v>
      </c>
      <c r="J397">
        <v>0</v>
      </c>
      <c r="K397">
        <v>0.06</v>
      </c>
      <c r="L397">
        <v>0</v>
      </c>
      <c r="M397">
        <v>0.56000000000000005</v>
      </c>
      <c r="N397">
        <v>0.8</v>
      </c>
      <c r="O397" s="8">
        <v>5.1100000000000003</v>
      </c>
      <c r="P397" s="8">
        <v>4.13</v>
      </c>
      <c r="T397">
        <v>1.61</v>
      </c>
      <c r="U397">
        <v>0.49</v>
      </c>
      <c r="V397">
        <v>0.84</v>
      </c>
      <c r="W397">
        <f>Control!B395</f>
        <v>185</v>
      </c>
      <c r="X397">
        <f>'Ctrl pct'!B395</f>
        <v>0.17839922854387658</v>
      </c>
      <c r="Y397">
        <f>Controlled!B395</f>
        <v>148.6</v>
      </c>
      <c r="Z397">
        <f>'Controlled pct'!B395</f>
        <v>0.14329797492767599</v>
      </c>
      <c r="AA397">
        <f>'Fight Time'!B395</f>
        <v>1037</v>
      </c>
      <c r="AB397">
        <v>2</v>
      </c>
    </row>
    <row r="398" spans="1:28" x14ac:dyDescent="0.3">
      <c r="A398" t="str">
        <f>Control!A396</f>
        <v>Robert Whittaker</v>
      </c>
      <c r="B398">
        <v>34</v>
      </c>
      <c r="C398">
        <v>182</v>
      </c>
      <c r="D398">
        <v>187</v>
      </c>
      <c r="E398">
        <v>26</v>
      </c>
      <c r="F398">
        <v>8</v>
      </c>
      <c r="G398">
        <v>17</v>
      </c>
      <c r="H398">
        <v>6</v>
      </c>
      <c r="I398">
        <v>0.38</v>
      </c>
      <c r="J398">
        <v>0.38</v>
      </c>
      <c r="K398">
        <v>0.19</v>
      </c>
      <c r="L398">
        <v>0.25</v>
      </c>
      <c r="M398">
        <v>0.42</v>
      </c>
      <c r="N398">
        <v>0.38</v>
      </c>
      <c r="O398" s="8">
        <v>4.54</v>
      </c>
      <c r="P398" s="8">
        <v>3.41</v>
      </c>
      <c r="T398">
        <v>0.8</v>
      </c>
      <c r="U398">
        <v>0.38</v>
      </c>
      <c r="V398">
        <v>0.81</v>
      </c>
      <c r="W398">
        <f>Control!B396</f>
        <v>88.444444444444443</v>
      </c>
      <c r="X398">
        <f>'Ctrl pct'!B396</f>
        <v>0.11238175914160667</v>
      </c>
      <c r="Y398">
        <f>Controlled!B396</f>
        <v>41.888888888888886</v>
      </c>
      <c r="Z398">
        <f>'Controlled pct'!B396</f>
        <v>5.3226034166313704E-2</v>
      </c>
      <c r="AA398">
        <f>'Fight Time'!B396</f>
        <v>787</v>
      </c>
      <c r="AB398">
        <v>-1</v>
      </c>
    </row>
    <row r="399" spans="1:28" x14ac:dyDescent="0.3">
      <c r="A399" t="str">
        <f>Control!A397</f>
        <v>Piera Rodriguez</v>
      </c>
      <c r="B399">
        <v>32</v>
      </c>
      <c r="C399">
        <v>161</v>
      </c>
      <c r="D399">
        <v>161</v>
      </c>
      <c r="E399">
        <v>10</v>
      </c>
      <c r="F399">
        <v>2</v>
      </c>
      <c r="G399">
        <v>3</v>
      </c>
      <c r="H399">
        <v>2</v>
      </c>
      <c r="I399">
        <v>0.5</v>
      </c>
      <c r="J399">
        <v>0</v>
      </c>
      <c r="K399">
        <v>0</v>
      </c>
      <c r="L399">
        <v>0.5</v>
      </c>
      <c r="M399">
        <v>0.5</v>
      </c>
      <c r="N399">
        <v>0</v>
      </c>
      <c r="O399" s="8">
        <v>3.4</v>
      </c>
      <c r="P399" s="8">
        <v>2.63</v>
      </c>
      <c r="T399">
        <v>4.0599999999999996</v>
      </c>
      <c r="U399">
        <v>0.51</v>
      </c>
      <c r="V399">
        <v>0.66</v>
      </c>
      <c r="W399">
        <f>Control!B397</f>
        <v>249.66666666666666</v>
      </c>
      <c r="X399">
        <f>'Ctrl pct'!B397</f>
        <v>0.3217353951890034</v>
      </c>
      <c r="Y399">
        <f>Controlled!B397</f>
        <v>125.66666666666667</v>
      </c>
      <c r="Z399">
        <f>'Controlled pct'!B397</f>
        <v>0.16194158075601375</v>
      </c>
      <c r="AA399">
        <f>'Fight Time'!B397</f>
        <v>776</v>
      </c>
      <c r="AB399">
        <v>1</v>
      </c>
    </row>
    <row r="400" spans="1:28" x14ac:dyDescent="0.3">
      <c r="A400" t="str">
        <f>Control!A398</f>
        <v>Felipe Bunes</v>
      </c>
      <c r="B400">
        <v>35</v>
      </c>
      <c r="C400">
        <v>170</v>
      </c>
      <c r="D400">
        <v>175</v>
      </c>
      <c r="E400">
        <v>14</v>
      </c>
      <c r="F400">
        <v>7</v>
      </c>
      <c r="G400">
        <v>1</v>
      </c>
      <c r="H400">
        <v>1</v>
      </c>
      <c r="I400">
        <v>0.21</v>
      </c>
      <c r="J400">
        <v>0.14000000000000001</v>
      </c>
      <c r="K400">
        <v>0.64</v>
      </c>
      <c r="L400">
        <v>0.28000000000000003</v>
      </c>
      <c r="M400">
        <v>0.14000000000000001</v>
      </c>
      <c r="N400">
        <v>0.56000000000000005</v>
      </c>
      <c r="O400" s="8">
        <v>4.49</v>
      </c>
      <c r="P400" s="8">
        <v>7.86</v>
      </c>
      <c r="T400">
        <v>2.59</v>
      </c>
      <c r="U400">
        <v>0.25</v>
      </c>
      <c r="V400">
        <v>0</v>
      </c>
      <c r="W400">
        <f>Control!B398</f>
        <v>75.5</v>
      </c>
      <c r="X400">
        <f>'Ctrl pct'!B398</f>
        <v>0.21695402298850575</v>
      </c>
      <c r="Y400">
        <f>Controlled!B398</f>
        <v>61</v>
      </c>
      <c r="Z400">
        <f>'Controlled pct'!B398</f>
        <v>0.17528735632183909</v>
      </c>
      <c r="AA400">
        <f>'Fight Time'!B398</f>
        <v>348</v>
      </c>
      <c r="AB400">
        <v>1</v>
      </c>
    </row>
    <row r="401" spans="1:28" x14ac:dyDescent="0.3">
      <c r="A401" t="str">
        <f>Control!A399</f>
        <v>Rinya Nakamura</v>
      </c>
      <c r="B401">
        <v>30</v>
      </c>
      <c r="C401">
        <v>170</v>
      </c>
      <c r="D401">
        <v>174</v>
      </c>
      <c r="E401">
        <v>9</v>
      </c>
      <c r="F401">
        <v>1</v>
      </c>
      <c r="G401">
        <v>3</v>
      </c>
      <c r="H401">
        <v>1</v>
      </c>
      <c r="I401">
        <v>0.56000000000000005</v>
      </c>
      <c r="J401">
        <v>0</v>
      </c>
      <c r="K401">
        <v>0.11</v>
      </c>
      <c r="L401">
        <v>0</v>
      </c>
      <c r="M401">
        <v>0.33</v>
      </c>
      <c r="N401">
        <v>1</v>
      </c>
      <c r="O401" s="8">
        <v>3.1</v>
      </c>
      <c r="P401" s="8">
        <v>1.7</v>
      </c>
      <c r="T401">
        <v>2.63</v>
      </c>
      <c r="U401">
        <v>0.81</v>
      </c>
      <c r="V401">
        <v>1</v>
      </c>
      <c r="W401">
        <f>Control!B399</f>
        <v>363.25</v>
      </c>
      <c r="X401">
        <f>'Ctrl pct'!B399</f>
        <v>0.70808966861598444</v>
      </c>
      <c r="Y401">
        <f>Controlled!B399</f>
        <v>39.25</v>
      </c>
      <c r="Z401">
        <f>'Controlled pct'!B399</f>
        <v>7.6510721247563349E-2</v>
      </c>
      <c r="AA401">
        <f>'Fight Time'!B399</f>
        <v>513</v>
      </c>
      <c r="AB401">
        <v>-1</v>
      </c>
    </row>
    <row r="402" spans="1:28" x14ac:dyDescent="0.3">
      <c r="A402" t="str">
        <f>Control!A400</f>
        <v>Karol Rosa</v>
      </c>
      <c r="B402">
        <v>30</v>
      </c>
      <c r="C402">
        <v>165</v>
      </c>
      <c r="D402">
        <v>171</v>
      </c>
      <c r="E402">
        <v>18</v>
      </c>
      <c r="F402">
        <v>7</v>
      </c>
      <c r="G402">
        <v>7</v>
      </c>
      <c r="H402">
        <v>4</v>
      </c>
      <c r="I402">
        <v>0.22</v>
      </c>
      <c r="J402">
        <v>0</v>
      </c>
      <c r="K402">
        <v>0.11</v>
      </c>
      <c r="L402">
        <v>0.28000000000000003</v>
      </c>
      <c r="M402">
        <v>0.67</v>
      </c>
      <c r="N402">
        <v>0.71</v>
      </c>
      <c r="O402" s="8">
        <v>6.22</v>
      </c>
      <c r="P402" s="8">
        <v>4.84</v>
      </c>
      <c r="T402">
        <v>1.0900000000000001</v>
      </c>
      <c r="U402">
        <v>0.46</v>
      </c>
      <c r="V402">
        <v>0.7</v>
      </c>
      <c r="W402">
        <f>Control!B400</f>
        <v>239.1</v>
      </c>
      <c r="X402">
        <f>'Ctrl pct'!B400</f>
        <v>0.26566666666666666</v>
      </c>
      <c r="Y402">
        <f>Controlled!B400</f>
        <v>158.5</v>
      </c>
      <c r="Z402">
        <f>'Controlled pct'!B400</f>
        <v>0.17611111111111111</v>
      </c>
      <c r="AA402">
        <f>'Fight Time'!B400</f>
        <v>900</v>
      </c>
      <c r="AB402">
        <v>-1</v>
      </c>
    </row>
    <row r="403" spans="1:28" x14ac:dyDescent="0.3">
      <c r="A403" t="str">
        <f>Control!A401</f>
        <v>Elves Brener</v>
      </c>
      <c r="B403">
        <v>27</v>
      </c>
      <c r="C403">
        <v>178</v>
      </c>
      <c r="D403">
        <v>183</v>
      </c>
      <c r="E403">
        <v>16</v>
      </c>
      <c r="F403">
        <v>5</v>
      </c>
      <c r="G403">
        <v>3</v>
      </c>
      <c r="H403">
        <v>2</v>
      </c>
      <c r="I403">
        <v>0.19</v>
      </c>
      <c r="J403">
        <v>0.2</v>
      </c>
      <c r="K403">
        <v>0.69</v>
      </c>
      <c r="L403">
        <v>0</v>
      </c>
      <c r="M403">
        <v>0.13</v>
      </c>
      <c r="N403">
        <v>0.8</v>
      </c>
      <c r="O403" s="8">
        <v>3.99</v>
      </c>
      <c r="P403" s="8">
        <v>5.3</v>
      </c>
      <c r="T403">
        <v>1.23</v>
      </c>
      <c r="U403">
        <v>0.23</v>
      </c>
      <c r="V403">
        <v>0.76</v>
      </c>
      <c r="W403">
        <f>Control!B401</f>
        <v>73.599999999999994</v>
      </c>
      <c r="X403">
        <f>'Ctrl pct'!B401</f>
        <v>0.10068399452804377</v>
      </c>
      <c r="Y403">
        <f>Controlled!B401</f>
        <v>151.4</v>
      </c>
      <c r="Z403">
        <f>'Controlled pct'!B401</f>
        <v>0.20711354309165528</v>
      </c>
      <c r="AA403">
        <f>'Fight Time'!B401</f>
        <v>731</v>
      </c>
      <c r="AB403">
        <v>-2</v>
      </c>
    </row>
    <row r="404" spans="1:28" x14ac:dyDescent="0.3">
      <c r="A404" t="str">
        <f>Control!A402</f>
        <v>Mateusz Rebecki</v>
      </c>
      <c r="B404">
        <v>33</v>
      </c>
      <c r="C404">
        <v>169</v>
      </c>
      <c r="D404">
        <v>168</v>
      </c>
      <c r="E404">
        <v>20</v>
      </c>
      <c r="F404">
        <v>3</v>
      </c>
      <c r="G404">
        <v>4</v>
      </c>
      <c r="H404">
        <v>2</v>
      </c>
      <c r="I404">
        <v>0.45</v>
      </c>
      <c r="J404">
        <v>0.67</v>
      </c>
      <c r="K404">
        <v>0.35</v>
      </c>
      <c r="L404">
        <v>0</v>
      </c>
      <c r="M404">
        <v>0.2</v>
      </c>
      <c r="N404">
        <v>0.33</v>
      </c>
      <c r="O404" s="8">
        <v>5.29</v>
      </c>
      <c r="P404" s="8">
        <v>3.34</v>
      </c>
      <c r="T404">
        <v>3.46</v>
      </c>
      <c r="U404">
        <v>0.65</v>
      </c>
      <c r="V404">
        <v>0.5</v>
      </c>
      <c r="W404">
        <f>Control!B402</f>
        <v>188.5</v>
      </c>
      <c r="X404">
        <f>'Ctrl pct'!B402</f>
        <v>0.25</v>
      </c>
      <c r="Y404">
        <f>Controlled!B402</f>
        <v>55.666666666666664</v>
      </c>
      <c r="Z404">
        <f>'Controlled pct'!B402</f>
        <v>7.3828470380194522E-2</v>
      </c>
      <c r="AA404">
        <f>'Fight Time'!B402</f>
        <v>754</v>
      </c>
      <c r="AB404">
        <v>-1</v>
      </c>
    </row>
    <row r="405" spans="1:28" x14ac:dyDescent="0.3">
      <c r="A405" t="str">
        <f>Control!A403</f>
        <v>Tatsuro Taira</v>
      </c>
      <c r="B405">
        <v>25</v>
      </c>
      <c r="C405">
        <v>170</v>
      </c>
      <c r="D405">
        <v>178</v>
      </c>
      <c r="E405">
        <v>16</v>
      </c>
      <c r="F405">
        <v>1</v>
      </c>
      <c r="G405">
        <v>6</v>
      </c>
      <c r="H405">
        <v>1</v>
      </c>
      <c r="I405">
        <v>0.31</v>
      </c>
      <c r="J405">
        <v>0</v>
      </c>
      <c r="K405">
        <v>0.44</v>
      </c>
      <c r="L405">
        <v>0</v>
      </c>
      <c r="M405">
        <v>0.25</v>
      </c>
      <c r="N405">
        <v>1</v>
      </c>
      <c r="O405" s="8">
        <v>2.99</v>
      </c>
      <c r="P405" s="8">
        <v>2.69</v>
      </c>
      <c r="T405">
        <v>2.73</v>
      </c>
      <c r="U405">
        <v>0.44</v>
      </c>
      <c r="V405">
        <v>0.45</v>
      </c>
      <c r="W405">
        <f>Control!B403</f>
        <v>373.57142857142856</v>
      </c>
      <c r="X405">
        <f>'Ctrl pct'!B403</f>
        <v>0.52764326069410816</v>
      </c>
      <c r="Y405">
        <f>Controlled!B403</f>
        <v>73.142857142857139</v>
      </c>
      <c r="Z405">
        <f>'Controlled pct'!B403</f>
        <v>0.1033091202582728</v>
      </c>
      <c r="AA405">
        <f>'Fight Time'!B403</f>
        <v>708</v>
      </c>
      <c r="AB405">
        <v>-1</v>
      </c>
    </row>
    <row r="406" spans="1:28" x14ac:dyDescent="0.3">
      <c r="A406" t="str">
        <f>Control!A404</f>
        <v>Amir Albazi</v>
      </c>
      <c r="B406">
        <v>31</v>
      </c>
      <c r="C406">
        <v>165</v>
      </c>
      <c r="D406">
        <v>173</v>
      </c>
      <c r="E406">
        <v>17</v>
      </c>
      <c r="F406">
        <v>2</v>
      </c>
      <c r="G406">
        <v>5</v>
      </c>
      <c r="H406">
        <v>1</v>
      </c>
      <c r="I406">
        <v>0.35</v>
      </c>
      <c r="J406">
        <v>0</v>
      </c>
      <c r="K406">
        <v>0.47</v>
      </c>
      <c r="L406">
        <v>0</v>
      </c>
      <c r="M406">
        <v>0.18</v>
      </c>
      <c r="N406">
        <v>1</v>
      </c>
      <c r="O406" s="8">
        <v>2.72</v>
      </c>
      <c r="P406" s="8">
        <v>3.71</v>
      </c>
      <c r="T406">
        <v>1.39</v>
      </c>
      <c r="U406">
        <v>0.32</v>
      </c>
      <c r="V406">
        <v>0.5</v>
      </c>
      <c r="W406">
        <f>Control!B404</f>
        <v>208</v>
      </c>
      <c r="X406">
        <f>'Ctrl pct'!B404</f>
        <v>0.24046242774566473</v>
      </c>
      <c r="Y406">
        <f>Controlled!B404</f>
        <v>17.833333333333332</v>
      </c>
      <c r="Z406">
        <f>'Controlled pct'!B404</f>
        <v>2.0616570327552985E-2</v>
      </c>
      <c r="AA406">
        <f>'Fight Time'!B404</f>
        <v>865</v>
      </c>
      <c r="AB406">
        <v>-1</v>
      </c>
    </row>
    <row r="407" spans="1:28" x14ac:dyDescent="0.3">
      <c r="A407" t="str">
        <f>Control!A405</f>
        <v>Hyun Sung Park</v>
      </c>
      <c r="B407">
        <v>29</v>
      </c>
      <c r="C407">
        <v>171</v>
      </c>
      <c r="D407">
        <v>168</v>
      </c>
      <c r="E407">
        <v>10</v>
      </c>
      <c r="F407">
        <v>0</v>
      </c>
      <c r="G407">
        <v>3</v>
      </c>
      <c r="H407">
        <v>0</v>
      </c>
      <c r="I407">
        <v>0.4</v>
      </c>
      <c r="J407">
        <v>0</v>
      </c>
      <c r="K407">
        <v>0.5</v>
      </c>
      <c r="L407">
        <v>0</v>
      </c>
      <c r="M407">
        <v>0.1</v>
      </c>
      <c r="N407">
        <v>0</v>
      </c>
      <c r="O407" s="8">
        <v>4.2699999999999996</v>
      </c>
      <c r="P407" s="8">
        <v>3.29</v>
      </c>
      <c r="T407">
        <v>1.9</v>
      </c>
      <c r="U407">
        <v>0.33</v>
      </c>
      <c r="V407">
        <v>1</v>
      </c>
      <c r="W407">
        <f>Control!B405</f>
        <v>113.66666666666667</v>
      </c>
      <c r="X407">
        <f>'Ctrl pct'!B405</f>
        <v>0.29991204925241866</v>
      </c>
      <c r="Y407">
        <f>Controlled!B405</f>
        <v>52.666666666666664</v>
      </c>
      <c r="Z407">
        <f>'Controlled pct'!B405</f>
        <v>0.13896218117854001</v>
      </c>
      <c r="AA407">
        <f>'Fight Time'!B405</f>
        <v>379</v>
      </c>
      <c r="AB407">
        <v>10</v>
      </c>
    </row>
    <row r="408" spans="1:28" x14ac:dyDescent="0.3">
      <c r="A408" t="str">
        <f>Control!A406</f>
        <v>Uros Medic</v>
      </c>
      <c r="B408">
        <v>32</v>
      </c>
      <c r="C408">
        <v>185</v>
      </c>
      <c r="D408">
        <v>180</v>
      </c>
      <c r="E408">
        <v>10</v>
      </c>
      <c r="F408">
        <v>3</v>
      </c>
      <c r="G408">
        <v>4</v>
      </c>
      <c r="H408">
        <v>3</v>
      </c>
      <c r="I408">
        <v>0.8</v>
      </c>
      <c r="J408">
        <v>0.33</v>
      </c>
      <c r="K408">
        <v>0.2</v>
      </c>
      <c r="L408">
        <v>0.67</v>
      </c>
      <c r="M408">
        <v>0</v>
      </c>
      <c r="N408">
        <v>0</v>
      </c>
      <c r="O408" s="8">
        <v>5.49</v>
      </c>
      <c r="P408" s="8">
        <v>3.46</v>
      </c>
      <c r="T408">
        <v>0.37</v>
      </c>
      <c r="U408">
        <v>0.5</v>
      </c>
      <c r="V408">
        <v>0.55000000000000004</v>
      </c>
      <c r="W408">
        <f>Control!B406</f>
        <v>12.285714285714286</v>
      </c>
      <c r="X408">
        <f>'Ctrl pct'!B406</f>
        <v>4.054691183404055E-2</v>
      </c>
      <c r="Y408">
        <f>Controlled!B406</f>
        <v>108</v>
      </c>
      <c r="Z408">
        <f>'Controlled pct'!B406</f>
        <v>0.35643564356435642</v>
      </c>
      <c r="AA408">
        <f>'Fight Time'!B406</f>
        <v>303</v>
      </c>
      <c r="AB408">
        <v>-1</v>
      </c>
    </row>
    <row r="409" spans="1:28" x14ac:dyDescent="0.3">
      <c r="A409" t="str">
        <f>Control!A407</f>
        <v>Gilbert Urbina</v>
      </c>
      <c r="B409">
        <v>29</v>
      </c>
      <c r="C409">
        <v>191</v>
      </c>
      <c r="D409">
        <v>191</v>
      </c>
      <c r="E409">
        <v>7</v>
      </c>
      <c r="F409">
        <v>3</v>
      </c>
      <c r="G409">
        <v>1</v>
      </c>
      <c r="H409">
        <v>2</v>
      </c>
      <c r="I409">
        <v>0.28000000000000003</v>
      </c>
      <c r="J409">
        <v>0.33</v>
      </c>
      <c r="K409">
        <v>0.28000000000000003</v>
      </c>
      <c r="L409">
        <v>0.33</v>
      </c>
      <c r="M409">
        <v>0.43</v>
      </c>
      <c r="N409">
        <v>0.33</v>
      </c>
      <c r="O409" s="8">
        <v>5.61</v>
      </c>
      <c r="P409" s="8">
        <v>4.6100000000000003</v>
      </c>
      <c r="T409">
        <v>3.04</v>
      </c>
      <c r="U409">
        <v>0.44</v>
      </c>
      <c r="V409">
        <v>0</v>
      </c>
      <c r="W409">
        <f>Control!B407</f>
        <v>117</v>
      </c>
      <c r="X409">
        <f>'Ctrl pct'!B407</f>
        <v>0.2932330827067669</v>
      </c>
      <c r="Y409">
        <f>Controlled!B407</f>
        <v>31.666666666666668</v>
      </c>
      <c r="Z409">
        <f>'Controlled pct'!B407</f>
        <v>7.9365079365079375E-2</v>
      </c>
      <c r="AA409">
        <f>'Fight Time'!B407</f>
        <v>399</v>
      </c>
      <c r="AB409">
        <v>-1</v>
      </c>
    </row>
    <row r="410" spans="1:28" x14ac:dyDescent="0.3">
      <c r="A410" t="str">
        <f>Control!A408</f>
        <v>Joselyne Edwards</v>
      </c>
      <c r="B410">
        <v>29</v>
      </c>
      <c r="C410">
        <v>173</v>
      </c>
      <c r="D410">
        <v>178</v>
      </c>
      <c r="E410">
        <v>15</v>
      </c>
      <c r="F410">
        <v>6</v>
      </c>
      <c r="G410">
        <v>6</v>
      </c>
      <c r="H410">
        <v>4</v>
      </c>
      <c r="I410">
        <v>0.4</v>
      </c>
      <c r="J410">
        <v>0</v>
      </c>
      <c r="K410">
        <v>0.27</v>
      </c>
      <c r="L410">
        <v>0.17</v>
      </c>
      <c r="M410">
        <v>0.33</v>
      </c>
      <c r="N410">
        <v>0.83</v>
      </c>
      <c r="O410" s="8">
        <v>4.62</v>
      </c>
      <c r="P410" s="8">
        <v>3.2</v>
      </c>
      <c r="T410">
        <v>1.31</v>
      </c>
      <c r="U410">
        <v>0.41</v>
      </c>
      <c r="V410">
        <v>0.61</v>
      </c>
      <c r="W410">
        <f>Control!B408</f>
        <v>152.30000000000001</v>
      </c>
      <c r="X410">
        <f>'Ctrl pct'!B408</f>
        <v>0.18527980535279806</v>
      </c>
      <c r="Y410">
        <f>Controlled!B408</f>
        <v>267.60000000000002</v>
      </c>
      <c r="Z410">
        <f>'Controlled pct'!B408</f>
        <v>0.32554744525547447</v>
      </c>
      <c r="AA410">
        <f>'Fight Time'!B408</f>
        <v>822</v>
      </c>
      <c r="AB410">
        <v>2</v>
      </c>
    </row>
    <row r="411" spans="1:28" x14ac:dyDescent="0.3">
      <c r="A411" t="str">
        <f>Control!A409</f>
        <v>Toshiomi Kazama</v>
      </c>
      <c r="B411">
        <v>28</v>
      </c>
      <c r="C411">
        <v>170</v>
      </c>
      <c r="D411">
        <v>175</v>
      </c>
      <c r="E411">
        <v>11</v>
      </c>
      <c r="F411">
        <v>4</v>
      </c>
      <c r="G411">
        <v>1</v>
      </c>
      <c r="H411">
        <v>2</v>
      </c>
      <c r="I411">
        <v>0.27</v>
      </c>
      <c r="J411">
        <v>0.75</v>
      </c>
      <c r="K411">
        <v>0.55000000000000004</v>
      </c>
      <c r="L411">
        <v>0</v>
      </c>
      <c r="M411">
        <v>0.18</v>
      </c>
      <c r="N411">
        <v>0.25</v>
      </c>
      <c r="O411" s="8">
        <v>1.72</v>
      </c>
      <c r="P411" s="8">
        <v>3.89</v>
      </c>
      <c r="T411">
        <v>1.68</v>
      </c>
      <c r="U411">
        <v>0.12</v>
      </c>
      <c r="V411">
        <v>0.66</v>
      </c>
      <c r="W411">
        <f>Control!B409</f>
        <v>86.333333333333329</v>
      </c>
      <c r="X411">
        <f>'Ctrl pct'!B409</f>
        <v>0.21529509559434745</v>
      </c>
      <c r="Y411">
        <f>Controlled!B409</f>
        <v>51</v>
      </c>
      <c r="Z411">
        <f>'Controlled pct'!B409</f>
        <v>0.12718204488778054</v>
      </c>
      <c r="AA411">
        <f>'Fight Time'!B409</f>
        <v>401</v>
      </c>
      <c r="AB411">
        <v>1</v>
      </c>
    </row>
    <row r="412" spans="1:28" x14ac:dyDescent="0.3">
      <c r="A412" t="str">
        <f>Control!A410</f>
        <v>Julija Stoliarenko</v>
      </c>
      <c r="B412">
        <v>32</v>
      </c>
      <c r="C412">
        <v>170</v>
      </c>
      <c r="D412">
        <v>175</v>
      </c>
      <c r="E412">
        <v>11</v>
      </c>
      <c r="F412">
        <v>8</v>
      </c>
      <c r="G412">
        <v>2</v>
      </c>
      <c r="H412">
        <v>6</v>
      </c>
      <c r="I412">
        <v>0</v>
      </c>
      <c r="J412">
        <v>0.5</v>
      </c>
      <c r="K412">
        <v>0.91</v>
      </c>
      <c r="L412">
        <v>0.13</v>
      </c>
      <c r="M412">
        <v>0.09</v>
      </c>
      <c r="N412">
        <v>0.38</v>
      </c>
      <c r="O412" s="8">
        <v>2.4900000000000002</v>
      </c>
      <c r="P412" s="8">
        <v>4.5599999999999996</v>
      </c>
      <c r="T412">
        <v>0.93</v>
      </c>
      <c r="U412">
        <v>0.27</v>
      </c>
      <c r="V412">
        <v>0.54</v>
      </c>
      <c r="W412">
        <f>Control!B410</f>
        <v>64.625</v>
      </c>
      <c r="X412">
        <f>'Ctrl pct'!B410</f>
        <v>0.10629111842105263</v>
      </c>
      <c r="Y412">
        <f>Controlled!B410</f>
        <v>274.125</v>
      </c>
      <c r="Z412">
        <f>'Controlled pct'!B410</f>
        <v>0.45086348684210525</v>
      </c>
      <c r="AA412">
        <f>'Fight Time'!B410</f>
        <v>608</v>
      </c>
      <c r="AB412">
        <v>-1</v>
      </c>
    </row>
    <row r="413" spans="1:28" x14ac:dyDescent="0.3">
      <c r="A413" t="str">
        <f>Control!A411</f>
        <v>Gabriella Fernandes</v>
      </c>
      <c r="B413">
        <v>31</v>
      </c>
      <c r="C413">
        <v>168</v>
      </c>
      <c r="D413">
        <v>168</v>
      </c>
      <c r="E413">
        <v>10</v>
      </c>
      <c r="F413">
        <v>3</v>
      </c>
      <c r="G413">
        <v>2</v>
      </c>
      <c r="H413">
        <v>2</v>
      </c>
      <c r="I413">
        <v>0.2</v>
      </c>
      <c r="J413">
        <v>0</v>
      </c>
      <c r="K413">
        <v>0.4</v>
      </c>
      <c r="L413">
        <v>0</v>
      </c>
      <c r="M413">
        <v>0.4</v>
      </c>
      <c r="N413">
        <v>1</v>
      </c>
      <c r="O413" s="8">
        <v>3.46</v>
      </c>
      <c r="P413" s="8">
        <v>5.5</v>
      </c>
      <c r="T413">
        <v>0.56000000000000005</v>
      </c>
      <c r="U413">
        <v>0.18</v>
      </c>
      <c r="V413">
        <v>0.6</v>
      </c>
      <c r="W413">
        <f>Control!B411</f>
        <v>50.5</v>
      </c>
      <c r="X413">
        <f>'Ctrl pct'!B411</f>
        <v>6.2577447335811651E-2</v>
      </c>
      <c r="Y413">
        <f>Controlled!B411</f>
        <v>351.5</v>
      </c>
      <c r="Z413">
        <f>'Controlled pct'!B411</f>
        <v>0.43556381660470878</v>
      </c>
      <c r="AA413">
        <f>'Fight Time'!B411</f>
        <v>807</v>
      </c>
      <c r="AB413">
        <v>2</v>
      </c>
    </row>
    <row r="414" spans="1:28" x14ac:dyDescent="0.3">
      <c r="A414" t="str">
        <f>Control!A412</f>
        <v>Miles Johns</v>
      </c>
      <c r="B414">
        <v>31</v>
      </c>
      <c r="C414">
        <v>170</v>
      </c>
      <c r="D414">
        <v>168</v>
      </c>
      <c r="E414">
        <v>15</v>
      </c>
      <c r="F414">
        <v>3</v>
      </c>
      <c r="G414">
        <v>6</v>
      </c>
      <c r="H414">
        <v>3</v>
      </c>
      <c r="I414">
        <v>0.27</v>
      </c>
      <c r="J414">
        <v>0.33</v>
      </c>
      <c r="K414">
        <v>0.13</v>
      </c>
      <c r="L414">
        <v>0.33</v>
      </c>
      <c r="M414">
        <v>0.6</v>
      </c>
      <c r="N414">
        <v>0.33</v>
      </c>
      <c r="O414" s="8">
        <v>3.16</v>
      </c>
      <c r="P414" s="8">
        <v>2.65</v>
      </c>
      <c r="T414">
        <v>0.92</v>
      </c>
      <c r="U414">
        <v>0.2</v>
      </c>
      <c r="V414">
        <v>0.81</v>
      </c>
      <c r="W414">
        <f>Control!B412</f>
        <v>120.11111111111111</v>
      </c>
      <c r="X414">
        <f>'Ctrl pct'!B412</f>
        <v>0.14939192924267553</v>
      </c>
      <c r="Y414">
        <f>Controlled!B412</f>
        <v>72.777777777777771</v>
      </c>
      <c r="Z414">
        <f>'Controlled pct'!B412</f>
        <v>9.0519624101713644E-2</v>
      </c>
      <c r="AA414">
        <f>'Fight Time'!B412</f>
        <v>804</v>
      </c>
      <c r="AB414">
        <v>-1</v>
      </c>
    </row>
    <row r="415" spans="1:28" x14ac:dyDescent="0.3">
      <c r="A415" t="str">
        <f>Control!A413</f>
        <v>Eryk Anders</v>
      </c>
      <c r="B415">
        <v>38</v>
      </c>
      <c r="C415">
        <v>185</v>
      </c>
      <c r="D415">
        <v>191</v>
      </c>
      <c r="E415">
        <v>17</v>
      </c>
      <c r="F415">
        <v>8</v>
      </c>
      <c r="G415">
        <v>9</v>
      </c>
      <c r="H415">
        <v>8</v>
      </c>
      <c r="I415">
        <v>0.59</v>
      </c>
      <c r="J415">
        <v>0.13</v>
      </c>
      <c r="K415">
        <v>0.06</v>
      </c>
      <c r="L415">
        <v>0.13</v>
      </c>
      <c r="M415">
        <v>0.35</v>
      </c>
      <c r="N415">
        <v>0.75</v>
      </c>
      <c r="O415" s="8">
        <v>3.54</v>
      </c>
      <c r="P415" s="8">
        <v>4.05</v>
      </c>
      <c r="T415">
        <v>1.71</v>
      </c>
      <c r="U415">
        <v>0.24</v>
      </c>
      <c r="V415">
        <v>0.8</v>
      </c>
      <c r="W415">
        <f>Control!B413</f>
        <v>236.75</v>
      </c>
      <c r="X415">
        <f>'Ctrl pct'!B413</f>
        <v>0.3238714090287278</v>
      </c>
      <c r="Y415">
        <f>Controlled!B413</f>
        <v>71.625</v>
      </c>
      <c r="Z415">
        <f>'Controlled pct'!B413</f>
        <v>9.7982216142270859E-2</v>
      </c>
      <c r="AA415">
        <f>'Fight Time'!B413</f>
        <v>731</v>
      </c>
      <c r="AB415">
        <v>2</v>
      </c>
    </row>
    <row r="416" spans="1:28" x14ac:dyDescent="0.3">
      <c r="A416" t="str">
        <f>Control!A414</f>
        <v>Drakkar Klose</v>
      </c>
      <c r="B416">
        <v>37</v>
      </c>
      <c r="C416">
        <v>175</v>
      </c>
      <c r="D416">
        <v>178</v>
      </c>
      <c r="E416">
        <v>15</v>
      </c>
      <c r="F416">
        <v>3</v>
      </c>
      <c r="G416">
        <v>9</v>
      </c>
      <c r="H416">
        <v>3</v>
      </c>
      <c r="I416">
        <v>0.4</v>
      </c>
      <c r="J416">
        <v>0.67</v>
      </c>
      <c r="K416">
        <v>0</v>
      </c>
      <c r="L416">
        <v>0</v>
      </c>
      <c r="M416">
        <v>0.6</v>
      </c>
      <c r="N416">
        <v>0.33</v>
      </c>
      <c r="O416" s="8">
        <v>4.33</v>
      </c>
      <c r="P416" s="8">
        <v>3.54</v>
      </c>
      <c r="T416">
        <v>1.65</v>
      </c>
      <c r="U416">
        <v>0.27</v>
      </c>
      <c r="V416">
        <v>0.69</v>
      </c>
      <c r="W416">
        <f>Control!B414</f>
        <v>113.66666666666667</v>
      </c>
      <c r="X416">
        <f>'Ctrl pct'!B414</f>
        <v>0.16715686274509806</v>
      </c>
      <c r="Y416">
        <f>Controlled!B414</f>
        <v>92.833333333333329</v>
      </c>
      <c r="Z416">
        <f>'Controlled pct'!B414</f>
        <v>0.13651960784313724</v>
      </c>
      <c r="AA416">
        <f>'Fight Time'!B414</f>
        <v>680</v>
      </c>
      <c r="AB416">
        <v>-1</v>
      </c>
    </row>
    <row r="417" spans="1:28" x14ac:dyDescent="0.3">
      <c r="A417" t="str">
        <f>Control!A415</f>
        <v>Edson Barboza</v>
      </c>
      <c r="B417">
        <v>39</v>
      </c>
      <c r="C417">
        <v>181</v>
      </c>
      <c r="D417">
        <v>191</v>
      </c>
      <c r="E417">
        <v>24</v>
      </c>
      <c r="F417">
        <v>12</v>
      </c>
      <c r="G417">
        <v>18</v>
      </c>
      <c r="H417">
        <v>12</v>
      </c>
      <c r="I417">
        <v>0.54</v>
      </c>
      <c r="J417">
        <v>0.33</v>
      </c>
      <c r="K417">
        <v>0.08</v>
      </c>
      <c r="L417">
        <v>0.17</v>
      </c>
      <c r="M417">
        <v>0.38</v>
      </c>
      <c r="N417">
        <v>0.5</v>
      </c>
      <c r="O417" s="8">
        <v>4.1100000000000003</v>
      </c>
      <c r="P417" s="8">
        <v>4.6500000000000004</v>
      </c>
      <c r="T417">
        <v>0.45</v>
      </c>
      <c r="U417">
        <v>0.5</v>
      </c>
      <c r="V417">
        <v>0.72</v>
      </c>
      <c r="W417">
        <f>Control!B415</f>
        <v>52.625</v>
      </c>
      <c r="X417">
        <f>'Ctrl pct'!B415</f>
        <v>7.1892076502732244E-2</v>
      </c>
      <c r="Y417">
        <f>Controlled!B415</f>
        <v>205.625</v>
      </c>
      <c r="Z417">
        <f>'Controlled pct'!B415</f>
        <v>0.28090846994535518</v>
      </c>
      <c r="AA417">
        <f>'Fight Time'!B415</f>
        <v>732</v>
      </c>
      <c r="AB417">
        <v>-1</v>
      </c>
    </row>
    <row r="418" spans="1:28" x14ac:dyDescent="0.3">
      <c r="A418" t="str">
        <f>Control!A416</f>
        <v>Diego Ferreira</v>
      </c>
      <c r="B418">
        <v>40</v>
      </c>
      <c r="C418">
        <v>175</v>
      </c>
      <c r="D418">
        <v>188</v>
      </c>
      <c r="E418">
        <v>19</v>
      </c>
      <c r="F418">
        <v>6</v>
      </c>
      <c r="G418">
        <v>10</v>
      </c>
      <c r="H418">
        <v>6</v>
      </c>
      <c r="I418">
        <v>0.26</v>
      </c>
      <c r="J418">
        <v>0.5</v>
      </c>
      <c r="K418">
        <v>0.37</v>
      </c>
      <c r="L418">
        <v>0</v>
      </c>
      <c r="M418">
        <v>0.37</v>
      </c>
      <c r="N418">
        <v>0.5</v>
      </c>
      <c r="O418" s="8">
        <v>4.82</v>
      </c>
      <c r="P418" s="8">
        <v>3.46</v>
      </c>
      <c r="T418">
        <v>0.86</v>
      </c>
      <c r="U418">
        <v>0.3</v>
      </c>
      <c r="V418">
        <v>0.56999999999999995</v>
      </c>
      <c r="W418">
        <f>Control!B416</f>
        <v>107.85714285714286</v>
      </c>
      <c r="X418">
        <f>'Ctrl pct'!B416</f>
        <v>0.1840565577766943</v>
      </c>
      <c r="Y418">
        <f>Controlled!B416</f>
        <v>195.85714285714286</v>
      </c>
      <c r="Z418">
        <f>'Controlled pct'!B416</f>
        <v>0.33422720624085811</v>
      </c>
      <c r="AA418">
        <f>'Fight Time'!B416</f>
        <v>586</v>
      </c>
      <c r="AB418">
        <v>-1</v>
      </c>
    </row>
    <row r="419" spans="1:28" x14ac:dyDescent="0.3">
      <c r="A419" t="str">
        <f>Control!A417</f>
        <v>Gerald Meerschaert</v>
      </c>
      <c r="B419">
        <v>37</v>
      </c>
      <c r="C419">
        <v>185</v>
      </c>
      <c r="D419">
        <v>197</v>
      </c>
      <c r="E419">
        <v>37</v>
      </c>
      <c r="F419">
        <v>19</v>
      </c>
      <c r="G419">
        <v>12</v>
      </c>
      <c r="H419">
        <v>11</v>
      </c>
      <c r="I419">
        <v>0.16</v>
      </c>
      <c r="J419">
        <v>0.21</v>
      </c>
      <c r="K419">
        <v>0.78</v>
      </c>
      <c r="L419">
        <v>0.47</v>
      </c>
      <c r="M419">
        <v>0.05</v>
      </c>
      <c r="N419">
        <v>0.32</v>
      </c>
      <c r="O419" s="8">
        <v>3.05</v>
      </c>
      <c r="P419" s="8">
        <v>3.43</v>
      </c>
      <c r="T419">
        <v>1.86</v>
      </c>
      <c r="U419">
        <v>0.31</v>
      </c>
      <c r="V419">
        <v>0.42</v>
      </c>
      <c r="W419">
        <f>Control!B417</f>
        <v>139</v>
      </c>
      <c r="X419">
        <f>'Ctrl pct'!B417</f>
        <v>0.26375711574952559</v>
      </c>
      <c r="Y419">
        <f>Controlled!B417</f>
        <v>128.5</v>
      </c>
      <c r="Z419">
        <f>'Controlled pct'!B417</f>
        <v>0.24383301707779886</v>
      </c>
      <c r="AA419">
        <f>'Fight Time'!B417</f>
        <v>527</v>
      </c>
      <c r="AB419">
        <v>-2</v>
      </c>
    </row>
    <row r="420" spans="1:28" x14ac:dyDescent="0.3">
      <c r="A420" t="str">
        <f>Control!A418</f>
        <v>Jessica Andrade</v>
      </c>
      <c r="B420">
        <v>33</v>
      </c>
      <c r="C420">
        <v>156</v>
      </c>
      <c r="D420">
        <v>157</v>
      </c>
      <c r="E420">
        <v>26</v>
      </c>
      <c r="F420">
        <v>14</v>
      </c>
      <c r="G420">
        <v>17</v>
      </c>
      <c r="H420">
        <v>12</v>
      </c>
      <c r="I420">
        <v>0.38</v>
      </c>
      <c r="J420">
        <v>0.36</v>
      </c>
      <c r="K420">
        <v>0.31</v>
      </c>
      <c r="L420">
        <v>0.36</v>
      </c>
      <c r="M420">
        <v>0.31</v>
      </c>
      <c r="N420">
        <v>0.28000000000000003</v>
      </c>
      <c r="O420" s="8">
        <v>6.1</v>
      </c>
      <c r="P420" s="8">
        <v>5.5</v>
      </c>
      <c r="T420">
        <v>2.11</v>
      </c>
      <c r="U420">
        <v>0.54</v>
      </c>
      <c r="V420">
        <v>0.71</v>
      </c>
      <c r="W420">
        <f>Control!B418</f>
        <v>50.3</v>
      </c>
      <c r="X420">
        <f>'Ctrl pct'!B418</f>
        <v>8.9661319073083778E-2</v>
      </c>
      <c r="Y420">
        <f>Controlled!B418</f>
        <v>43.7</v>
      </c>
      <c r="Z420">
        <f>'Controlled pct'!B418</f>
        <v>7.7896613190730837E-2</v>
      </c>
      <c r="AA420">
        <f>'Fight Time'!B418</f>
        <v>561</v>
      </c>
      <c r="AB420">
        <v>-2</v>
      </c>
    </row>
    <row r="421" spans="1:28" x14ac:dyDescent="0.3">
      <c r="A421" t="str">
        <f>Control!A419</f>
        <v>Bryan Battle</v>
      </c>
      <c r="B421">
        <v>30</v>
      </c>
      <c r="C421">
        <v>185</v>
      </c>
      <c r="D421">
        <v>196</v>
      </c>
      <c r="E421">
        <v>12</v>
      </c>
      <c r="F421">
        <v>2</v>
      </c>
      <c r="G421">
        <v>7</v>
      </c>
      <c r="H421">
        <v>1</v>
      </c>
      <c r="I421">
        <v>0.33</v>
      </c>
      <c r="J421">
        <v>0</v>
      </c>
      <c r="K421">
        <v>0.42</v>
      </c>
      <c r="L421">
        <v>0.5</v>
      </c>
      <c r="M421">
        <v>0.25</v>
      </c>
      <c r="N421">
        <v>0.5</v>
      </c>
      <c r="O421" s="8">
        <v>5.12</v>
      </c>
      <c r="P421" s="8">
        <v>4.1100000000000003</v>
      </c>
      <c r="T421">
        <v>0.77</v>
      </c>
      <c r="U421">
        <v>0.17</v>
      </c>
      <c r="V421">
        <v>0.53</v>
      </c>
      <c r="W421">
        <f>Control!B419</f>
        <v>138.44444444444446</v>
      </c>
      <c r="X421">
        <f>'Ctrl pct'!B419</f>
        <v>0.26778422523103379</v>
      </c>
      <c r="Y421">
        <f>Controlled!B419</f>
        <v>138.22222222222223</v>
      </c>
      <c r="Z421">
        <f>'Controlled pct'!B419</f>
        <v>0.26735439501396951</v>
      </c>
      <c r="AA421">
        <f>'Fight Time'!B419</f>
        <v>517</v>
      </c>
      <c r="AB421">
        <v>4</v>
      </c>
    </row>
    <row r="422" spans="1:28" x14ac:dyDescent="0.3">
      <c r="A422" t="str">
        <f>Control!A420</f>
        <v>Chase Hooper</v>
      </c>
      <c r="B422">
        <v>25</v>
      </c>
      <c r="C422">
        <v>185</v>
      </c>
      <c r="D422">
        <v>188</v>
      </c>
      <c r="E422">
        <v>16</v>
      </c>
      <c r="F422">
        <v>3</v>
      </c>
      <c r="G422">
        <v>8</v>
      </c>
      <c r="H422">
        <v>3</v>
      </c>
      <c r="I422">
        <v>0.25</v>
      </c>
      <c r="J422">
        <v>0.33</v>
      </c>
      <c r="K422">
        <v>0.5</v>
      </c>
      <c r="L422">
        <v>0</v>
      </c>
      <c r="M422">
        <v>0.25</v>
      </c>
      <c r="N422">
        <v>0.67</v>
      </c>
      <c r="O422" s="8">
        <v>4.53</v>
      </c>
      <c r="P422" s="8">
        <v>2.96</v>
      </c>
      <c r="T422">
        <v>2.59</v>
      </c>
      <c r="U422">
        <v>0.34</v>
      </c>
      <c r="V422">
        <v>0.55000000000000004</v>
      </c>
      <c r="W422">
        <f>Control!B420</f>
        <v>220.9</v>
      </c>
      <c r="X422">
        <f>'Ctrl pct'!B420</f>
        <v>0.36272577996715927</v>
      </c>
      <c r="Y422">
        <f>Controlled!B420</f>
        <v>136</v>
      </c>
      <c r="Z422">
        <f>'Controlled pct'!B420</f>
        <v>0.22331691297208539</v>
      </c>
      <c r="AA422">
        <f>'Fight Time'!B420</f>
        <v>609</v>
      </c>
      <c r="AB422">
        <v>5</v>
      </c>
    </row>
    <row r="423" spans="1:28" x14ac:dyDescent="0.3">
      <c r="A423" t="str">
        <f>Control!A421</f>
        <v>Carlos Prates</v>
      </c>
      <c r="B423">
        <v>31</v>
      </c>
      <c r="C423">
        <v>185</v>
      </c>
      <c r="D423">
        <v>198</v>
      </c>
      <c r="E423">
        <v>21</v>
      </c>
      <c r="F423">
        <v>7</v>
      </c>
      <c r="G423">
        <v>4</v>
      </c>
      <c r="H423">
        <v>1</v>
      </c>
      <c r="I423">
        <v>0.76</v>
      </c>
      <c r="J423">
        <v>0.28000000000000003</v>
      </c>
      <c r="K423">
        <v>0.14000000000000001</v>
      </c>
      <c r="L423">
        <v>0.43</v>
      </c>
      <c r="M423">
        <v>0.1</v>
      </c>
      <c r="N423">
        <v>0.28000000000000003</v>
      </c>
      <c r="O423" s="8">
        <v>3.8</v>
      </c>
      <c r="P423" s="8">
        <v>4.7</v>
      </c>
      <c r="T423">
        <v>0.3</v>
      </c>
      <c r="U423">
        <v>1</v>
      </c>
      <c r="V423">
        <v>0.83</v>
      </c>
      <c r="W423">
        <f>Control!B421</f>
        <v>48.6</v>
      </c>
      <c r="X423">
        <f>'Ctrl pct'!B421</f>
        <v>7.9153094462540721E-2</v>
      </c>
      <c r="Y423">
        <f>Controlled!B421</f>
        <v>82.8</v>
      </c>
      <c r="Z423">
        <f>'Controlled pct'!B421</f>
        <v>0.13485342019543972</v>
      </c>
      <c r="AA423">
        <f>'Fight Time'!B421</f>
        <v>614</v>
      </c>
      <c r="AB423">
        <v>-1</v>
      </c>
    </row>
    <row r="424" spans="1:28" x14ac:dyDescent="0.3">
      <c r="A424" t="str">
        <f>Control!A422</f>
        <v>Geoff Neal</v>
      </c>
      <c r="B424">
        <v>34</v>
      </c>
      <c r="C424">
        <v>180</v>
      </c>
      <c r="D424">
        <v>191</v>
      </c>
      <c r="E424">
        <v>16</v>
      </c>
      <c r="F424">
        <v>6</v>
      </c>
      <c r="G424">
        <v>8</v>
      </c>
      <c r="H424">
        <v>4</v>
      </c>
      <c r="I424">
        <v>0.63</v>
      </c>
      <c r="J424">
        <v>0.17</v>
      </c>
      <c r="K424">
        <v>0.13</v>
      </c>
      <c r="L424">
        <v>0.33</v>
      </c>
      <c r="M424">
        <v>0.25</v>
      </c>
      <c r="N424">
        <v>0.5</v>
      </c>
      <c r="O424" s="8">
        <v>5.05</v>
      </c>
      <c r="P424" s="8">
        <v>5.44</v>
      </c>
      <c r="T424">
        <v>0.56000000000000005</v>
      </c>
      <c r="U424">
        <v>0.5</v>
      </c>
      <c r="V424">
        <v>0.87</v>
      </c>
      <c r="W424">
        <f>Control!B422</f>
        <v>111.85714285714286</v>
      </c>
      <c r="X424">
        <f>'Ctrl pct'!B422</f>
        <v>0.18991025951976717</v>
      </c>
      <c r="Y424">
        <f>Controlled!B422</f>
        <v>58.285714285714285</v>
      </c>
      <c r="Z424">
        <f>'Controlled pct'!B422</f>
        <v>9.8957070094591315E-2</v>
      </c>
      <c r="AA424">
        <f>'Fight Time'!B422</f>
        <v>589</v>
      </c>
      <c r="AB424">
        <v>1</v>
      </c>
    </row>
    <row r="425" spans="1:28" x14ac:dyDescent="0.3">
      <c r="A425" t="str">
        <f>Control!A423</f>
        <v>Michael Page</v>
      </c>
      <c r="B425">
        <v>38</v>
      </c>
      <c r="C425">
        <v>191</v>
      </c>
      <c r="D425">
        <v>201</v>
      </c>
      <c r="E425">
        <v>23</v>
      </c>
      <c r="F425">
        <v>3</v>
      </c>
      <c r="G425">
        <v>2</v>
      </c>
      <c r="H425">
        <v>1</v>
      </c>
      <c r="I425">
        <v>0.52</v>
      </c>
      <c r="J425">
        <v>0.33</v>
      </c>
      <c r="K425">
        <v>0.17</v>
      </c>
      <c r="L425">
        <v>0</v>
      </c>
      <c r="M425">
        <v>0.3</v>
      </c>
      <c r="N425">
        <v>0.67</v>
      </c>
      <c r="O425" s="8">
        <v>2.7</v>
      </c>
      <c r="P425" s="8">
        <v>1.7</v>
      </c>
      <c r="T425">
        <v>0.3</v>
      </c>
      <c r="U425">
        <v>0.2</v>
      </c>
      <c r="V425">
        <v>0.73</v>
      </c>
      <c r="W425">
        <f>Control!B423</f>
        <v>79.333333333333329</v>
      </c>
      <c r="X425">
        <f>'Ctrl pct'!B423</f>
        <v>0.1337830241708825</v>
      </c>
      <c r="Y425">
        <f>Controlled!B423</f>
        <v>253.66666666666666</v>
      </c>
      <c r="Z425">
        <f>'Controlled pct'!B423</f>
        <v>0.42776840921866216</v>
      </c>
      <c r="AA425">
        <f>'Fight Time'!B423</f>
        <v>593</v>
      </c>
      <c r="AB425">
        <v>1</v>
      </c>
    </row>
    <row r="426" spans="1:28" x14ac:dyDescent="0.3">
      <c r="A426" t="str">
        <f>Control!A424</f>
        <v>Kai Asakura</v>
      </c>
      <c r="B426">
        <v>31</v>
      </c>
      <c r="C426">
        <v>172</v>
      </c>
      <c r="D426">
        <v>175</v>
      </c>
      <c r="E426">
        <v>21</v>
      </c>
      <c r="F426">
        <v>5</v>
      </c>
      <c r="G426">
        <v>0</v>
      </c>
      <c r="H426">
        <v>1</v>
      </c>
      <c r="I426">
        <v>0.62</v>
      </c>
      <c r="J426">
        <v>0.6</v>
      </c>
      <c r="K426">
        <v>0.14000000000000001</v>
      </c>
      <c r="L426">
        <v>0.2</v>
      </c>
      <c r="M426">
        <v>0.24</v>
      </c>
      <c r="N426">
        <v>0.2</v>
      </c>
      <c r="O426" s="8">
        <v>2.9</v>
      </c>
      <c r="P426" s="8">
        <v>3.52</v>
      </c>
      <c r="T426">
        <v>0</v>
      </c>
      <c r="U426">
        <v>0</v>
      </c>
      <c r="V426">
        <v>0.56999999999999995</v>
      </c>
      <c r="W426">
        <f>Control!B424</f>
        <v>24</v>
      </c>
      <c r="X426">
        <f>'Ctrl pct'!B424</f>
        <v>5.647058823529412E-2</v>
      </c>
      <c r="Y426">
        <f>Controlled!B424</f>
        <v>166</v>
      </c>
      <c r="Z426">
        <f>'Controlled pct'!B424</f>
        <v>0.39058823529411762</v>
      </c>
      <c r="AA426">
        <f>'Fight Time'!B424</f>
        <v>425</v>
      </c>
      <c r="AB426">
        <v>-1</v>
      </c>
    </row>
    <row r="427" spans="1:28" x14ac:dyDescent="0.3">
      <c r="A427" t="str">
        <f>Control!A425</f>
        <v>Tim Elliott</v>
      </c>
      <c r="B427">
        <v>38</v>
      </c>
      <c r="C427">
        <v>170</v>
      </c>
      <c r="D427">
        <v>168</v>
      </c>
      <c r="E427">
        <v>20</v>
      </c>
      <c r="F427">
        <v>13</v>
      </c>
      <c r="G427">
        <v>9</v>
      </c>
      <c r="H427">
        <v>11</v>
      </c>
      <c r="I427">
        <v>0.15</v>
      </c>
      <c r="J427">
        <v>0.08</v>
      </c>
      <c r="K427">
        <v>0.35</v>
      </c>
      <c r="L427">
        <v>0.46</v>
      </c>
      <c r="M427">
        <v>0.5</v>
      </c>
      <c r="N427">
        <v>0.46</v>
      </c>
      <c r="O427" s="8">
        <v>3.39</v>
      </c>
      <c r="P427" s="8">
        <v>2.66</v>
      </c>
      <c r="T427">
        <v>3.73</v>
      </c>
      <c r="U427">
        <v>0.47</v>
      </c>
      <c r="V427">
        <v>0.55000000000000004</v>
      </c>
      <c r="W427">
        <f>Control!B425</f>
        <v>273.88888888888891</v>
      </c>
      <c r="X427">
        <f>'Ctrl pct'!B425</f>
        <v>0.37263794406651551</v>
      </c>
      <c r="Y427">
        <f>Controlled!B425</f>
        <v>153.55555555555554</v>
      </c>
      <c r="Z427">
        <f>'Controlled pct'!B425</f>
        <v>0.20891912320483746</v>
      </c>
      <c r="AA427">
        <f>'Fight Time'!B425</f>
        <v>735</v>
      </c>
      <c r="AB427">
        <v>1</v>
      </c>
    </row>
    <row r="428" spans="1:28" x14ac:dyDescent="0.3">
      <c r="A428" t="str">
        <f>Control!A426</f>
        <v>Aaron Pico</v>
      </c>
      <c r="B428">
        <v>28</v>
      </c>
      <c r="C428">
        <v>173</v>
      </c>
      <c r="D428">
        <v>180</v>
      </c>
      <c r="E428">
        <v>13</v>
      </c>
      <c r="F428">
        <v>4</v>
      </c>
      <c r="G428">
        <v>0</v>
      </c>
      <c r="H428">
        <v>0</v>
      </c>
      <c r="I428">
        <v>0.69</v>
      </c>
      <c r="J428">
        <v>0.75</v>
      </c>
      <c r="K428">
        <v>0.15</v>
      </c>
      <c r="L428">
        <v>0.25</v>
      </c>
      <c r="M428">
        <v>0.15</v>
      </c>
      <c r="N428">
        <v>0</v>
      </c>
      <c r="O428" s="8">
        <v>5.05</v>
      </c>
      <c r="P428" s="8">
        <v>4</v>
      </c>
      <c r="T428">
        <v>2.5</v>
      </c>
      <c r="U428">
        <v>0.4</v>
      </c>
      <c r="V428">
        <v>0.7</v>
      </c>
      <c r="W428">
        <f>Control!B426</f>
        <v>150</v>
      </c>
      <c r="X428">
        <f>'Ctrl pct'!B426</f>
        <v>0.25</v>
      </c>
      <c r="Y428">
        <f>Controlled!B426</f>
        <v>45</v>
      </c>
      <c r="Z428">
        <f>'Controlled pct'!B426</f>
        <v>7.4999999999999997E-2</v>
      </c>
      <c r="AA428">
        <f>'Fight Time'!B426</f>
        <v>600</v>
      </c>
      <c r="AB428">
        <v>3</v>
      </c>
    </row>
    <row r="429" spans="1:28" x14ac:dyDescent="0.3">
      <c r="A429" t="str">
        <f>Control!A427</f>
        <v>Khamzat Chimaev</v>
      </c>
      <c r="B429">
        <v>31</v>
      </c>
      <c r="C429">
        <v>188</v>
      </c>
      <c r="D429">
        <v>191</v>
      </c>
      <c r="E429">
        <v>14</v>
      </c>
      <c r="F429">
        <v>0</v>
      </c>
      <c r="G429">
        <v>8</v>
      </c>
      <c r="H429">
        <v>0</v>
      </c>
      <c r="I429">
        <v>0.43</v>
      </c>
      <c r="J429">
        <v>0</v>
      </c>
      <c r="K429">
        <v>0.43</v>
      </c>
      <c r="L429">
        <v>0</v>
      </c>
      <c r="M429">
        <v>0.14000000000000001</v>
      </c>
      <c r="N429">
        <v>0</v>
      </c>
      <c r="O429" s="8">
        <v>5.36</v>
      </c>
      <c r="P429" s="8">
        <v>3.25</v>
      </c>
      <c r="T429">
        <v>4.3099999999999996</v>
      </c>
      <c r="U429">
        <v>0.46</v>
      </c>
      <c r="V429">
        <v>1</v>
      </c>
      <c r="W429">
        <f>Control!B427</f>
        <v>202</v>
      </c>
      <c r="X429">
        <f>'Ctrl pct'!B427</f>
        <v>0.55342465753424652</v>
      </c>
      <c r="Y429">
        <f>Controlled!B427</f>
        <v>1.25</v>
      </c>
      <c r="Z429">
        <f>'Controlled pct'!B427</f>
        <v>3.4246575342465752E-3</v>
      </c>
      <c r="AA429">
        <f>'Fight Time'!B427</f>
        <v>365</v>
      </c>
      <c r="AB429">
        <v>14</v>
      </c>
    </row>
    <row r="430" spans="1:28" x14ac:dyDescent="0.3">
      <c r="A430" t="str">
        <f>Control!A428</f>
        <v>Dricus Du Plessis</v>
      </c>
      <c r="B430">
        <v>31</v>
      </c>
      <c r="C430">
        <v>185</v>
      </c>
      <c r="D430">
        <v>193</v>
      </c>
      <c r="E430">
        <v>23</v>
      </c>
      <c r="F430">
        <v>2</v>
      </c>
      <c r="G430">
        <v>9</v>
      </c>
      <c r="H430">
        <v>0</v>
      </c>
      <c r="I430">
        <v>0.39</v>
      </c>
      <c r="J430">
        <v>0.5</v>
      </c>
      <c r="K430">
        <v>0.48</v>
      </c>
      <c r="L430">
        <v>0.5</v>
      </c>
      <c r="M430">
        <v>0.13</v>
      </c>
      <c r="N430">
        <v>0</v>
      </c>
      <c r="O430" s="8">
        <v>6.12</v>
      </c>
      <c r="P430" s="8">
        <v>4.9000000000000004</v>
      </c>
      <c r="T430">
        <v>2.5499999999999998</v>
      </c>
      <c r="U430">
        <v>0.5</v>
      </c>
      <c r="V430">
        <v>0.5</v>
      </c>
      <c r="W430">
        <f>Control!B428</f>
        <v>111.22222222222223</v>
      </c>
      <c r="X430">
        <f>'Ctrl pct'!B428</f>
        <v>0.13481481481481483</v>
      </c>
      <c r="Y430">
        <f>Controlled!B428</f>
        <v>37.555555555555557</v>
      </c>
      <c r="Z430">
        <f>'Controlled pct'!B428</f>
        <v>4.5521885521885526E-2</v>
      </c>
      <c r="AA430">
        <f>'Fight Time'!B428</f>
        <v>825</v>
      </c>
      <c r="AB430">
        <v>11</v>
      </c>
    </row>
    <row r="431" spans="1:28" x14ac:dyDescent="0.3">
      <c r="A431" t="str">
        <f>Control!A429</f>
        <v>Uran Satybaldiev</v>
      </c>
      <c r="B431">
        <v>31</v>
      </c>
      <c r="C431">
        <v>193</v>
      </c>
      <c r="D431">
        <v>201</v>
      </c>
      <c r="E431">
        <v>9</v>
      </c>
      <c r="F431">
        <v>1</v>
      </c>
      <c r="G431">
        <v>0</v>
      </c>
      <c r="H431">
        <v>1</v>
      </c>
      <c r="I431">
        <v>0.67</v>
      </c>
      <c r="J431">
        <v>0</v>
      </c>
      <c r="K431">
        <v>0.11</v>
      </c>
      <c r="L431">
        <v>0</v>
      </c>
      <c r="M431">
        <v>0.22</v>
      </c>
      <c r="N431">
        <v>1</v>
      </c>
      <c r="O431" s="8">
        <v>2.4</v>
      </c>
      <c r="P431" s="8">
        <v>3.87</v>
      </c>
      <c r="T431">
        <v>0</v>
      </c>
      <c r="U431">
        <v>0</v>
      </c>
      <c r="V431">
        <v>1</v>
      </c>
      <c r="W431">
        <f>Control!B429</f>
        <v>20</v>
      </c>
      <c r="X431">
        <f>'Ctrl pct'!B429</f>
        <v>2.2222222222222223E-2</v>
      </c>
      <c r="Y431">
        <f>Controlled!B429</f>
        <v>306</v>
      </c>
      <c r="Z431">
        <f>'Controlled pct'!B429</f>
        <v>0.34</v>
      </c>
      <c r="AA431">
        <f>'Fight Time'!B429</f>
        <v>900</v>
      </c>
      <c r="AB431">
        <v>-1</v>
      </c>
    </row>
    <row r="432" spans="1:28" x14ac:dyDescent="0.3">
      <c r="A432" t="str">
        <f>Control!A430</f>
        <v>Xiao Long</v>
      </c>
      <c r="B432">
        <v>27</v>
      </c>
      <c r="C432">
        <v>172</v>
      </c>
      <c r="D432">
        <v>178</v>
      </c>
      <c r="E432">
        <v>27</v>
      </c>
      <c r="F432">
        <v>9</v>
      </c>
      <c r="G432">
        <v>1</v>
      </c>
      <c r="H432">
        <v>1</v>
      </c>
      <c r="I432">
        <v>0.19</v>
      </c>
      <c r="J432">
        <v>0.33</v>
      </c>
      <c r="K432">
        <v>0.33</v>
      </c>
      <c r="L432">
        <v>0</v>
      </c>
      <c r="M432">
        <v>0.48</v>
      </c>
      <c r="N432">
        <v>0.67</v>
      </c>
      <c r="O432" s="8">
        <v>5.4</v>
      </c>
      <c r="P432" s="8">
        <v>4.2699999999999996</v>
      </c>
      <c r="T432">
        <v>0.84</v>
      </c>
      <c r="U432">
        <v>0.25</v>
      </c>
      <c r="V432">
        <v>0.77</v>
      </c>
      <c r="W432">
        <f>Control!B430</f>
        <v>202.5</v>
      </c>
      <c r="X432">
        <f>'Ctrl pct'!B430</f>
        <v>0.23601398601398602</v>
      </c>
      <c r="Y432">
        <f>Controlled!B430</f>
        <v>57.5</v>
      </c>
      <c r="Z432">
        <f>'Controlled pct'!B430</f>
        <v>6.7016317016317023E-2</v>
      </c>
      <c r="AA432">
        <f>'Fight Time'!B430</f>
        <v>858</v>
      </c>
      <c r="AB432">
        <v>1</v>
      </c>
    </row>
    <row r="433" spans="1:28" x14ac:dyDescent="0.3">
      <c r="A433" t="str">
        <f>Control!A431</f>
        <v>Westin Wilson</v>
      </c>
      <c r="B433">
        <v>36</v>
      </c>
      <c r="C433">
        <v>185</v>
      </c>
      <c r="D433">
        <v>185</v>
      </c>
      <c r="E433">
        <v>17</v>
      </c>
      <c r="F433">
        <v>9</v>
      </c>
      <c r="G433">
        <v>1</v>
      </c>
      <c r="H433">
        <v>2</v>
      </c>
      <c r="I433">
        <v>0.28000000000000003</v>
      </c>
      <c r="J433">
        <v>0.33</v>
      </c>
      <c r="K433">
        <v>0.71</v>
      </c>
      <c r="L433">
        <v>0.44</v>
      </c>
      <c r="M433">
        <v>0</v>
      </c>
      <c r="N433">
        <v>0.22</v>
      </c>
      <c r="O433" s="8">
        <v>1.68</v>
      </c>
      <c r="P433" s="8">
        <v>5.72</v>
      </c>
      <c r="T433">
        <v>1.68</v>
      </c>
      <c r="U433">
        <v>0.16</v>
      </c>
      <c r="V433">
        <v>0.33</v>
      </c>
      <c r="W433">
        <f>Control!B431</f>
        <v>13</v>
      </c>
      <c r="X433">
        <f>'Ctrl pct'!B431</f>
        <v>7.3033707865168537E-2</v>
      </c>
      <c r="Y433">
        <f>Controlled!B431</f>
        <v>60.333333333333336</v>
      </c>
      <c r="Z433">
        <f>'Controlled pct'!B431</f>
        <v>0.33895131086142322</v>
      </c>
      <c r="AA433">
        <f>'Fight Time'!B431</f>
        <v>178</v>
      </c>
      <c r="AB433">
        <v>1</v>
      </c>
    </row>
    <row r="434" spans="1:28" x14ac:dyDescent="0.3">
      <c r="A434" t="str">
        <f>Control!A432</f>
        <v>Yizha</v>
      </c>
      <c r="B434">
        <v>28</v>
      </c>
      <c r="C434">
        <v>171</v>
      </c>
      <c r="D434">
        <v>180</v>
      </c>
      <c r="E434">
        <v>25</v>
      </c>
      <c r="F434">
        <v>5</v>
      </c>
      <c r="G434">
        <v>0</v>
      </c>
      <c r="H434">
        <v>2</v>
      </c>
      <c r="I434">
        <v>0.2</v>
      </c>
      <c r="J434">
        <v>0.2</v>
      </c>
      <c r="K434">
        <v>0.56000000000000005</v>
      </c>
      <c r="L434">
        <v>0.2</v>
      </c>
      <c r="M434">
        <v>0.24</v>
      </c>
      <c r="N434">
        <v>0.6</v>
      </c>
      <c r="O434" s="8">
        <v>2.8</v>
      </c>
      <c r="P434" s="8">
        <v>2.83</v>
      </c>
      <c r="T434">
        <v>3.54</v>
      </c>
      <c r="U434">
        <v>0.3</v>
      </c>
      <c r="V434">
        <v>0.54</v>
      </c>
      <c r="W434">
        <f>Control!B432</f>
        <v>47.333333333333336</v>
      </c>
      <c r="X434">
        <f>'Ctrl pct'!B432</f>
        <v>8.146873207114172E-2</v>
      </c>
      <c r="Y434">
        <f>Controlled!B432</f>
        <v>185.66666666666666</v>
      </c>
      <c r="Z434">
        <f>'Controlled pct'!B432</f>
        <v>0.31956397016637977</v>
      </c>
      <c r="AA434">
        <f>'Fight Time'!B432</f>
        <v>581</v>
      </c>
      <c r="AB434">
        <v>-1</v>
      </c>
    </row>
    <row r="435" spans="1:28" x14ac:dyDescent="0.3">
      <c r="A435" t="str">
        <f>Control!A433</f>
        <v>Kyle Daukaus</v>
      </c>
      <c r="B435">
        <v>32</v>
      </c>
      <c r="C435">
        <v>191</v>
      </c>
      <c r="D435">
        <v>193</v>
      </c>
      <c r="E435">
        <v>15</v>
      </c>
      <c r="F435">
        <v>4</v>
      </c>
      <c r="G435">
        <v>2</v>
      </c>
      <c r="H435">
        <v>4</v>
      </c>
      <c r="I435">
        <v>7.0000000000000007E-2</v>
      </c>
      <c r="J435">
        <v>0.5</v>
      </c>
      <c r="K435">
        <v>0.73</v>
      </c>
      <c r="L435">
        <v>0</v>
      </c>
      <c r="M435">
        <v>0.2</v>
      </c>
      <c r="N435">
        <v>0.5</v>
      </c>
      <c r="O435" s="8">
        <v>3.22</v>
      </c>
      <c r="P435" s="8">
        <v>2.94</v>
      </c>
      <c r="T435">
        <v>2.12</v>
      </c>
      <c r="U435">
        <v>0.25</v>
      </c>
      <c r="V435">
        <v>0.82</v>
      </c>
      <c r="W435">
        <f>Control!B433</f>
        <v>234.71428571428572</v>
      </c>
      <c r="X435">
        <f>'Ctrl pct'!B433</f>
        <v>0.40259740259740262</v>
      </c>
      <c r="Y435">
        <f>Controlled!B433</f>
        <v>150.42857142857142</v>
      </c>
      <c r="Z435">
        <f>'Controlled pct'!B433</f>
        <v>0.25802499387405048</v>
      </c>
      <c r="AA435">
        <f>'Fight Time'!B433</f>
        <v>583</v>
      </c>
      <c r="AB435">
        <v>4</v>
      </c>
    </row>
    <row r="436" spans="1:28" x14ac:dyDescent="0.3">
      <c r="A436" t="str">
        <f>Control!A434</f>
        <v>Michel Pereira</v>
      </c>
      <c r="B436">
        <v>31</v>
      </c>
      <c r="C436">
        <v>186</v>
      </c>
      <c r="D436">
        <v>185</v>
      </c>
      <c r="E436">
        <v>31</v>
      </c>
      <c r="F436">
        <v>13</v>
      </c>
      <c r="G436">
        <v>9</v>
      </c>
      <c r="H436">
        <v>4</v>
      </c>
      <c r="I436">
        <v>0.37</v>
      </c>
      <c r="J436">
        <v>0.17</v>
      </c>
      <c r="K436">
        <v>0.27</v>
      </c>
      <c r="L436">
        <v>0.08</v>
      </c>
      <c r="M436">
        <v>0.37</v>
      </c>
      <c r="N436">
        <v>0.67</v>
      </c>
      <c r="O436" s="8">
        <v>4.5</v>
      </c>
      <c r="P436" s="8">
        <v>4.33</v>
      </c>
      <c r="T436">
        <v>1.1399999999999999</v>
      </c>
      <c r="U436">
        <v>0.52</v>
      </c>
      <c r="V436">
        <v>0.76</v>
      </c>
      <c r="W436">
        <f>Control!B434</f>
        <v>41.5</v>
      </c>
      <c r="X436">
        <f>'Ctrl pct'!B434</f>
        <v>6.2032884902840063E-2</v>
      </c>
      <c r="Y436">
        <f>Controlled!B434</f>
        <v>124.2</v>
      </c>
      <c r="Z436">
        <f>'Controlled pct'!B434</f>
        <v>0.18565022421524663</v>
      </c>
      <c r="AA436">
        <f>'Fight Time'!B434</f>
        <v>669</v>
      </c>
      <c r="AB436">
        <v>-2</v>
      </c>
    </row>
    <row r="437" spans="1:28" x14ac:dyDescent="0.3">
      <c r="A437" t="str">
        <f>Control!A435</f>
        <v>Rongzhu</v>
      </c>
      <c r="B437">
        <v>25</v>
      </c>
      <c r="C437">
        <v>175</v>
      </c>
      <c r="D437">
        <v>180</v>
      </c>
      <c r="E437">
        <v>26</v>
      </c>
      <c r="F437">
        <v>6</v>
      </c>
      <c r="G437">
        <v>2</v>
      </c>
      <c r="H437">
        <v>3</v>
      </c>
      <c r="I437">
        <v>0.54</v>
      </c>
      <c r="J437">
        <v>0.17</v>
      </c>
      <c r="K437">
        <v>0.27</v>
      </c>
      <c r="L437">
        <v>0.67</v>
      </c>
      <c r="M437">
        <v>0.15</v>
      </c>
      <c r="N437">
        <v>0.17</v>
      </c>
      <c r="O437" s="8">
        <v>5.9</v>
      </c>
      <c r="P437" s="8">
        <v>5.51</v>
      </c>
      <c r="T437">
        <v>1.56</v>
      </c>
      <c r="U437">
        <v>0.62</v>
      </c>
      <c r="V437">
        <v>0.84</v>
      </c>
      <c r="W437">
        <f>Control!B435</f>
        <v>156.19999999999999</v>
      </c>
      <c r="X437">
        <f>'Ctrl pct'!B435</f>
        <v>0.2172461752433936</v>
      </c>
      <c r="Y437">
        <f>Controlled!B435</f>
        <v>32.200000000000003</v>
      </c>
      <c r="Z437">
        <f>'Controlled pct'!B435</f>
        <v>4.4784422809457582E-2</v>
      </c>
      <c r="AA437">
        <f>'Fight Time'!B435</f>
        <v>719</v>
      </c>
      <c r="AB437">
        <v>1</v>
      </c>
    </row>
    <row r="438" spans="1:28" x14ac:dyDescent="0.3">
      <c r="A438" t="str">
        <f>Control!A436</f>
        <v>Gauge Young</v>
      </c>
      <c r="B438">
        <v>25</v>
      </c>
      <c r="C438">
        <v>175</v>
      </c>
      <c r="D438">
        <v>178</v>
      </c>
      <c r="E438">
        <v>9</v>
      </c>
      <c r="F438">
        <v>3</v>
      </c>
      <c r="G438">
        <v>0</v>
      </c>
      <c r="H438">
        <v>1</v>
      </c>
      <c r="I438">
        <v>0.67</v>
      </c>
      <c r="J438">
        <v>0</v>
      </c>
      <c r="K438">
        <v>0.11</v>
      </c>
      <c r="L438">
        <v>0.33</v>
      </c>
      <c r="M438">
        <v>0.22</v>
      </c>
      <c r="N438">
        <v>0.67</v>
      </c>
      <c r="O438" s="8">
        <v>4.83</v>
      </c>
      <c r="P438" s="8">
        <v>6.53</v>
      </c>
      <c r="T438">
        <v>0</v>
      </c>
      <c r="U438">
        <v>0</v>
      </c>
      <c r="V438">
        <v>0.64</v>
      </c>
      <c r="W438">
        <f>Control!B436</f>
        <v>53</v>
      </c>
      <c r="X438">
        <f>'Ctrl pct'!B436</f>
        <v>5.8888888888888886E-2</v>
      </c>
      <c r="Y438">
        <f>Controlled!B436</f>
        <v>148</v>
      </c>
      <c r="Z438">
        <f>'Controlled pct'!B436</f>
        <v>0.16444444444444445</v>
      </c>
      <c r="AA438">
        <f>'Fight Time'!B436</f>
        <v>900</v>
      </c>
      <c r="AB438">
        <v>-1</v>
      </c>
    </row>
    <row r="439" spans="1:28" x14ac:dyDescent="0.3">
      <c r="A439" t="str">
        <f>Control!A437</f>
        <v>Maheshate</v>
      </c>
      <c r="B439">
        <v>25</v>
      </c>
      <c r="C439">
        <v>184</v>
      </c>
      <c r="D439">
        <v>182</v>
      </c>
      <c r="E439">
        <v>10</v>
      </c>
      <c r="F439">
        <v>4</v>
      </c>
      <c r="G439">
        <v>2</v>
      </c>
      <c r="H439">
        <v>3</v>
      </c>
      <c r="I439">
        <v>0.4</v>
      </c>
      <c r="J439">
        <v>0.25</v>
      </c>
      <c r="K439">
        <v>0.1</v>
      </c>
      <c r="L439">
        <v>0</v>
      </c>
      <c r="M439">
        <v>0.5</v>
      </c>
      <c r="N439">
        <v>0.75</v>
      </c>
      <c r="O439" s="8">
        <v>3.86</v>
      </c>
      <c r="P439" s="8">
        <v>5.64</v>
      </c>
      <c r="T439">
        <v>0</v>
      </c>
      <c r="U439">
        <v>0</v>
      </c>
      <c r="V439">
        <v>0.45</v>
      </c>
      <c r="W439">
        <f>Control!B437</f>
        <v>0.8</v>
      </c>
      <c r="X439">
        <f>'Ctrl pct'!B437</f>
        <v>1.1611030478955009E-3</v>
      </c>
      <c r="Y439">
        <f>Controlled!B437</f>
        <v>101.2</v>
      </c>
      <c r="Z439">
        <f>'Controlled pct'!B437</f>
        <v>0.14687953555878083</v>
      </c>
      <c r="AA439">
        <f>'Fight Time'!B437</f>
        <v>689</v>
      </c>
      <c r="AB439">
        <v>-1</v>
      </c>
    </row>
    <row r="440" spans="1:28" x14ac:dyDescent="0.3">
      <c r="A440" t="str">
        <f>Control!A438</f>
        <v>Kiefer Crosbie</v>
      </c>
      <c r="B440">
        <v>35</v>
      </c>
      <c r="C440">
        <v>180</v>
      </c>
      <c r="D440">
        <v>178</v>
      </c>
      <c r="E440">
        <v>10</v>
      </c>
      <c r="F440">
        <v>5</v>
      </c>
      <c r="G440">
        <v>0</v>
      </c>
      <c r="H440">
        <v>2</v>
      </c>
      <c r="I440">
        <v>0.5</v>
      </c>
      <c r="J440">
        <v>0.2</v>
      </c>
      <c r="K440">
        <v>0.2</v>
      </c>
      <c r="L440">
        <v>0.6</v>
      </c>
      <c r="M440">
        <v>0.3</v>
      </c>
      <c r="N440">
        <v>0</v>
      </c>
      <c r="O440" s="8">
        <v>6.27</v>
      </c>
      <c r="P440" s="8">
        <v>4.97</v>
      </c>
      <c r="T440">
        <v>0</v>
      </c>
      <c r="U440">
        <v>0</v>
      </c>
      <c r="V440">
        <v>0</v>
      </c>
      <c r="W440">
        <f>Control!B438</f>
        <v>7.5</v>
      </c>
      <c r="X440">
        <f>'Ctrl pct'!B438</f>
        <v>3.2608695652173912E-2</v>
      </c>
      <c r="Y440">
        <f>Controlled!B438</f>
        <v>50.5</v>
      </c>
      <c r="Z440">
        <f>'Controlled pct'!B438</f>
        <v>0.21956521739130436</v>
      </c>
      <c r="AA440">
        <f>'Fight Time'!B438</f>
        <v>230</v>
      </c>
      <c r="AB440">
        <v>-2</v>
      </c>
    </row>
    <row r="441" spans="1:28" x14ac:dyDescent="0.3">
      <c r="A441" t="str">
        <f>Control!A439</f>
        <v>Taiyilake Nueraji</v>
      </c>
      <c r="B441">
        <v>24</v>
      </c>
      <c r="C441">
        <v>187</v>
      </c>
      <c r="D441">
        <v>194</v>
      </c>
      <c r="E441">
        <v>11</v>
      </c>
      <c r="F441">
        <v>1</v>
      </c>
      <c r="G441">
        <v>0</v>
      </c>
      <c r="H441">
        <v>0</v>
      </c>
      <c r="I441">
        <v>0.91</v>
      </c>
      <c r="J441">
        <v>1</v>
      </c>
      <c r="K441">
        <v>0.09</v>
      </c>
      <c r="L441">
        <v>0</v>
      </c>
      <c r="M441">
        <v>0</v>
      </c>
      <c r="N441">
        <v>0</v>
      </c>
      <c r="O441" s="8">
        <v>11.01</v>
      </c>
      <c r="P441" s="8">
        <v>7.39</v>
      </c>
      <c r="T441">
        <v>0</v>
      </c>
      <c r="U441">
        <v>0</v>
      </c>
      <c r="V441">
        <v>0</v>
      </c>
      <c r="W441">
        <f>Control!B439</f>
        <v>2</v>
      </c>
      <c r="X441">
        <f>'Ctrl pct'!B439</f>
        <v>5.0251256281407036E-3</v>
      </c>
      <c r="Y441">
        <f>Controlled!B439</f>
        <v>0</v>
      </c>
      <c r="Z441">
        <f>'Controlled pct'!B439</f>
        <v>0</v>
      </c>
      <c r="AA441">
        <f>'Fight Time'!B439</f>
        <v>398</v>
      </c>
      <c r="AB441">
        <v>5</v>
      </c>
    </row>
    <row r="442" spans="1:28" x14ac:dyDescent="0.3">
      <c r="A442" t="str">
        <f>Control!A440</f>
        <v>Sergei Pavlovich</v>
      </c>
      <c r="B442">
        <v>33</v>
      </c>
      <c r="C442">
        <v>191</v>
      </c>
      <c r="D442">
        <v>213</v>
      </c>
      <c r="E442">
        <v>19</v>
      </c>
      <c r="F442">
        <v>3</v>
      </c>
      <c r="G442">
        <v>7</v>
      </c>
      <c r="H442">
        <v>3</v>
      </c>
      <c r="I442">
        <v>0.79</v>
      </c>
      <c r="J442">
        <v>0.67</v>
      </c>
      <c r="K442">
        <v>0</v>
      </c>
      <c r="L442">
        <v>0</v>
      </c>
      <c r="M442">
        <v>0.21</v>
      </c>
      <c r="N442">
        <v>0.33</v>
      </c>
      <c r="O442" s="8">
        <v>4.54</v>
      </c>
      <c r="P442" s="8">
        <v>3.81</v>
      </c>
      <c r="T442">
        <v>0.63</v>
      </c>
      <c r="U442">
        <v>0.4</v>
      </c>
      <c r="V442">
        <v>0.75</v>
      </c>
      <c r="W442">
        <f>Control!B440</f>
        <v>59.571428571428569</v>
      </c>
      <c r="X442">
        <f>'Ctrl pct'!B440</f>
        <v>0.20756595321055252</v>
      </c>
      <c r="Y442">
        <f>Controlled!B440</f>
        <v>0.2857142857142857</v>
      </c>
      <c r="Z442">
        <f>'Controlled pct'!B440</f>
        <v>9.9552015928322545E-4</v>
      </c>
      <c r="AA442">
        <f>'Fight Time'!B440</f>
        <v>287</v>
      </c>
      <c r="AB442">
        <v>1</v>
      </c>
    </row>
    <row r="443" spans="1:28" x14ac:dyDescent="0.3">
      <c r="A443" t="str">
        <f>Control!A441</f>
        <v>Aljamain Sterling</v>
      </c>
      <c r="B443">
        <v>36</v>
      </c>
      <c r="C443">
        <v>171</v>
      </c>
      <c r="D443">
        <v>180</v>
      </c>
      <c r="E443">
        <v>24</v>
      </c>
      <c r="F443">
        <v>5</v>
      </c>
      <c r="G443">
        <v>16</v>
      </c>
      <c r="H443">
        <v>5</v>
      </c>
      <c r="I443">
        <v>0.13</v>
      </c>
      <c r="J443">
        <v>0.4</v>
      </c>
      <c r="K443">
        <v>0.33</v>
      </c>
      <c r="L443">
        <v>0</v>
      </c>
      <c r="M443">
        <v>0.5</v>
      </c>
      <c r="N443">
        <v>0.6</v>
      </c>
      <c r="O443" s="8">
        <v>4.41</v>
      </c>
      <c r="P443" s="8">
        <v>2.21</v>
      </c>
      <c r="T443">
        <v>2.5099999999999998</v>
      </c>
      <c r="U443">
        <v>0.28999999999999998</v>
      </c>
      <c r="V443">
        <v>0.42</v>
      </c>
      <c r="W443">
        <f>Control!B441</f>
        <v>284</v>
      </c>
      <c r="X443">
        <f>'Ctrl pct'!B441</f>
        <v>0.35411471321695759</v>
      </c>
      <c r="Y443">
        <f>Controlled!B441</f>
        <v>163.25</v>
      </c>
      <c r="Z443">
        <f>'Controlled pct'!B441</f>
        <v>0.20355361596009974</v>
      </c>
      <c r="AA443">
        <f>'Fight Time'!B441</f>
        <v>802</v>
      </c>
      <c r="AB443">
        <v>-1</v>
      </c>
    </row>
    <row r="444" spans="1:28" x14ac:dyDescent="0.3">
      <c r="A444" t="str">
        <f>Control!A442</f>
        <v>Brian Ortega</v>
      </c>
      <c r="B444">
        <v>34</v>
      </c>
      <c r="C444">
        <v>173</v>
      </c>
      <c r="D444">
        <v>175</v>
      </c>
      <c r="E444">
        <v>16</v>
      </c>
      <c r="F444">
        <v>4</v>
      </c>
      <c r="G444">
        <v>8</v>
      </c>
      <c r="H444">
        <v>4</v>
      </c>
      <c r="I444">
        <v>0.19</v>
      </c>
      <c r="J444">
        <v>0.5</v>
      </c>
      <c r="K444">
        <v>0.5</v>
      </c>
      <c r="L444">
        <v>0</v>
      </c>
      <c r="M444">
        <v>0.31</v>
      </c>
      <c r="N444">
        <v>0.5</v>
      </c>
      <c r="O444" s="8">
        <v>4.08</v>
      </c>
      <c r="P444" s="8">
        <v>6.59</v>
      </c>
      <c r="T444">
        <v>1.07</v>
      </c>
      <c r="U444">
        <v>0.26</v>
      </c>
      <c r="V444">
        <v>0.55000000000000004</v>
      </c>
      <c r="W444">
        <f>Control!B442</f>
        <v>116.4</v>
      </c>
      <c r="X444">
        <f>'Ctrl pct'!B442</f>
        <v>0.14980694980694981</v>
      </c>
      <c r="Y444">
        <f>Controlled!B442</f>
        <v>97.6</v>
      </c>
      <c r="Z444">
        <f>'Controlled pct'!B442</f>
        <v>0.1256113256113256</v>
      </c>
      <c r="AA444">
        <f>'Fight Time'!B442</f>
        <v>777</v>
      </c>
      <c r="AB444">
        <v>-1</v>
      </c>
    </row>
    <row r="445" spans="1:28" x14ac:dyDescent="0.3">
      <c r="A445" t="str">
        <f>Control!A443</f>
        <v>Zhang Mingyang</v>
      </c>
      <c r="B445">
        <v>27</v>
      </c>
      <c r="C445">
        <v>189</v>
      </c>
      <c r="D445">
        <v>191</v>
      </c>
      <c r="E445">
        <v>19</v>
      </c>
      <c r="F445">
        <v>6</v>
      </c>
      <c r="G445">
        <v>3</v>
      </c>
      <c r="H445">
        <v>0</v>
      </c>
      <c r="I445">
        <v>0.68</v>
      </c>
      <c r="J445">
        <v>0.5</v>
      </c>
      <c r="K445">
        <v>0.32</v>
      </c>
      <c r="L445">
        <v>0.33</v>
      </c>
      <c r="M445">
        <v>0</v>
      </c>
      <c r="N445">
        <v>0.17</v>
      </c>
      <c r="O445" s="8">
        <v>10.91</v>
      </c>
      <c r="P445" s="8">
        <v>4.55</v>
      </c>
      <c r="T445">
        <v>0</v>
      </c>
      <c r="U445">
        <v>0</v>
      </c>
      <c r="V445">
        <v>0.5</v>
      </c>
      <c r="W445">
        <f>Control!B443</f>
        <v>31.666666666666668</v>
      </c>
      <c r="X445">
        <f>'Ctrl pct'!B443</f>
        <v>0.17399267399267401</v>
      </c>
      <c r="Y445">
        <f>Controlled!B443</f>
        <v>5.333333333333333</v>
      </c>
      <c r="Z445">
        <f>'Controlled pct'!B443</f>
        <v>2.9304029304029304E-2</v>
      </c>
      <c r="AA445">
        <f>'Fight Time'!B443</f>
        <v>182</v>
      </c>
      <c r="AB445">
        <v>12</v>
      </c>
    </row>
    <row r="446" spans="1:28" x14ac:dyDescent="0.3">
      <c r="A446" t="str">
        <f>Control!A444</f>
        <v>Johnny Walker</v>
      </c>
      <c r="B446">
        <v>33</v>
      </c>
      <c r="C446">
        <v>198</v>
      </c>
      <c r="D446">
        <v>209</v>
      </c>
      <c r="E446">
        <v>21</v>
      </c>
      <c r="F446">
        <v>9</v>
      </c>
      <c r="G446">
        <v>7</v>
      </c>
      <c r="H446">
        <v>6</v>
      </c>
      <c r="I446">
        <v>0.76</v>
      </c>
      <c r="J446">
        <v>0.67</v>
      </c>
      <c r="K446">
        <v>0.14000000000000001</v>
      </c>
      <c r="L446">
        <v>0.11</v>
      </c>
      <c r="M446">
        <v>0.1</v>
      </c>
      <c r="N446">
        <v>0.22</v>
      </c>
      <c r="O446" s="8">
        <v>3.87</v>
      </c>
      <c r="P446" s="8">
        <v>3.12</v>
      </c>
      <c r="T446">
        <v>0.45</v>
      </c>
      <c r="U446">
        <v>1</v>
      </c>
      <c r="V446">
        <v>0.56999999999999995</v>
      </c>
      <c r="W446">
        <f>Control!B444</f>
        <v>37.299999999999997</v>
      </c>
      <c r="X446">
        <f>'Ctrl pct'!B444</f>
        <v>9.2555831265508676E-2</v>
      </c>
      <c r="Y446">
        <f>Controlled!B444</f>
        <v>107</v>
      </c>
      <c r="Z446">
        <f>'Controlled pct'!B444</f>
        <v>0.26550868486352358</v>
      </c>
      <c r="AA446">
        <f>'Fight Time'!B444</f>
        <v>403</v>
      </c>
      <c r="AB446">
        <v>-2</v>
      </c>
    </row>
    <row r="447" spans="1:28" x14ac:dyDescent="0.3">
      <c r="A447" t="str">
        <f>Control!A445</f>
        <v>Rinat Fakhretdinov</v>
      </c>
      <c r="B447">
        <v>33</v>
      </c>
      <c r="C447">
        <v>183</v>
      </c>
      <c r="D447">
        <v>188</v>
      </c>
      <c r="E447">
        <v>24</v>
      </c>
      <c r="F447">
        <v>2</v>
      </c>
      <c r="G447">
        <v>5</v>
      </c>
      <c r="H447">
        <v>0</v>
      </c>
      <c r="I447">
        <v>0.46</v>
      </c>
      <c r="J447">
        <v>0</v>
      </c>
      <c r="K447">
        <v>0.28000000000000003</v>
      </c>
      <c r="L447">
        <v>0</v>
      </c>
      <c r="M447">
        <v>0.25</v>
      </c>
      <c r="N447">
        <v>1</v>
      </c>
      <c r="O447" s="8">
        <v>4.78</v>
      </c>
      <c r="P447" s="8">
        <v>3.58</v>
      </c>
      <c r="T447">
        <v>3.95</v>
      </c>
      <c r="U447">
        <v>0.34</v>
      </c>
      <c r="V447">
        <v>0.91</v>
      </c>
      <c r="W447">
        <f>Control!B445</f>
        <v>414.5</v>
      </c>
      <c r="X447">
        <f>'Ctrl pct'!B445</f>
        <v>0.54611330698287219</v>
      </c>
      <c r="Y447">
        <f>Controlled!B445</f>
        <v>62.166666666666664</v>
      </c>
      <c r="Z447">
        <f>'Controlled pct'!B445</f>
        <v>8.1906016688625377E-2</v>
      </c>
      <c r="AA447">
        <f>'Fight Time'!B445</f>
        <v>759</v>
      </c>
      <c r="AB447">
        <v>11</v>
      </c>
    </row>
    <row r="448" spans="1:28" x14ac:dyDescent="0.3">
      <c r="A448" t="str">
        <f>Control!A446</f>
        <v>Brad Tavares</v>
      </c>
      <c r="B448">
        <v>37</v>
      </c>
      <c r="C448">
        <v>185</v>
      </c>
      <c r="D448">
        <v>188</v>
      </c>
      <c r="E448">
        <v>21</v>
      </c>
      <c r="F448">
        <v>10</v>
      </c>
      <c r="G448">
        <v>16</v>
      </c>
      <c r="H448">
        <v>10</v>
      </c>
      <c r="I448">
        <v>0.24</v>
      </c>
      <c r="J448">
        <v>0.5</v>
      </c>
      <c r="K448">
        <v>0.1</v>
      </c>
      <c r="L448">
        <v>0</v>
      </c>
      <c r="M448">
        <v>0.67</v>
      </c>
      <c r="N448">
        <v>0.5</v>
      </c>
      <c r="O448" s="8">
        <v>3.42</v>
      </c>
      <c r="P448" s="8">
        <v>3.28</v>
      </c>
      <c r="T448">
        <v>0.71</v>
      </c>
      <c r="U448">
        <v>0.26</v>
      </c>
      <c r="V448">
        <v>0.81</v>
      </c>
      <c r="W448">
        <f>Control!B446</f>
        <v>22.25</v>
      </c>
      <c r="X448">
        <f>'Ctrl pct'!B446</f>
        <v>2.8562259306803596E-2</v>
      </c>
      <c r="Y448">
        <f>Controlled!B446</f>
        <v>190.625</v>
      </c>
      <c r="Z448">
        <f>'Controlled pct'!B446</f>
        <v>0.24470474967907574</v>
      </c>
      <c r="AA448">
        <f>'Fight Time'!B446</f>
        <v>779</v>
      </c>
      <c r="AB448">
        <v>1</v>
      </c>
    </row>
    <row r="449" spans="1:28" x14ac:dyDescent="0.3">
      <c r="A449" t="str">
        <f>Control!A447</f>
        <v>Robert Bryczek</v>
      </c>
      <c r="B449">
        <v>35</v>
      </c>
      <c r="C449">
        <v>183</v>
      </c>
      <c r="D449">
        <v>191</v>
      </c>
      <c r="E449">
        <v>17</v>
      </c>
      <c r="F449">
        <v>6</v>
      </c>
      <c r="G449">
        <v>0</v>
      </c>
      <c r="H449">
        <v>1</v>
      </c>
      <c r="I449">
        <v>0.65</v>
      </c>
      <c r="J449">
        <v>0.17</v>
      </c>
      <c r="K449">
        <v>0.06</v>
      </c>
      <c r="L449">
        <v>0.17</v>
      </c>
      <c r="M449">
        <v>0.28000000000000003</v>
      </c>
      <c r="N449">
        <v>0.67</v>
      </c>
      <c r="O449" s="8">
        <v>2.13</v>
      </c>
      <c r="P449" s="8">
        <v>4.47</v>
      </c>
      <c r="T449">
        <v>0</v>
      </c>
      <c r="U449">
        <v>0</v>
      </c>
      <c r="V449">
        <v>1</v>
      </c>
      <c r="W449">
        <f>Control!B447</f>
        <v>30</v>
      </c>
      <c r="X449">
        <f>'Ctrl pct'!B447</f>
        <v>3.3333333333333333E-2</v>
      </c>
      <c r="Y449">
        <f>Controlled!B447</f>
        <v>157</v>
      </c>
      <c r="Z449">
        <f>'Controlled pct'!B447</f>
        <v>0.17444444444444446</v>
      </c>
      <c r="AA449">
        <f>'Fight Time'!B447</f>
        <v>900</v>
      </c>
      <c r="AB449">
        <v>-1</v>
      </c>
    </row>
    <row r="450" spans="1:28" x14ac:dyDescent="0.3">
      <c r="A450" t="str">
        <f>Control!A448</f>
        <v>Trey Waters</v>
      </c>
      <c r="B450">
        <v>30</v>
      </c>
      <c r="C450">
        <v>196</v>
      </c>
      <c r="D450">
        <v>196</v>
      </c>
      <c r="E450">
        <v>9</v>
      </c>
      <c r="F450">
        <v>1</v>
      </c>
      <c r="G450">
        <v>2</v>
      </c>
      <c r="H450">
        <v>0</v>
      </c>
      <c r="I450">
        <v>0.33</v>
      </c>
      <c r="J450">
        <v>0</v>
      </c>
      <c r="K450">
        <v>0.33</v>
      </c>
      <c r="L450">
        <v>1</v>
      </c>
      <c r="M450">
        <v>0.33</v>
      </c>
      <c r="N450">
        <v>0</v>
      </c>
      <c r="O450" s="8">
        <v>6.43</v>
      </c>
      <c r="P450" s="8">
        <v>5.61</v>
      </c>
      <c r="T450">
        <v>0.44</v>
      </c>
      <c r="U450">
        <v>0.33</v>
      </c>
      <c r="V450">
        <v>0.85</v>
      </c>
      <c r="W450">
        <f>Control!B448</f>
        <v>9</v>
      </c>
      <c r="X450">
        <f>'Ctrl pct'!B448</f>
        <v>1.3157894736842105E-2</v>
      </c>
      <c r="Y450">
        <f>Controlled!B448</f>
        <v>105.33333333333333</v>
      </c>
      <c r="Z450">
        <f>'Controlled pct'!B448</f>
        <v>0.15399610136452241</v>
      </c>
      <c r="AA450">
        <f>'Fight Time'!B448</f>
        <v>684</v>
      </c>
      <c r="AB450">
        <v>3</v>
      </c>
    </row>
    <row r="451" spans="1:28" x14ac:dyDescent="0.3">
      <c r="A451" t="str">
        <f>Control!A449</f>
        <v>Axel Sola</v>
      </c>
      <c r="B451">
        <v>27</v>
      </c>
      <c r="C451">
        <v>180</v>
      </c>
      <c r="D451">
        <v>185</v>
      </c>
      <c r="E451">
        <v>10</v>
      </c>
      <c r="F451">
        <v>0</v>
      </c>
      <c r="G451">
        <v>0</v>
      </c>
      <c r="H451">
        <v>0</v>
      </c>
      <c r="I451">
        <v>0.5</v>
      </c>
      <c r="J451">
        <v>0</v>
      </c>
      <c r="K451">
        <v>0.1</v>
      </c>
      <c r="L451">
        <v>0</v>
      </c>
      <c r="M451">
        <v>0.4</v>
      </c>
      <c r="N451">
        <v>0</v>
      </c>
      <c r="O451" s="8">
        <v>4</v>
      </c>
      <c r="P451" s="8">
        <v>3.5</v>
      </c>
      <c r="T451">
        <v>0.5</v>
      </c>
      <c r="U451">
        <v>0.5</v>
      </c>
      <c r="V451">
        <v>0.5</v>
      </c>
      <c r="W451">
        <f>Control!B449</f>
        <v>200</v>
      </c>
      <c r="X451">
        <f>'Ctrl pct'!B449</f>
        <v>0.33333333333333331</v>
      </c>
      <c r="Y451">
        <f>Controlled!B449</f>
        <v>90</v>
      </c>
      <c r="Z451">
        <f>'Controlled pct'!B449</f>
        <v>0.15</v>
      </c>
      <c r="AA451">
        <f>'Fight Time'!B449</f>
        <v>600</v>
      </c>
      <c r="AB451">
        <v>10</v>
      </c>
    </row>
    <row r="452" spans="1:28" x14ac:dyDescent="0.3">
      <c r="A452" t="str">
        <f>Control!A450</f>
        <v>Ante Delija</v>
      </c>
      <c r="B452">
        <v>35</v>
      </c>
      <c r="C452">
        <v>191</v>
      </c>
      <c r="D452">
        <v>198</v>
      </c>
      <c r="E452">
        <v>26</v>
      </c>
      <c r="F452">
        <v>6</v>
      </c>
      <c r="G452">
        <v>1</v>
      </c>
      <c r="H452">
        <v>0</v>
      </c>
      <c r="I452">
        <v>0.46</v>
      </c>
      <c r="J452">
        <v>0.46</v>
      </c>
      <c r="K452">
        <v>0.27</v>
      </c>
      <c r="L452">
        <v>0.33</v>
      </c>
      <c r="M452">
        <v>0.27</v>
      </c>
      <c r="N452">
        <v>0.17</v>
      </c>
      <c r="O452" s="8">
        <v>6.34</v>
      </c>
      <c r="P452" s="8">
        <v>1.95</v>
      </c>
      <c r="T452">
        <v>0</v>
      </c>
      <c r="U452">
        <v>0</v>
      </c>
      <c r="V452">
        <v>0</v>
      </c>
      <c r="W452">
        <f>Control!B450</f>
        <v>8</v>
      </c>
      <c r="X452">
        <f>'Ctrl pct'!B450</f>
        <v>6.5040650406504072E-2</v>
      </c>
      <c r="Y452">
        <f>Controlled!B450</f>
        <v>78</v>
      </c>
      <c r="Z452">
        <f>'Controlled pct'!B450</f>
        <v>0.63414634146341464</v>
      </c>
      <c r="AA452">
        <f>'Fight Time'!B450</f>
        <v>123</v>
      </c>
      <c r="AB452">
        <v>2</v>
      </c>
    </row>
    <row r="453" spans="1:28" x14ac:dyDescent="0.3">
      <c r="A453" t="str">
        <f>Control!A451</f>
        <v>Robert Ruchala</v>
      </c>
      <c r="B453">
        <v>27</v>
      </c>
      <c r="C453">
        <v>178</v>
      </c>
      <c r="D453">
        <v>184</v>
      </c>
      <c r="E453">
        <v>11</v>
      </c>
      <c r="F453">
        <v>1</v>
      </c>
      <c r="G453">
        <v>0</v>
      </c>
      <c r="H453">
        <v>0</v>
      </c>
      <c r="I453">
        <v>0.27</v>
      </c>
      <c r="J453">
        <v>1</v>
      </c>
      <c r="K453">
        <v>0.27</v>
      </c>
      <c r="L453">
        <v>0</v>
      </c>
      <c r="M453">
        <v>0.45</v>
      </c>
      <c r="N453">
        <v>0</v>
      </c>
      <c r="O453" s="8">
        <v>4.5</v>
      </c>
      <c r="P453" s="8">
        <v>3.8</v>
      </c>
      <c r="T453">
        <v>0.8</v>
      </c>
      <c r="U453">
        <v>0.55000000000000004</v>
      </c>
      <c r="V453">
        <v>0.8</v>
      </c>
      <c r="W453">
        <f>Control!B451</f>
        <v>85</v>
      </c>
      <c r="X453">
        <f>'Ctrl pct'!B451</f>
        <v>0.18888888888888888</v>
      </c>
      <c r="Y453">
        <f>Controlled!B451</f>
        <v>100</v>
      </c>
      <c r="Z453">
        <f>'Controlled pct'!B451</f>
        <v>0.22222222222222221</v>
      </c>
      <c r="AA453">
        <f>'Fight Time'!B451</f>
        <v>450</v>
      </c>
      <c r="AB453">
        <v>2</v>
      </c>
    </row>
    <row r="454" spans="1:28" x14ac:dyDescent="0.3">
      <c r="A454" t="str">
        <f>Control!A452</f>
        <v>Losene Keita</v>
      </c>
      <c r="B454">
        <v>27</v>
      </c>
      <c r="C454">
        <v>176</v>
      </c>
      <c r="D454">
        <v>180</v>
      </c>
      <c r="E454">
        <v>16</v>
      </c>
      <c r="F454">
        <v>1</v>
      </c>
      <c r="G454">
        <v>0</v>
      </c>
      <c r="H454">
        <v>0</v>
      </c>
      <c r="I454">
        <v>0.63</v>
      </c>
      <c r="J454">
        <v>1</v>
      </c>
      <c r="K454">
        <v>0</v>
      </c>
      <c r="L454">
        <v>0</v>
      </c>
      <c r="M454">
        <v>0.38</v>
      </c>
      <c r="N454">
        <v>0</v>
      </c>
      <c r="O454" s="8">
        <v>5</v>
      </c>
      <c r="P454" s="8">
        <v>3.8</v>
      </c>
      <c r="T454">
        <v>1.2</v>
      </c>
      <c r="U454">
        <v>0.45</v>
      </c>
      <c r="V454">
        <v>0.75</v>
      </c>
      <c r="W454">
        <f>Control!B452</f>
        <v>185</v>
      </c>
      <c r="X454">
        <f>'Ctrl pct'!B452</f>
        <v>0.30833333333333335</v>
      </c>
      <c r="Y454">
        <f>Controlled!B452</f>
        <v>90</v>
      </c>
      <c r="Z454">
        <f>'Controlled pct'!B452</f>
        <v>0.15</v>
      </c>
      <c r="AA454">
        <f>'Fight Time'!B452</f>
        <v>600</v>
      </c>
      <c r="AB454">
        <v>5</v>
      </c>
    </row>
    <row r="455" spans="1:28" x14ac:dyDescent="0.3">
      <c r="A455" t="str">
        <f>Control!A453</f>
        <v>Fares Ziam</v>
      </c>
      <c r="B455">
        <v>28</v>
      </c>
      <c r="C455">
        <v>185</v>
      </c>
      <c r="D455">
        <v>191</v>
      </c>
      <c r="E455">
        <v>17</v>
      </c>
      <c r="F455">
        <v>4</v>
      </c>
      <c r="G455">
        <v>7</v>
      </c>
      <c r="H455">
        <v>2</v>
      </c>
      <c r="I455">
        <v>0.28000000000000003</v>
      </c>
      <c r="J455">
        <v>0</v>
      </c>
      <c r="K455">
        <v>0.28000000000000003</v>
      </c>
      <c r="L455">
        <v>0.75</v>
      </c>
      <c r="M455">
        <v>0.41</v>
      </c>
      <c r="N455">
        <v>0.25</v>
      </c>
      <c r="O455" s="8">
        <v>2.85</v>
      </c>
      <c r="P455" s="8">
        <v>1.62</v>
      </c>
      <c r="T455">
        <v>1.62</v>
      </c>
      <c r="U455">
        <v>0.4</v>
      </c>
      <c r="V455">
        <v>0.7</v>
      </c>
      <c r="W455">
        <f>Control!B453</f>
        <v>258.25</v>
      </c>
      <c r="X455">
        <f>'Ctrl pct'!B453</f>
        <v>0.32240948813982523</v>
      </c>
      <c r="Y455">
        <f>Controlled!B453</f>
        <v>176.125</v>
      </c>
      <c r="Z455">
        <f>'Controlled pct'!B453</f>
        <v>0.21988139825218478</v>
      </c>
      <c r="AA455">
        <f>'Fight Time'!B453</f>
        <v>801</v>
      </c>
      <c r="AB455">
        <v>5</v>
      </c>
    </row>
    <row r="456" spans="1:28" x14ac:dyDescent="0.3">
      <c r="A456" t="str">
        <f>Control!A454</f>
        <v>Mason Jones</v>
      </c>
      <c r="B456">
        <v>30</v>
      </c>
      <c r="C456">
        <v>178</v>
      </c>
      <c r="D456">
        <v>188</v>
      </c>
      <c r="E456">
        <v>16</v>
      </c>
      <c r="F456">
        <v>2</v>
      </c>
      <c r="G456">
        <v>2</v>
      </c>
      <c r="H456">
        <v>2</v>
      </c>
      <c r="I456">
        <v>0.44</v>
      </c>
      <c r="J456">
        <v>0</v>
      </c>
      <c r="K456">
        <v>0.19</v>
      </c>
      <c r="L456">
        <v>0</v>
      </c>
      <c r="M456">
        <v>0.38</v>
      </c>
      <c r="N456">
        <v>1</v>
      </c>
      <c r="O456" s="8">
        <v>5.56</v>
      </c>
      <c r="P456" s="8">
        <v>4.46</v>
      </c>
      <c r="T456">
        <v>4.24</v>
      </c>
      <c r="U456">
        <v>0.52</v>
      </c>
      <c r="V456">
        <v>0.8</v>
      </c>
      <c r="W456">
        <f>Control!B454</f>
        <v>262.60000000000002</v>
      </c>
      <c r="X456">
        <f>'Ctrl pct'!B454</f>
        <v>0.32540272614622062</v>
      </c>
      <c r="Y456">
        <f>Controlled!B454</f>
        <v>95</v>
      </c>
      <c r="Z456">
        <f>'Controlled pct'!B454</f>
        <v>0.11771995043370508</v>
      </c>
      <c r="AA456">
        <f>'Fight Time'!B454</f>
        <v>807</v>
      </c>
      <c r="AB456">
        <v>5</v>
      </c>
    </row>
    <row r="457" spans="1:28" x14ac:dyDescent="0.3">
      <c r="A457" t="str">
        <f>Control!A455</f>
        <v>Caio Borralho</v>
      </c>
      <c r="B457">
        <v>32</v>
      </c>
      <c r="C457">
        <v>187</v>
      </c>
      <c r="D457">
        <v>191</v>
      </c>
      <c r="E457">
        <v>17</v>
      </c>
      <c r="F457">
        <v>1</v>
      </c>
      <c r="G457">
        <v>7</v>
      </c>
      <c r="H457">
        <v>0</v>
      </c>
      <c r="I457">
        <v>0.28000000000000003</v>
      </c>
      <c r="J457">
        <v>0</v>
      </c>
      <c r="K457">
        <v>0.24</v>
      </c>
      <c r="L457">
        <v>0</v>
      </c>
      <c r="M457">
        <v>0.47</v>
      </c>
      <c r="N457">
        <v>1</v>
      </c>
      <c r="O457" s="8">
        <v>3.61</v>
      </c>
      <c r="P457" s="8">
        <v>2.34</v>
      </c>
      <c r="T457">
        <v>1.56</v>
      </c>
      <c r="U457">
        <v>0.6</v>
      </c>
      <c r="V457">
        <v>0.76</v>
      </c>
      <c r="W457">
        <f>Control!B455</f>
        <v>223.33333333333334</v>
      </c>
      <c r="X457">
        <f>'Ctrl pct'!B455</f>
        <v>0.28966709900562043</v>
      </c>
      <c r="Y457">
        <f>Controlled!B455</f>
        <v>102.22222222222223</v>
      </c>
      <c r="Z457">
        <f>'Controlled pct'!B455</f>
        <v>0.13258394581351782</v>
      </c>
      <c r="AA457">
        <f>'Fight Time'!B455</f>
        <v>771</v>
      </c>
      <c r="AB457">
        <v>16</v>
      </c>
    </row>
    <row r="458" spans="1:28" x14ac:dyDescent="0.3">
      <c r="A458" t="str">
        <f>Control!A456</f>
        <v>Nassourdine Imavov</v>
      </c>
      <c r="B458">
        <v>29</v>
      </c>
      <c r="C458">
        <v>191</v>
      </c>
      <c r="D458">
        <v>191</v>
      </c>
      <c r="E458">
        <v>16</v>
      </c>
      <c r="F458">
        <v>4</v>
      </c>
      <c r="G458">
        <v>8</v>
      </c>
      <c r="H458">
        <v>2</v>
      </c>
      <c r="I458">
        <v>0.44</v>
      </c>
      <c r="J458">
        <v>0</v>
      </c>
      <c r="K458">
        <v>0.25</v>
      </c>
      <c r="L458">
        <v>0.25</v>
      </c>
      <c r="M458">
        <v>0.31</v>
      </c>
      <c r="N458">
        <v>0.75</v>
      </c>
      <c r="O458" s="8">
        <v>4.45</v>
      </c>
      <c r="P458" s="8">
        <v>3.26</v>
      </c>
      <c r="T458">
        <v>0.85</v>
      </c>
      <c r="U458">
        <v>0.32</v>
      </c>
      <c r="V458">
        <v>0.78</v>
      </c>
      <c r="W458">
        <f>Control!B456</f>
        <v>141.6</v>
      </c>
      <c r="X458">
        <f>'Ctrl pct'!B456</f>
        <v>0.16407879490150637</v>
      </c>
      <c r="Y458">
        <f>Controlled!B456</f>
        <v>249</v>
      </c>
      <c r="Z458">
        <f>'Controlled pct'!B456</f>
        <v>0.2885283893395133</v>
      </c>
      <c r="AA458">
        <f>'Fight Time'!B456</f>
        <v>863</v>
      </c>
      <c r="AB458">
        <v>4</v>
      </c>
    </row>
    <row r="459" spans="1:28" x14ac:dyDescent="0.3">
      <c r="A459" t="str">
        <f>Control!A457</f>
        <v>Montserrat Rendon</v>
      </c>
      <c r="B459">
        <v>36</v>
      </c>
      <c r="C459">
        <v>172</v>
      </c>
      <c r="D459">
        <v>173</v>
      </c>
      <c r="E459">
        <v>6</v>
      </c>
      <c r="F459">
        <v>1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1</v>
      </c>
      <c r="O459" s="8">
        <v>3.13</v>
      </c>
      <c r="P459" s="8">
        <v>3.9</v>
      </c>
      <c r="T459">
        <v>3</v>
      </c>
      <c r="U459">
        <v>0.54</v>
      </c>
      <c r="V459">
        <v>1</v>
      </c>
      <c r="W459">
        <f>Control!B457</f>
        <v>307.5</v>
      </c>
      <c r="X459">
        <f>'Ctrl pct'!B457</f>
        <v>0.34166666666666667</v>
      </c>
      <c r="Y459">
        <f>Controlled!B457</f>
        <v>27.5</v>
      </c>
      <c r="Z459">
        <f>'Controlled pct'!B457</f>
        <v>3.0555555555555555E-2</v>
      </c>
      <c r="AA459">
        <f>'Fight Time'!B457</f>
        <v>900</v>
      </c>
      <c r="AB459">
        <v>-1</v>
      </c>
    </row>
    <row r="460" spans="1:28" x14ac:dyDescent="0.3">
      <c r="A460" t="str">
        <f>Control!A458</f>
        <v>Alice Pereira</v>
      </c>
      <c r="B460">
        <v>19</v>
      </c>
      <c r="C460">
        <v>177</v>
      </c>
      <c r="D460">
        <v>180</v>
      </c>
      <c r="E460">
        <v>5</v>
      </c>
      <c r="F460">
        <v>0</v>
      </c>
      <c r="G460">
        <v>0</v>
      </c>
      <c r="H460">
        <v>0</v>
      </c>
      <c r="I460">
        <f>4/6</f>
        <v>0.66666666666666663</v>
      </c>
      <c r="J460">
        <v>0</v>
      </c>
      <c r="K460">
        <f>1/6</f>
        <v>0.16666666666666666</v>
      </c>
      <c r="L460">
        <v>0</v>
      </c>
      <c r="M460">
        <f>1/6</f>
        <v>0.16666666666666666</v>
      </c>
      <c r="N460">
        <v>0</v>
      </c>
      <c r="O460" s="8">
        <v>4</v>
      </c>
      <c r="P460" s="8">
        <v>3</v>
      </c>
      <c r="T460">
        <v>2</v>
      </c>
      <c r="U460">
        <v>0.6</v>
      </c>
      <c r="V460">
        <v>0.75</v>
      </c>
      <c r="W460">
        <f>Control!B458</f>
        <v>250</v>
      </c>
      <c r="X460">
        <f>'Ctrl pct'!B458</f>
        <v>0.5</v>
      </c>
      <c r="Y460">
        <f>Controlled!B458</f>
        <v>90</v>
      </c>
      <c r="Z460">
        <f>'Controlled pct'!B458</f>
        <v>0.18</v>
      </c>
      <c r="AA460">
        <f>'Fight Time'!B458</f>
        <v>500</v>
      </c>
      <c r="AB460">
        <v>6</v>
      </c>
    </row>
    <row r="461" spans="1:28" x14ac:dyDescent="0.3">
      <c r="A461" t="str">
        <f>Control!A459</f>
        <v>Alden Coria</v>
      </c>
      <c r="B461">
        <v>27</v>
      </c>
      <c r="C461">
        <v>173</v>
      </c>
      <c r="D461">
        <v>170</v>
      </c>
      <c r="E461">
        <v>10</v>
      </c>
      <c r="F461">
        <v>3</v>
      </c>
      <c r="G461">
        <v>0</v>
      </c>
      <c r="H461">
        <v>0</v>
      </c>
      <c r="I461">
        <v>0.4</v>
      </c>
      <c r="J461">
        <v>0</v>
      </c>
      <c r="K461">
        <v>0.4</v>
      </c>
      <c r="L461">
        <v>0.33</v>
      </c>
      <c r="M461">
        <v>0.2</v>
      </c>
      <c r="N461">
        <v>0.67</v>
      </c>
      <c r="O461" s="8">
        <v>4</v>
      </c>
      <c r="P461" s="8">
        <v>3.5</v>
      </c>
      <c r="T461">
        <v>1</v>
      </c>
      <c r="U461">
        <v>0.4</v>
      </c>
      <c r="V461">
        <v>0.7</v>
      </c>
      <c r="W461">
        <f>Control!B459</f>
        <v>170</v>
      </c>
      <c r="X461">
        <f>'Ctrl pct'!B459</f>
        <v>0.22666666666666666</v>
      </c>
      <c r="Y461">
        <f>Controlled!B459</f>
        <v>120</v>
      </c>
      <c r="Z461">
        <f>'Controlled pct'!B459</f>
        <v>0.16</v>
      </c>
      <c r="AA461">
        <f>'Fight Time'!B459</f>
        <v>750</v>
      </c>
      <c r="AB461">
        <v>3</v>
      </c>
    </row>
    <row r="462" spans="1:28" x14ac:dyDescent="0.3">
      <c r="A462" t="str">
        <f>Control!A460</f>
        <v>Alessandro Costa</v>
      </c>
      <c r="B462">
        <v>29</v>
      </c>
      <c r="C462">
        <v>163</v>
      </c>
      <c r="D462">
        <v>170</v>
      </c>
      <c r="E462">
        <v>14</v>
      </c>
      <c r="F462">
        <v>4</v>
      </c>
      <c r="G462">
        <v>2</v>
      </c>
      <c r="H462">
        <v>2</v>
      </c>
      <c r="I462">
        <v>0.36</v>
      </c>
      <c r="J462">
        <v>0.5</v>
      </c>
      <c r="K462">
        <v>0.43</v>
      </c>
      <c r="L462">
        <v>0</v>
      </c>
      <c r="M462">
        <v>0.21</v>
      </c>
      <c r="N462">
        <v>0.5</v>
      </c>
      <c r="O462" s="8">
        <v>4.1399999999999997</v>
      </c>
      <c r="P462" s="8">
        <v>3.5</v>
      </c>
      <c r="T462">
        <v>0.27</v>
      </c>
      <c r="U462">
        <v>0.12</v>
      </c>
      <c r="V462">
        <v>0.9</v>
      </c>
      <c r="W462">
        <f>Control!B460</f>
        <v>36.6</v>
      </c>
      <c r="X462">
        <f>'Ctrl pct'!B460</f>
        <v>5.5623100303951373E-2</v>
      </c>
      <c r="Y462">
        <f>Controlled!B460</f>
        <v>158.80000000000001</v>
      </c>
      <c r="Z462">
        <f>'Controlled pct'!B460</f>
        <v>0.24133738601823709</v>
      </c>
      <c r="AA462">
        <f>'Fight Time'!B460</f>
        <v>658</v>
      </c>
      <c r="AB462">
        <v>1</v>
      </c>
    </row>
    <row r="463" spans="1:28" x14ac:dyDescent="0.3">
      <c r="A463" t="str">
        <f>Control!A461</f>
        <v>Tatiana Suarez</v>
      </c>
      <c r="B463">
        <v>34</v>
      </c>
      <c r="C463">
        <v>165</v>
      </c>
      <c r="D463">
        <v>168</v>
      </c>
      <c r="E463">
        <v>10</v>
      </c>
      <c r="F463">
        <v>1</v>
      </c>
      <c r="G463">
        <v>7</v>
      </c>
      <c r="H463">
        <v>1</v>
      </c>
      <c r="I463">
        <v>0.2</v>
      </c>
      <c r="J463">
        <v>0</v>
      </c>
      <c r="K463">
        <v>0.5</v>
      </c>
      <c r="L463">
        <v>0</v>
      </c>
      <c r="M463">
        <v>0.3</v>
      </c>
      <c r="N463">
        <v>1</v>
      </c>
      <c r="O463" s="8">
        <v>3.22</v>
      </c>
      <c r="P463" s="8">
        <v>1.58</v>
      </c>
      <c r="T463">
        <v>4.6500000000000004</v>
      </c>
      <c r="U463">
        <v>0.47</v>
      </c>
      <c r="V463">
        <v>0.8</v>
      </c>
      <c r="W463">
        <f>Control!B461</f>
        <v>424.14285714285717</v>
      </c>
      <c r="X463">
        <f>'Ctrl pct'!B461</f>
        <v>0.62557943531394866</v>
      </c>
      <c r="Y463">
        <f>Controlled!B461</f>
        <v>102.57142857142857</v>
      </c>
      <c r="Z463">
        <f>'Controlled pct'!B461</f>
        <v>0.15128529287821324</v>
      </c>
      <c r="AA463">
        <f>'Fight Time'!B461</f>
        <v>678</v>
      </c>
      <c r="AB463">
        <v>-1</v>
      </c>
    </row>
    <row r="464" spans="1:28" x14ac:dyDescent="0.3">
      <c r="A464" t="str">
        <f>Control!A462</f>
        <v>Joaquim Silva</v>
      </c>
      <c r="B464">
        <v>36</v>
      </c>
      <c r="C464">
        <v>173</v>
      </c>
      <c r="D464">
        <v>175</v>
      </c>
      <c r="E464">
        <v>13</v>
      </c>
      <c r="F464">
        <v>5</v>
      </c>
      <c r="G464">
        <v>6</v>
      </c>
      <c r="H464">
        <v>5</v>
      </c>
      <c r="I464">
        <v>0.54</v>
      </c>
      <c r="J464">
        <v>0.6</v>
      </c>
      <c r="K464">
        <v>0.23</v>
      </c>
      <c r="L464">
        <v>0</v>
      </c>
      <c r="M464">
        <v>0.23</v>
      </c>
      <c r="N464">
        <v>0.4</v>
      </c>
      <c r="O464" s="8">
        <v>3.66</v>
      </c>
      <c r="P464" s="8">
        <v>4.53</v>
      </c>
      <c r="T464">
        <v>0.39</v>
      </c>
      <c r="U464">
        <v>0.5</v>
      </c>
      <c r="V464">
        <v>0.69</v>
      </c>
      <c r="W464">
        <f>Control!B462</f>
        <v>36.833333333333336</v>
      </c>
      <c r="X464">
        <f>'Ctrl pct'!B462</f>
        <v>5.8188520273828336E-2</v>
      </c>
      <c r="Y464">
        <f>Controlled!B462</f>
        <v>191.33333333333334</v>
      </c>
      <c r="Z464">
        <f>'Controlled pct'!B462</f>
        <v>0.30226434965771459</v>
      </c>
      <c r="AA464">
        <f>'Fight Time'!B462</f>
        <v>633</v>
      </c>
      <c r="AB464">
        <v>-1</v>
      </c>
    </row>
    <row r="465" spans="1:28" x14ac:dyDescent="0.3">
      <c r="A465" t="str">
        <f>Control!A463</f>
        <v>Claudio Puelles</v>
      </c>
      <c r="B465">
        <v>29</v>
      </c>
      <c r="C465">
        <v>178</v>
      </c>
      <c r="D465">
        <v>183</v>
      </c>
      <c r="E465">
        <v>12</v>
      </c>
      <c r="F465">
        <v>4</v>
      </c>
      <c r="G465">
        <v>5</v>
      </c>
      <c r="H465">
        <v>3</v>
      </c>
      <c r="I465">
        <v>0.17</v>
      </c>
      <c r="J465">
        <v>0.5</v>
      </c>
      <c r="K465">
        <v>0.56999999999999995</v>
      </c>
      <c r="L465">
        <v>0</v>
      </c>
      <c r="M465">
        <v>0.25</v>
      </c>
      <c r="N465">
        <v>0.5</v>
      </c>
      <c r="O465" s="8">
        <v>1.56</v>
      </c>
      <c r="P465" s="8">
        <v>2.78</v>
      </c>
      <c r="T465">
        <v>3.17</v>
      </c>
      <c r="U465">
        <v>0.36</v>
      </c>
      <c r="V465">
        <v>0.6</v>
      </c>
      <c r="W465">
        <f>Control!B463</f>
        <v>462.83333333333331</v>
      </c>
      <c r="X465">
        <f>'Ctrl pct'!B463</f>
        <v>0.68669634025717108</v>
      </c>
      <c r="Y465">
        <f>Controlled!B463</f>
        <v>135.16666666666666</v>
      </c>
      <c r="Z465">
        <f>'Controlled pct'!B463</f>
        <v>0.20054401582591491</v>
      </c>
      <c r="AA465">
        <f>'Fight Time'!B463</f>
        <v>674</v>
      </c>
      <c r="AB465">
        <v>-2</v>
      </c>
    </row>
    <row r="466" spans="1:28" x14ac:dyDescent="0.3">
      <c r="A466" t="str">
        <f>Control!A464</f>
        <v>Santiago Luna</v>
      </c>
      <c r="B466">
        <v>21</v>
      </c>
      <c r="C466">
        <v>175</v>
      </c>
      <c r="D466">
        <v>180</v>
      </c>
      <c r="E466">
        <v>6</v>
      </c>
      <c r="F466">
        <v>0</v>
      </c>
      <c r="G466">
        <v>0</v>
      </c>
      <c r="H466">
        <v>0</v>
      </c>
      <c r="I466">
        <v>0.33</v>
      </c>
      <c r="J466">
        <v>0</v>
      </c>
      <c r="K466">
        <v>0.67</v>
      </c>
      <c r="L466">
        <v>0</v>
      </c>
      <c r="M466">
        <v>0</v>
      </c>
      <c r="N466">
        <v>0</v>
      </c>
      <c r="O466" s="8">
        <v>5</v>
      </c>
      <c r="P466" s="8">
        <v>4</v>
      </c>
      <c r="T466">
        <v>1</v>
      </c>
      <c r="U466">
        <v>0.5</v>
      </c>
      <c r="V466">
        <v>0.7</v>
      </c>
      <c r="W466">
        <f>Control!B464</f>
        <v>250</v>
      </c>
      <c r="X466">
        <f>'Ctrl pct'!B464</f>
        <v>0.41666666666666669</v>
      </c>
      <c r="Y466">
        <f>Controlled!B464</f>
        <v>70</v>
      </c>
      <c r="Z466">
        <f>'Controlled pct'!B464</f>
        <v>0.11666666666666667</v>
      </c>
      <c r="AA466">
        <f>'Fight Time'!B464</f>
        <v>600</v>
      </c>
      <c r="AB466">
        <v>9</v>
      </c>
    </row>
    <row r="467" spans="1:28" x14ac:dyDescent="0.3">
      <c r="A467" t="str">
        <f>Control!A465</f>
        <v>Dustin Stoltzfus</v>
      </c>
      <c r="B467">
        <v>33</v>
      </c>
      <c r="C467">
        <v>183</v>
      </c>
      <c r="D467">
        <v>191</v>
      </c>
      <c r="E467">
        <v>16</v>
      </c>
      <c r="F467">
        <v>7</v>
      </c>
      <c r="G467">
        <v>3</v>
      </c>
      <c r="H467">
        <v>6</v>
      </c>
      <c r="I467">
        <v>0.19</v>
      </c>
      <c r="J467">
        <v>0.28000000000000003</v>
      </c>
      <c r="K467">
        <v>0.38</v>
      </c>
      <c r="L467">
        <v>0.28000000000000003</v>
      </c>
      <c r="M467">
        <v>0.38</v>
      </c>
      <c r="N467">
        <v>0.43</v>
      </c>
      <c r="O467" s="8">
        <v>3.14</v>
      </c>
      <c r="P467" s="8">
        <v>3.14</v>
      </c>
      <c r="T467">
        <v>2.2599999999999998</v>
      </c>
      <c r="U467">
        <v>0.41</v>
      </c>
      <c r="V467">
        <v>0.46</v>
      </c>
      <c r="W467">
        <f>Control!B465</f>
        <v>173.55555555555554</v>
      </c>
      <c r="X467">
        <f>'Ctrl pct'!B465</f>
        <v>0.31103146156909595</v>
      </c>
      <c r="Y467">
        <f>Controlled!B465</f>
        <v>150.88888888888889</v>
      </c>
      <c r="Z467">
        <f>'Controlled pct'!B465</f>
        <v>0.27041019514137793</v>
      </c>
      <c r="AA467">
        <f>'Fight Time'!B465</f>
        <v>558</v>
      </c>
      <c r="AB467">
        <v>-1</v>
      </c>
    </row>
    <row r="468" spans="1:28" x14ac:dyDescent="0.3">
      <c r="A468" t="str">
        <f>Control!A466</f>
        <v>Tom Nolan</v>
      </c>
      <c r="B468">
        <v>25</v>
      </c>
      <c r="C468">
        <v>191</v>
      </c>
      <c r="D468">
        <v>185</v>
      </c>
      <c r="E468">
        <v>9</v>
      </c>
      <c r="F468">
        <v>1</v>
      </c>
      <c r="G468">
        <v>3</v>
      </c>
      <c r="H468">
        <v>1</v>
      </c>
      <c r="I468">
        <v>0.56000000000000005</v>
      </c>
      <c r="J468">
        <v>1</v>
      </c>
      <c r="K468">
        <v>0</v>
      </c>
      <c r="L468">
        <v>0</v>
      </c>
      <c r="M468">
        <v>0.44</v>
      </c>
      <c r="N468">
        <v>0</v>
      </c>
      <c r="O468" s="8">
        <v>5.82</v>
      </c>
      <c r="P468" s="8">
        <v>4.8499999999999996</v>
      </c>
      <c r="T468">
        <v>0.41</v>
      </c>
      <c r="U468">
        <v>0.12</v>
      </c>
      <c r="V468">
        <v>0.66</v>
      </c>
      <c r="W468">
        <f>Control!B466</f>
        <v>39.4</v>
      </c>
      <c r="X468">
        <f>'Ctrl pct'!B466</f>
        <v>9.0574712643678154E-2</v>
      </c>
      <c r="Y468">
        <f>Controlled!B466</f>
        <v>100.8</v>
      </c>
      <c r="Z468">
        <f>'Controlled pct'!B466</f>
        <v>0.23172413793103447</v>
      </c>
      <c r="AA468">
        <f>'Fight Time'!B466</f>
        <v>435</v>
      </c>
      <c r="AB468">
        <v>3</v>
      </c>
    </row>
    <row r="469" spans="1:28" x14ac:dyDescent="0.3">
      <c r="A469" t="str">
        <f>Control!A467</f>
        <v>Charlie Campbell</v>
      </c>
      <c r="B469">
        <v>30</v>
      </c>
      <c r="C469">
        <v>183</v>
      </c>
      <c r="D469">
        <v>184</v>
      </c>
      <c r="E469">
        <v>9</v>
      </c>
      <c r="F469">
        <v>2</v>
      </c>
      <c r="G469">
        <v>2</v>
      </c>
      <c r="H469">
        <v>0</v>
      </c>
      <c r="I469">
        <v>0.67</v>
      </c>
      <c r="J469">
        <v>0.5</v>
      </c>
      <c r="K469">
        <v>0</v>
      </c>
      <c r="L469">
        <v>0</v>
      </c>
      <c r="M469">
        <v>0.33</v>
      </c>
      <c r="N469">
        <v>0.5</v>
      </c>
      <c r="O469" s="8">
        <v>5.55</v>
      </c>
      <c r="P469" s="8">
        <v>3.73</v>
      </c>
      <c r="T469">
        <v>2.95</v>
      </c>
      <c r="U469">
        <v>0.4</v>
      </c>
      <c r="V469">
        <v>0.71</v>
      </c>
      <c r="W469">
        <f>Control!B467</f>
        <v>115.33333333333333</v>
      </c>
      <c r="X469">
        <f>'Ctrl pct'!B467</f>
        <v>0.28337428337428339</v>
      </c>
      <c r="Y469">
        <f>Controlled!B467</f>
        <v>66</v>
      </c>
      <c r="Z469">
        <f>'Controlled pct'!B467</f>
        <v>0.16216216216216217</v>
      </c>
      <c r="AA469">
        <f>'Fight Time'!B467</f>
        <v>407</v>
      </c>
      <c r="AB469">
        <v>3</v>
      </c>
    </row>
    <row r="470" spans="1:28" x14ac:dyDescent="0.3">
      <c r="A470" t="str">
        <f>Control!A468</f>
        <v>Cam Rowston</v>
      </c>
      <c r="B470">
        <v>30</v>
      </c>
      <c r="C470">
        <v>191</v>
      </c>
      <c r="D470">
        <v>191</v>
      </c>
      <c r="E470">
        <v>12</v>
      </c>
      <c r="F470">
        <v>3</v>
      </c>
      <c r="G470">
        <v>0</v>
      </c>
      <c r="H470">
        <v>0</v>
      </c>
      <c r="I470">
        <v>0.33</v>
      </c>
      <c r="J470">
        <v>0.33</v>
      </c>
      <c r="K470">
        <v>0.56999999999999995</v>
      </c>
      <c r="L470">
        <v>0</v>
      </c>
      <c r="M470">
        <v>0.08</v>
      </c>
      <c r="N470">
        <v>0.67</v>
      </c>
      <c r="O470" s="8">
        <v>3.23</v>
      </c>
      <c r="P470" s="8">
        <v>2.34</v>
      </c>
      <c r="T470">
        <v>0.83</v>
      </c>
      <c r="U470">
        <v>0.5</v>
      </c>
      <c r="V470">
        <v>0.28000000000000003</v>
      </c>
      <c r="W470">
        <f>Control!B468</f>
        <v>29</v>
      </c>
      <c r="X470">
        <f>'Ctrl pct'!B468</f>
        <v>5.3803339517625233E-2</v>
      </c>
      <c r="Y470">
        <f>Controlled!B468</f>
        <v>350.5</v>
      </c>
      <c r="Z470">
        <f>'Controlled pct'!B468</f>
        <v>0.65027829313543595</v>
      </c>
      <c r="AA470">
        <f>'Fight Time'!B468</f>
        <v>539</v>
      </c>
      <c r="AB470">
        <v>4</v>
      </c>
    </row>
    <row r="471" spans="1:28" x14ac:dyDescent="0.3">
      <c r="A471" t="str">
        <f>Control!A469</f>
        <v>Michelle Montague</v>
      </c>
      <c r="B471">
        <v>31</v>
      </c>
      <c r="C471">
        <v>175</v>
      </c>
      <c r="D471">
        <v>175</v>
      </c>
      <c r="E471">
        <v>6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  <c r="O471" s="8">
        <v>2.5</v>
      </c>
      <c r="P471" s="8">
        <v>3</v>
      </c>
      <c r="T471">
        <v>3.2</v>
      </c>
      <c r="U471">
        <v>0.6</v>
      </c>
      <c r="V471">
        <v>0.9</v>
      </c>
      <c r="W471">
        <f>Control!B469</f>
        <v>240</v>
      </c>
      <c r="X471">
        <f>'Ctrl pct'!B469</f>
        <v>0.53333333333333333</v>
      </c>
      <c r="Y471">
        <f>Controlled!B469</f>
        <v>25</v>
      </c>
      <c r="Z471">
        <f>'Controlled pct'!B469</f>
        <v>5.5555555555555552E-2</v>
      </c>
      <c r="AA471">
        <f>'Fight Time'!B469</f>
        <v>450</v>
      </c>
      <c r="AB471">
        <v>6</v>
      </c>
    </row>
    <row r="472" spans="1:28" x14ac:dyDescent="0.3">
      <c r="A472" t="str">
        <f>Control!A470</f>
        <v>Rolando Bedoya</v>
      </c>
      <c r="B472">
        <v>28</v>
      </c>
      <c r="C472">
        <v>180</v>
      </c>
      <c r="D472">
        <v>191</v>
      </c>
      <c r="E472">
        <v>14</v>
      </c>
      <c r="F472">
        <v>4</v>
      </c>
      <c r="G472">
        <v>0</v>
      </c>
      <c r="H472">
        <v>3</v>
      </c>
      <c r="I472">
        <v>0.28000000000000003</v>
      </c>
      <c r="J472">
        <v>0</v>
      </c>
      <c r="K472">
        <v>0.21</v>
      </c>
      <c r="L472">
        <v>0</v>
      </c>
      <c r="M472">
        <v>0.5</v>
      </c>
      <c r="N472">
        <v>1</v>
      </c>
      <c r="O472" s="8">
        <v>7.29</v>
      </c>
      <c r="P472" s="8">
        <v>6.38</v>
      </c>
      <c r="T472">
        <v>0</v>
      </c>
      <c r="U472">
        <v>0</v>
      </c>
      <c r="V472">
        <v>0.33</v>
      </c>
      <c r="W472">
        <f>Control!B470</f>
        <v>37</v>
      </c>
      <c r="X472">
        <f>'Ctrl pct'!B470</f>
        <v>4.1111111111111112E-2</v>
      </c>
      <c r="Y472">
        <f>Controlled!B470</f>
        <v>48.666666666666664</v>
      </c>
      <c r="Z472">
        <f>'Controlled pct'!B470</f>
        <v>5.4074074074074073E-2</v>
      </c>
      <c r="AA472">
        <f>'Fight Time'!B470</f>
        <v>900</v>
      </c>
      <c r="AB472">
        <v>-3</v>
      </c>
    </row>
    <row r="473" spans="1:28" x14ac:dyDescent="0.3">
      <c r="A473" t="str">
        <f>Control!A471</f>
        <v>Jamie Mullarkey</v>
      </c>
      <c r="B473">
        <v>31</v>
      </c>
      <c r="C473">
        <v>183</v>
      </c>
      <c r="D473">
        <v>188</v>
      </c>
      <c r="E473">
        <v>17</v>
      </c>
      <c r="F473">
        <v>8</v>
      </c>
      <c r="G473">
        <v>5</v>
      </c>
      <c r="H473">
        <v>6</v>
      </c>
      <c r="I473">
        <v>0.59</v>
      </c>
      <c r="J473">
        <v>0.75</v>
      </c>
      <c r="K473">
        <v>0.18</v>
      </c>
      <c r="L473">
        <v>0</v>
      </c>
      <c r="M473">
        <v>0.24</v>
      </c>
      <c r="N473">
        <v>0.25</v>
      </c>
      <c r="O473" s="8">
        <v>4.3899999999999997</v>
      </c>
      <c r="P473" s="8">
        <v>4.53</v>
      </c>
      <c r="T473">
        <v>2.31</v>
      </c>
      <c r="U473">
        <v>0.34</v>
      </c>
      <c r="V473">
        <v>0.78</v>
      </c>
      <c r="W473">
        <f>Control!B471</f>
        <v>101</v>
      </c>
      <c r="X473">
        <f>'Ctrl pct'!B471</f>
        <v>0.17844522968197879</v>
      </c>
      <c r="Y473">
        <f>Controlled!B471</f>
        <v>13.1</v>
      </c>
      <c r="Z473">
        <f>'Controlled pct'!B471</f>
        <v>2.314487632508834E-2</v>
      </c>
      <c r="AA473">
        <f>'Fight Time'!B471</f>
        <v>566</v>
      </c>
      <c r="AB473">
        <v>-2</v>
      </c>
    </row>
    <row r="474" spans="1:28" x14ac:dyDescent="0.3">
      <c r="A474" t="str">
        <f>Control!A472</f>
        <v>Colby Thicknesse</v>
      </c>
      <c r="B474">
        <v>26</v>
      </c>
      <c r="C474">
        <v>170</v>
      </c>
      <c r="D474">
        <v>175</v>
      </c>
      <c r="E474">
        <v>7</v>
      </c>
      <c r="F474">
        <v>1</v>
      </c>
      <c r="G474">
        <v>0</v>
      </c>
      <c r="H474">
        <v>1</v>
      </c>
      <c r="I474">
        <v>0.28000000000000003</v>
      </c>
      <c r="J474">
        <v>0</v>
      </c>
      <c r="K474">
        <v>0.28000000000000003</v>
      </c>
      <c r="L474">
        <v>0</v>
      </c>
      <c r="M474">
        <v>0.43</v>
      </c>
      <c r="N474">
        <v>1</v>
      </c>
      <c r="O474" s="8">
        <v>2.5299999999999998</v>
      </c>
      <c r="P474" s="8">
        <v>2.73</v>
      </c>
      <c r="T474">
        <v>0</v>
      </c>
      <c r="U474">
        <v>0</v>
      </c>
      <c r="V474">
        <v>0.5</v>
      </c>
      <c r="W474">
        <f>Control!B472</f>
        <v>0</v>
      </c>
      <c r="X474">
        <f>'Ctrl pct'!B472</f>
        <v>0</v>
      </c>
      <c r="Y474">
        <f>Controlled!B472</f>
        <v>302</v>
      </c>
      <c r="Z474">
        <f>'Controlled pct'!B472</f>
        <v>0.33555555555555555</v>
      </c>
      <c r="AA474">
        <f>'Fight Time'!B472</f>
        <v>900</v>
      </c>
      <c r="AB474">
        <v>-1</v>
      </c>
    </row>
    <row r="475" spans="1:28" x14ac:dyDescent="0.3">
      <c r="A475" t="str">
        <f>Control!A473</f>
        <v>Jonathan Micallef</v>
      </c>
      <c r="B475">
        <v>26</v>
      </c>
      <c r="C475">
        <v>183</v>
      </c>
      <c r="D475">
        <v>196</v>
      </c>
      <c r="E475">
        <v>8</v>
      </c>
      <c r="F475">
        <v>1</v>
      </c>
      <c r="G475">
        <v>1</v>
      </c>
      <c r="H475">
        <v>0</v>
      </c>
      <c r="I475">
        <v>0.25</v>
      </c>
      <c r="J475">
        <v>1</v>
      </c>
      <c r="K475">
        <v>0.38</v>
      </c>
      <c r="L475">
        <v>0</v>
      </c>
      <c r="M475">
        <v>0.38</v>
      </c>
      <c r="N475">
        <v>0</v>
      </c>
      <c r="O475" s="8">
        <v>4.7699999999999996</v>
      </c>
      <c r="P475" s="8">
        <v>4</v>
      </c>
      <c r="T475">
        <v>0.83</v>
      </c>
      <c r="U475">
        <v>0.5</v>
      </c>
      <c r="V475">
        <v>0.5</v>
      </c>
      <c r="W475">
        <f>Control!B473</f>
        <v>41.5</v>
      </c>
      <c r="X475">
        <f>'Ctrl pct'!B473</f>
        <v>7.6709796672828096E-2</v>
      </c>
      <c r="Y475">
        <f>Controlled!B473</f>
        <v>39.5</v>
      </c>
      <c r="Z475">
        <f>'Controlled pct'!B473</f>
        <v>7.3012939001848423E-2</v>
      </c>
      <c r="AA475">
        <f>'Fight Time'!B473</f>
        <v>541</v>
      </c>
      <c r="AB475">
        <v>3</v>
      </c>
    </row>
    <row r="476" spans="1:28" x14ac:dyDescent="0.3">
      <c r="A476" t="str">
        <f>Control!A474</f>
        <v>Louie Sutherland</v>
      </c>
      <c r="B476">
        <v>31</v>
      </c>
      <c r="C476">
        <v>191</v>
      </c>
      <c r="D476">
        <v>193</v>
      </c>
      <c r="E476">
        <v>10</v>
      </c>
      <c r="F476">
        <v>3</v>
      </c>
      <c r="G476">
        <v>0</v>
      </c>
      <c r="H476">
        <v>0</v>
      </c>
      <c r="I476">
        <v>0.8</v>
      </c>
      <c r="J476">
        <v>0</v>
      </c>
      <c r="K476">
        <v>0</v>
      </c>
      <c r="L476">
        <v>0</v>
      </c>
      <c r="M476">
        <v>0.2</v>
      </c>
      <c r="N476">
        <v>1</v>
      </c>
      <c r="O476" s="8">
        <v>4</v>
      </c>
      <c r="P476" s="8">
        <v>3</v>
      </c>
      <c r="T476">
        <v>0.5</v>
      </c>
      <c r="U476">
        <v>0.3</v>
      </c>
      <c r="V476">
        <v>0.7</v>
      </c>
      <c r="W476">
        <f>Control!B474</f>
        <v>60</v>
      </c>
      <c r="X476">
        <f>'Ctrl pct'!B474</f>
        <v>0.2</v>
      </c>
      <c r="Y476">
        <f>Controlled!B474</f>
        <v>25</v>
      </c>
      <c r="Z476">
        <f>'Controlled pct'!B474</f>
        <v>8.3333333333333329E-2</v>
      </c>
      <c r="AA476">
        <f>'Fight Time'!B474</f>
        <v>300</v>
      </c>
      <c r="AB476">
        <v>4</v>
      </c>
    </row>
    <row r="477" spans="1:28" x14ac:dyDescent="0.3">
      <c r="A477" t="str">
        <f>Control!A475</f>
        <v>Justin Tafa</v>
      </c>
      <c r="B477">
        <v>31</v>
      </c>
      <c r="C477">
        <v>183</v>
      </c>
      <c r="D477">
        <v>188</v>
      </c>
      <c r="E477">
        <v>7</v>
      </c>
      <c r="F477">
        <v>5</v>
      </c>
      <c r="G477">
        <v>4</v>
      </c>
      <c r="H477">
        <v>5</v>
      </c>
      <c r="I477">
        <v>1</v>
      </c>
      <c r="J477">
        <v>0.4</v>
      </c>
      <c r="K477">
        <v>0</v>
      </c>
      <c r="L477">
        <v>0</v>
      </c>
      <c r="M477">
        <v>0</v>
      </c>
      <c r="N477">
        <v>0.6</v>
      </c>
      <c r="O477" s="8">
        <v>4.05</v>
      </c>
      <c r="P477" s="8">
        <v>5.1100000000000003</v>
      </c>
      <c r="T477">
        <v>0</v>
      </c>
      <c r="U477">
        <v>0</v>
      </c>
      <c r="V477">
        <v>0.53</v>
      </c>
      <c r="W477">
        <f>Control!B475</f>
        <v>24.5</v>
      </c>
      <c r="X477">
        <f>'Ctrl pct'!B475</f>
        <v>7.492354740061162E-2</v>
      </c>
      <c r="Y477">
        <f>Controlled!B475</f>
        <v>88.375</v>
      </c>
      <c r="Z477">
        <f>'Controlled pct'!B475</f>
        <v>0.27025993883792049</v>
      </c>
      <c r="AA477">
        <f>'Fight Time'!B475</f>
        <v>327</v>
      </c>
      <c r="AB477">
        <v>-2</v>
      </c>
    </row>
    <row r="478" spans="1:28" x14ac:dyDescent="0.3">
      <c r="A478" t="str">
        <f>Control!A476</f>
        <v>Ramon Tavares</v>
      </c>
      <c r="B478">
        <v>31</v>
      </c>
      <c r="C478">
        <v>173</v>
      </c>
      <c r="D478">
        <v>178</v>
      </c>
      <c r="E478">
        <v>10</v>
      </c>
      <c r="F478">
        <v>3</v>
      </c>
      <c r="G478">
        <v>1</v>
      </c>
      <c r="H478">
        <v>1</v>
      </c>
      <c r="I478">
        <v>0.5</v>
      </c>
      <c r="J478">
        <v>0.67</v>
      </c>
      <c r="K478">
        <v>0.3</v>
      </c>
      <c r="L478">
        <v>0</v>
      </c>
      <c r="M478">
        <v>0.2</v>
      </c>
      <c r="N478">
        <v>0.33</v>
      </c>
      <c r="O478" s="8">
        <v>4.62</v>
      </c>
      <c r="P478" s="8">
        <v>7.41</v>
      </c>
      <c r="T478">
        <v>0</v>
      </c>
      <c r="U478">
        <v>0</v>
      </c>
      <c r="V478">
        <v>1</v>
      </c>
      <c r="W478">
        <f>Control!B476</f>
        <v>2</v>
      </c>
      <c r="X478">
        <f>'Ctrl pct'!B476</f>
        <v>4.048582995951417E-3</v>
      </c>
      <c r="Y478">
        <f>Controlled!B476</f>
        <v>6.5</v>
      </c>
      <c r="Z478">
        <f>'Controlled pct'!B476</f>
        <v>1.3157894736842105E-2</v>
      </c>
      <c r="AA478">
        <f>'Fight Time'!B476</f>
        <v>494</v>
      </c>
      <c r="AB478">
        <v>-1</v>
      </c>
    </row>
    <row r="479" spans="1:28" x14ac:dyDescent="0.3">
      <c r="A479" t="str">
        <f>Control!A477</f>
        <v>Jack Jenkins</v>
      </c>
      <c r="B479">
        <v>31</v>
      </c>
      <c r="C479">
        <v>170</v>
      </c>
      <c r="D479">
        <v>173</v>
      </c>
      <c r="E479">
        <v>13</v>
      </c>
      <c r="F479">
        <v>4</v>
      </c>
      <c r="G479">
        <v>3</v>
      </c>
      <c r="H479">
        <v>2</v>
      </c>
      <c r="I479">
        <v>0.46</v>
      </c>
      <c r="J479">
        <v>0.25</v>
      </c>
      <c r="K479">
        <v>0.23</v>
      </c>
      <c r="L479">
        <v>0.75</v>
      </c>
      <c r="M479">
        <v>0.31</v>
      </c>
      <c r="N479">
        <v>0</v>
      </c>
      <c r="O479" s="8">
        <v>4.5</v>
      </c>
      <c r="P479" s="8">
        <v>2.97</v>
      </c>
      <c r="T479">
        <v>1.78</v>
      </c>
      <c r="U479">
        <v>0.64</v>
      </c>
      <c r="V479">
        <v>0.67</v>
      </c>
      <c r="W479">
        <f>Control!B477</f>
        <v>225.83333333333334</v>
      </c>
      <c r="X479">
        <f>'Ctrl pct'!B477</f>
        <v>0.29832672831351831</v>
      </c>
      <c r="Y479">
        <f>Controlled!B477</f>
        <v>181.66666666666666</v>
      </c>
      <c r="Z479">
        <f>'Controlled pct'!B477</f>
        <v>0.23998238661382651</v>
      </c>
      <c r="AA479">
        <f>'Fight Time'!B477</f>
        <v>757</v>
      </c>
      <c r="AB479">
        <v>-1</v>
      </c>
    </row>
    <row r="480" spans="1:28" x14ac:dyDescent="0.3">
      <c r="A480" t="str">
        <f>Control!A478</f>
        <v>Veronica Hardy</v>
      </c>
      <c r="B480">
        <v>29</v>
      </c>
      <c r="C480">
        <v>163</v>
      </c>
      <c r="D480">
        <v>163</v>
      </c>
      <c r="E480">
        <v>9</v>
      </c>
      <c r="F480">
        <v>5</v>
      </c>
      <c r="G480">
        <v>4</v>
      </c>
      <c r="H480">
        <v>5</v>
      </c>
      <c r="I480">
        <v>0.11</v>
      </c>
      <c r="J480">
        <v>0.2</v>
      </c>
      <c r="K480">
        <v>0.22</v>
      </c>
      <c r="L480">
        <v>0.2</v>
      </c>
      <c r="M480">
        <v>0.67</v>
      </c>
      <c r="N480">
        <v>0.6</v>
      </c>
      <c r="O480" s="8">
        <v>3.12</v>
      </c>
      <c r="P480" s="8">
        <v>3.48</v>
      </c>
      <c r="T480">
        <v>0.93</v>
      </c>
      <c r="U480">
        <v>0.41</v>
      </c>
      <c r="V480">
        <v>0.55000000000000004</v>
      </c>
      <c r="W480">
        <f>Control!B478</f>
        <v>112.6</v>
      </c>
      <c r="X480">
        <f>'Ctrl pct'!B478</f>
        <v>0.15033377837116155</v>
      </c>
      <c r="Y480">
        <f>Controlled!B478</f>
        <v>216.6</v>
      </c>
      <c r="Z480">
        <f>'Controlled pct'!B478</f>
        <v>0.28918558077436579</v>
      </c>
      <c r="AA480">
        <f>'Fight Time'!B478</f>
        <v>749</v>
      </c>
      <c r="AB480">
        <v>-1</v>
      </c>
    </row>
    <row r="481" spans="1:28" x14ac:dyDescent="0.3">
      <c r="A481" t="str">
        <f>Control!A479</f>
        <v>Brogan Walker</v>
      </c>
      <c r="B481">
        <v>36</v>
      </c>
      <c r="C481">
        <v>163</v>
      </c>
      <c r="D481">
        <v>170</v>
      </c>
      <c r="E481">
        <v>7</v>
      </c>
      <c r="F481">
        <v>4</v>
      </c>
      <c r="G481">
        <v>0</v>
      </c>
      <c r="H481">
        <v>2</v>
      </c>
      <c r="I481">
        <v>0</v>
      </c>
      <c r="J481">
        <v>0.25</v>
      </c>
      <c r="K481">
        <v>0.14000000000000001</v>
      </c>
      <c r="L481">
        <v>0</v>
      </c>
      <c r="M481">
        <v>0.86</v>
      </c>
      <c r="N481">
        <v>0.75</v>
      </c>
      <c r="O481" s="8">
        <v>2.04</v>
      </c>
      <c r="P481" s="8">
        <v>3.7</v>
      </c>
      <c r="T481">
        <v>0</v>
      </c>
      <c r="U481">
        <v>0</v>
      </c>
      <c r="V481">
        <v>0.11</v>
      </c>
      <c r="W481">
        <f>Control!B479</f>
        <v>70</v>
      </c>
      <c r="X481">
        <f>'Ctrl pct'!B479</f>
        <v>8.0552359033371698E-2</v>
      </c>
      <c r="Y481">
        <f>Controlled!B479</f>
        <v>313</v>
      </c>
      <c r="Z481">
        <f>'Controlled pct'!B479</f>
        <v>0.36018411967779057</v>
      </c>
      <c r="AA481">
        <f>'Fight Time'!B479</f>
        <v>869</v>
      </c>
      <c r="AB481">
        <v>-2</v>
      </c>
    </row>
    <row r="482" spans="1:28" x14ac:dyDescent="0.3">
      <c r="A482" t="str">
        <f>Control!A480</f>
        <v>Ramiz Brajimaj</v>
      </c>
      <c r="B482">
        <v>32</v>
      </c>
      <c r="C482">
        <v>178</v>
      </c>
      <c r="D482">
        <v>183</v>
      </c>
      <c r="E482">
        <v>12</v>
      </c>
      <c r="F482">
        <v>5</v>
      </c>
      <c r="G482">
        <v>4</v>
      </c>
      <c r="H482">
        <v>3</v>
      </c>
      <c r="I482">
        <v>0.08</v>
      </c>
      <c r="J482">
        <v>0.2</v>
      </c>
      <c r="K482">
        <v>0.92</v>
      </c>
      <c r="L482">
        <v>0</v>
      </c>
      <c r="M482">
        <v>0</v>
      </c>
      <c r="N482">
        <v>0.8</v>
      </c>
      <c r="O482" s="8">
        <v>2.14</v>
      </c>
      <c r="P482" s="8">
        <v>3.81</v>
      </c>
      <c r="T482">
        <v>1.99</v>
      </c>
      <c r="U482">
        <v>0.41</v>
      </c>
      <c r="V482">
        <v>0.47</v>
      </c>
      <c r="W482">
        <f>Control!B480</f>
        <v>66.428571428571431</v>
      </c>
      <c r="X482">
        <f>'Ctrl pct'!B480</f>
        <v>0.1466414380321665</v>
      </c>
      <c r="Y482">
        <f>Controlled!B480</f>
        <v>213.28571428571428</v>
      </c>
      <c r="Z482">
        <f>'Controlled pct'!B480</f>
        <v>0.47082939135919266</v>
      </c>
      <c r="AA482">
        <f>'Fight Time'!B480</f>
        <v>453</v>
      </c>
      <c r="AB482">
        <v>2</v>
      </c>
    </row>
    <row r="483" spans="1:28" x14ac:dyDescent="0.3">
      <c r="A483" t="str">
        <f>Control!A481</f>
        <v>Austin Vanderford</v>
      </c>
      <c r="B483">
        <v>35</v>
      </c>
      <c r="C483">
        <v>180</v>
      </c>
      <c r="D483">
        <v>188</v>
      </c>
      <c r="E483">
        <v>13</v>
      </c>
      <c r="F483">
        <v>2</v>
      </c>
      <c r="G483">
        <v>1</v>
      </c>
      <c r="H483">
        <v>0</v>
      </c>
      <c r="I483">
        <v>0.38</v>
      </c>
      <c r="J483">
        <v>1</v>
      </c>
      <c r="K483">
        <v>0.23</v>
      </c>
      <c r="L483">
        <v>0</v>
      </c>
      <c r="M483">
        <v>0.38</v>
      </c>
      <c r="N483">
        <v>0</v>
      </c>
      <c r="O483" s="8">
        <v>4.08</v>
      </c>
      <c r="P483" s="8">
        <v>2.66</v>
      </c>
      <c r="T483">
        <v>1.77</v>
      </c>
      <c r="U483">
        <v>0.25</v>
      </c>
      <c r="V483">
        <v>1</v>
      </c>
      <c r="W483">
        <f>Control!B481</f>
        <v>441</v>
      </c>
      <c r="X483">
        <f>'Ctrl pct'!B481</f>
        <v>0.86811023622047245</v>
      </c>
      <c r="Y483">
        <f>Controlled!B481</f>
        <v>0</v>
      </c>
      <c r="Z483">
        <f>'Controlled pct'!B481</f>
        <v>0</v>
      </c>
      <c r="AA483">
        <f>'Fight Time'!B481</f>
        <v>508</v>
      </c>
      <c r="AB483">
        <v>2</v>
      </c>
    </row>
    <row r="484" spans="1:28" x14ac:dyDescent="0.3">
      <c r="A484" t="str">
        <f>Control!A482</f>
        <v>Punahele Soriano</v>
      </c>
      <c r="B484">
        <v>32</v>
      </c>
      <c r="C484">
        <v>180</v>
      </c>
      <c r="D484">
        <v>184</v>
      </c>
      <c r="E484">
        <v>11</v>
      </c>
      <c r="F484">
        <v>4</v>
      </c>
      <c r="G484">
        <v>5</v>
      </c>
      <c r="H484">
        <v>4</v>
      </c>
      <c r="I484">
        <v>0.64</v>
      </c>
      <c r="J484">
        <v>0.25</v>
      </c>
      <c r="K484">
        <v>0.18</v>
      </c>
      <c r="L484">
        <v>0.25</v>
      </c>
      <c r="M484">
        <v>0.18</v>
      </c>
      <c r="N484">
        <v>0.5</v>
      </c>
      <c r="O484" s="8">
        <v>5</v>
      </c>
      <c r="P484" s="8">
        <v>3.88</v>
      </c>
      <c r="T484">
        <v>1.47</v>
      </c>
      <c r="U484">
        <v>0.56000000000000005</v>
      </c>
      <c r="V484">
        <v>0.37</v>
      </c>
      <c r="W484">
        <f>Control!B482</f>
        <v>103.5</v>
      </c>
      <c r="X484">
        <f>'Ctrl pct'!B482</f>
        <v>0.18852459016393441</v>
      </c>
      <c r="Y484">
        <f>Controlled!B482</f>
        <v>102.125</v>
      </c>
      <c r="Z484">
        <f>'Controlled pct'!B482</f>
        <v>0.1860200364298725</v>
      </c>
      <c r="AA484">
        <f>'Fight Time'!B482</f>
        <v>549</v>
      </c>
      <c r="AB484">
        <v>2</v>
      </c>
    </row>
    <row r="485" spans="1:28" x14ac:dyDescent="0.3">
      <c r="A485" t="str">
        <f>Control!A483</f>
        <v>Jakub Wiklacz</v>
      </c>
      <c r="B485">
        <v>29</v>
      </c>
      <c r="C485">
        <v>176</v>
      </c>
      <c r="D485">
        <v>185</v>
      </c>
      <c r="E485">
        <v>16</v>
      </c>
      <c r="F485">
        <v>3</v>
      </c>
      <c r="G485">
        <v>0</v>
      </c>
      <c r="H485">
        <v>0</v>
      </c>
      <c r="I485">
        <v>0</v>
      </c>
      <c r="J485">
        <v>0.67</v>
      </c>
      <c r="K485">
        <v>0.63</v>
      </c>
      <c r="L485">
        <v>0.33</v>
      </c>
      <c r="M485">
        <v>0.38</v>
      </c>
      <c r="N485">
        <v>0</v>
      </c>
      <c r="O485" s="8">
        <v>5.5</v>
      </c>
      <c r="P485" s="8">
        <v>4.8</v>
      </c>
      <c r="T485">
        <v>0.8</v>
      </c>
      <c r="U485">
        <v>0.4</v>
      </c>
      <c r="V485">
        <v>0.6</v>
      </c>
      <c r="W485">
        <f>Control!B483</f>
        <v>140</v>
      </c>
      <c r="X485">
        <f>'Ctrl pct'!B483</f>
        <v>0.23333333333333334</v>
      </c>
      <c r="Y485">
        <f>Controlled!B483</f>
        <v>180</v>
      </c>
      <c r="Z485">
        <f>'Controlled pct'!B483</f>
        <v>0.3</v>
      </c>
      <c r="AA485">
        <f>'Fight Time'!B483</f>
        <v>600</v>
      </c>
      <c r="AB485">
        <v>6</v>
      </c>
    </row>
    <row r="486" spans="1:28" x14ac:dyDescent="0.3">
      <c r="A486" t="str">
        <f>Control!A484</f>
        <v>Yana Santos</v>
      </c>
      <c r="B486">
        <v>35</v>
      </c>
      <c r="C486">
        <v>168</v>
      </c>
      <c r="D486">
        <v>174</v>
      </c>
      <c r="E486">
        <v>16</v>
      </c>
      <c r="F486">
        <v>8</v>
      </c>
      <c r="G486">
        <v>6</v>
      </c>
      <c r="H486">
        <v>5</v>
      </c>
      <c r="I486">
        <v>0.44</v>
      </c>
      <c r="J486">
        <v>0.38</v>
      </c>
      <c r="K486">
        <v>0.06</v>
      </c>
      <c r="L486">
        <v>0.25</v>
      </c>
      <c r="M486">
        <v>0.5</v>
      </c>
      <c r="N486">
        <v>0.38</v>
      </c>
      <c r="O486" s="8">
        <v>4.42</v>
      </c>
      <c r="P486" s="8">
        <v>3.07</v>
      </c>
      <c r="T486">
        <v>0.87</v>
      </c>
      <c r="U486">
        <v>0.5</v>
      </c>
      <c r="V486">
        <v>0.53</v>
      </c>
      <c r="W486">
        <f>Control!B484</f>
        <v>219.14285714285714</v>
      </c>
      <c r="X486">
        <f>'Ctrl pct'!B484</f>
        <v>0.28987150415721846</v>
      </c>
      <c r="Y486">
        <f>Controlled!B484</f>
        <v>245.57142857142858</v>
      </c>
      <c r="Z486">
        <f>'Controlled pct'!B484</f>
        <v>0.32482993197278914</v>
      </c>
      <c r="AA486">
        <f>'Fight Time'!B484</f>
        <v>756</v>
      </c>
      <c r="AB486">
        <v>2</v>
      </c>
    </row>
    <row r="487" spans="1:28" x14ac:dyDescent="0.3">
      <c r="A487" t="str">
        <f>Control!A485</f>
        <v>Farid Basharat</v>
      </c>
      <c r="B487">
        <v>28</v>
      </c>
      <c r="C487">
        <v>173</v>
      </c>
      <c r="D487">
        <v>180</v>
      </c>
      <c r="E487">
        <v>13</v>
      </c>
      <c r="F487">
        <v>0</v>
      </c>
      <c r="G487">
        <v>4</v>
      </c>
      <c r="H487">
        <v>0</v>
      </c>
      <c r="I487">
        <v>0.08</v>
      </c>
      <c r="J487">
        <v>0</v>
      </c>
      <c r="K487">
        <v>0.46</v>
      </c>
      <c r="L487">
        <v>0</v>
      </c>
      <c r="M487">
        <v>0.46</v>
      </c>
      <c r="N487">
        <v>0</v>
      </c>
      <c r="O487" s="8">
        <v>4.3600000000000003</v>
      </c>
      <c r="P487" s="8">
        <v>2.57</v>
      </c>
      <c r="T487">
        <v>3.97</v>
      </c>
      <c r="U487">
        <v>0.44</v>
      </c>
      <c r="V487">
        <v>0.8</v>
      </c>
      <c r="W487">
        <f>Control!B485</f>
        <v>299.5</v>
      </c>
      <c r="X487">
        <f>'Ctrl pct'!B485</f>
        <v>0.38845654993514916</v>
      </c>
      <c r="Y487">
        <f>Controlled!B485</f>
        <v>52</v>
      </c>
      <c r="Z487">
        <f>'Controlled pct'!B485</f>
        <v>6.744487678339818E-2</v>
      </c>
      <c r="AA487">
        <f>'Fight Time'!B485</f>
        <v>771</v>
      </c>
      <c r="AB487">
        <v>13</v>
      </c>
    </row>
    <row r="488" spans="1:28" x14ac:dyDescent="0.3">
      <c r="A488" t="str">
        <f>Control!A486</f>
        <v>Andre Muniz</v>
      </c>
      <c r="B488">
        <v>35</v>
      </c>
      <c r="C488">
        <v>185</v>
      </c>
      <c r="D488">
        <v>198</v>
      </c>
      <c r="E488">
        <v>24</v>
      </c>
      <c r="F488">
        <v>7</v>
      </c>
      <c r="G488">
        <v>6</v>
      </c>
      <c r="H488">
        <v>3</v>
      </c>
      <c r="I488">
        <v>0.17</v>
      </c>
      <c r="J488">
        <v>0.86</v>
      </c>
      <c r="K488">
        <v>0.63</v>
      </c>
      <c r="L488">
        <v>0.14000000000000001</v>
      </c>
      <c r="M488">
        <v>0.21</v>
      </c>
      <c r="N488">
        <v>0</v>
      </c>
      <c r="O488" s="8">
        <v>2.04</v>
      </c>
      <c r="P488" s="8">
        <v>2.33</v>
      </c>
      <c r="T488">
        <v>4.0199999999999996</v>
      </c>
      <c r="U488">
        <v>0.49</v>
      </c>
      <c r="V488">
        <v>0.35</v>
      </c>
      <c r="W488">
        <f>Control!B486</f>
        <v>152.25</v>
      </c>
      <c r="X488">
        <f>'Ctrl pct'!B486</f>
        <v>0.27732240437158467</v>
      </c>
      <c r="Y488">
        <f>Controlled!B486</f>
        <v>106.625</v>
      </c>
      <c r="Z488">
        <f>'Controlled pct'!B486</f>
        <v>0.19421675774134792</v>
      </c>
      <c r="AA488">
        <f>'Fight Time'!B486</f>
        <v>549</v>
      </c>
      <c r="AB488">
        <v>-1</v>
      </c>
    </row>
    <row r="489" spans="1:28" x14ac:dyDescent="0.3">
      <c r="A489" t="str">
        <f>Control!A487</f>
        <v>Abus Magomedov</v>
      </c>
      <c r="B489">
        <v>35</v>
      </c>
      <c r="C489">
        <v>188</v>
      </c>
      <c r="D489">
        <v>198</v>
      </c>
      <c r="E489">
        <v>28</v>
      </c>
      <c r="F489">
        <v>6</v>
      </c>
      <c r="G489">
        <v>4</v>
      </c>
      <c r="H489">
        <v>2</v>
      </c>
      <c r="I489">
        <v>0.5</v>
      </c>
      <c r="J489">
        <v>0.33</v>
      </c>
      <c r="K489">
        <v>0.25</v>
      </c>
      <c r="L489">
        <v>0.33</v>
      </c>
      <c r="M489">
        <v>0.25</v>
      </c>
      <c r="N489">
        <v>0.33</v>
      </c>
      <c r="O489" s="8">
        <v>3.21</v>
      </c>
      <c r="P489" s="8">
        <v>3.68</v>
      </c>
      <c r="T489">
        <v>2.65</v>
      </c>
      <c r="U489">
        <v>0.56999999999999995</v>
      </c>
      <c r="V489">
        <v>1</v>
      </c>
      <c r="W489">
        <f>Control!B487</f>
        <v>169.66666666666666</v>
      </c>
      <c r="X489">
        <f>'Ctrl pct'!B487</f>
        <v>0.24987727049582717</v>
      </c>
      <c r="Y489">
        <f>Controlled!B487</f>
        <v>36.833333333333336</v>
      </c>
      <c r="Z489">
        <f>'Controlled pct'!B487</f>
        <v>5.424644084437899E-2</v>
      </c>
      <c r="AA489">
        <f>'Fight Time'!B487</f>
        <v>679</v>
      </c>
      <c r="AB489">
        <v>3</v>
      </c>
    </row>
    <row r="490" spans="1:28" x14ac:dyDescent="0.3">
      <c r="A490" t="str">
        <f>Control!A488</f>
        <v>Jiri Prochazka</v>
      </c>
      <c r="B490">
        <v>32</v>
      </c>
      <c r="C490">
        <v>191</v>
      </c>
      <c r="D490">
        <v>203</v>
      </c>
      <c r="E490">
        <v>31</v>
      </c>
      <c r="F490">
        <v>5</v>
      </c>
      <c r="G490">
        <v>5</v>
      </c>
      <c r="H490">
        <v>2</v>
      </c>
      <c r="I490">
        <v>0.87</v>
      </c>
      <c r="J490">
        <v>0.8</v>
      </c>
      <c r="K490">
        <v>0.1</v>
      </c>
      <c r="L490">
        <v>0.2</v>
      </c>
      <c r="M490">
        <v>0.03</v>
      </c>
      <c r="N490">
        <v>0</v>
      </c>
      <c r="O490" s="8">
        <v>5.74</v>
      </c>
      <c r="P490" s="8">
        <v>5.7</v>
      </c>
      <c r="T490">
        <v>0.6</v>
      </c>
      <c r="U490">
        <v>0.6</v>
      </c>
      <c r="V490">
        <v>0.68</v>
      </c>
      <c r="W490">
        <f>Control!B488</f>
        <v>94.571428571428569</v>
      </c>
      <c r="X490">
        <f>'Ctrl pct'!B488</f>
        <v>0.14616913225877676</v>
      </c>
      <c r="Y490">
        <f>Controlled!B488</f>
        <v>90.857142857142861</v>
      </c>
      <c r="Z490">
        <f>'Controlled pct'!B488</f>
        <v>0.140428350629278</v>
      </c>
      <c r="AA490">
        <f>'Fight Time'!B488</f>
        <v>647</v>
      </c>
      <c r="AB490">
        <v>1</v>
      </c>
    </row>
    <row r="491" spans="1:28" x14ac:dyDescent="0.3">
      <c r="A491" t="str">
        <f>Control!A489</f>
        <v>Cory Sandhagen</v>
      </c>
      <c r="B491">
        <v>33</v>
      </c>
      <c r="C491">
        <v>180</v>
      </c>
      <c r="D491">
        <v>178</v>
      </c>
      <c r="E491">
        <v>18</v>
      </c>
      <c r="F491">
        <v>5</v>
      </c>
      <c r="G491">
        <v>11</v>
      </c>
      <c r="H491">
        <v>4</v>
      </c>
      <c r="I491">
        <v>0.44</v>
      </c>
      <c r="J491">
        <v>0</v>
      </c>
      <c r="K491">
        <v>0.17</v>
      </c>
      <c r="L491">
        <v>0.2</v>
      </c>
      <c r="M491">
        <v>0.39</v>
      </c>
      <c r="N491">
        <v>0.8</v>
      </c>
      <c r="O491" s="8">
        <v>5.0599999999999996</v>
      </c>
      <c r="P491" s="8">
        <v>3.34</v>
      </c>
      <c r="T491">
        <v>1.28</v>
      </c>
      <c r="U491">
        <v>0.34</v>
      </c>
      <c r="V491">
        <v>0.63</v>
      </c>
      <c r="W491">
        <f>Control!B489</f>
        <v>217.8</v>
      </c>
      <c r="X491">
        <f>'Ctrl pct'!B489</f>
        <v>0.25866983372921615</v>
      </c>
      <c r="Y491">
        <f>Controlled!B489</f>
        <v>117.1</v>
      </c>
      <c r="Z491">
        <f>'Controlled pct'!B489</f>
        <v>0.13907363420427551</v>
      </c>
      <c r="AA491">
        <f>'Fight Time'!B489</f>
        <v>842</v>
      </c>
      <c r="AB491">
        <v>1</v>
      </c>
    </row>
    <row r="492" spans="1:28" x14ac:dyDescent="0.3">
      <c r="A492" t="str">
        <f>Control!A490</f>
        <v>Luan Lacerda</v>
      </c>
      <c r="B492">
        <v>32</v>
      </c>
      <c r="C492">
        <v>170</v>
      </c>
      <c r="D492">
        <v>182</v>
      </c>
      <c r="E492">
        <v>12</v>
      </c>
      <c r="F492">
        <v>3</v>
      </c>
      <c r="G492">
        <v>0</v>
      </c>
      <c r="H492">
        <v>2</v>
      </c>
      <c r="I492">
        <v>0</v>
      </c>
      <c r="J492">
        <v>0.33</v>
      </c>
      <c r="K492">
        <v>0.83</v>
      </c>
      <c r="L492">
        <v>0.33</v>
      </c>
      <c r="M492">
        <v>0.17</v>
      </c>
      <c r="N492">
        <v>0.33</v>
      </c>
      <c r="O492" s="8">
        <v>4.5199999999999996</v>
      </c>
      <c r="P492" s="8">
        <v>7.07</v>
      </c>
      <c r="T492">
        <v>1.26</v>
      </c>
      <c r="U492">
        <v>0.25</v>
      </c>
      <c r="V492">
        <v>0.75</v>
      </c>
      <c r="W492">
        <f>Control!B490</f>
        <v>60</v>
      </c>
      <c r="X492">
        <f>'Ctrl pct'!B490</f>
        <v>8.3682008368200833E-2</v>
      </c>
      <c r="Y492">
        <f>Controlled!B490</f>
        <v>67</v>
      </c>
      <c r="Z492">
        <f>'Controlled pct'!B490</f>
        <v>9.3444909344490928E-2</v>
      </c>
      <c r="AA492">
        <f>'Fight Time'!B490</f>
        <v>717</v>
      </c>
      <c r="AB492">
        <v>-2</v>
      </c>
    </row>
    <row r="493" spans="1:28" x14ac:dyDescent="0.3">
      <c r="A493" t="str">
        <f>Control!A491</f>
        <v>Karolina Kowalkiewicz</v>
      </c>
      <c r="B493">
        <v>39</v>
      </c>
      <c r="C493">
        <v>160</v>
      </c>
      <c r="D493">
        <v>163</v>
      </c>
      <c r="E493">
        <v>16</v>
      </c>
      <c r="F493">
        <v>9</v>
      </c>
      <c r="G493">
        <v>9</v>
      </c>
      <c r="H493">
        <v>9</v>
      </c>
      <c r="I493">
        <v>0.06</v>
      </c>
      <c r="J493">
        <v>0.11</v>
      </c>
      <c r="K493">
        <v>0.19</v>
      </c>
      <c r="L493">
        <v>0.22</v>
      </c>
      <c r="M493">
        <v>0.75</v>
      </c>
      <c r="N493">
        <v>0.67</v>
      </c>
      <c r="O493" s="8">
        <v>5.54</v>
      </c>
      <c r="P493" s="8">
        <v>5.5</v>
      </c>
      <c r="T493">
        <v>0.31</v>
      </c>
      <c r="U493">
        <v>0.22</v>
      </c>
      <c r="V493">
        <v>0.74</v>
      </c>
      <c r="W493">
        <f>Control!B491</f>
        <v>109.125</v>
      </c>
      <c r="X493">
        <f>'Ctrl pct'!B491</f>
        <v>0.13726415094339622</v>
      </c>
      <c r="Y493">
        <f>Controlled!B491</f>
        <v>158.25</v>
      </c>
      <c r="Z493">
        <f>'Controlled pct'!B491</f>
        <v>0.19905660377358492</v>
      </c>
      <c r="AA493">
        <f>'Fight Time'!B491</f>
        <v>795</v>
      </c>
      <c r="AB493">
        <v>-2</v>
      </c>
    </row>
    <row r="494" spans="1:28" x14ac:dyDescent="0.3">
      <c r="A494" t="str">
        <f>Control!A492</f>
        <v>Stewart Nicoll</v>
      </c>
      <c r="B494">
        <v>30</v>
      </c>
      <c r="C494">
        <v>165</v>
      </c>
      <c r="D494">
        <v>166</v>
      </c>
      <c r="E494">
        <v>8</v>
      </c>
      <c r="F494">
        <v>1</v>
      </c>
      <c r="G494">
        <v>0</v>
      </c>
      <c r="H494">
        <v>1</v>
      </c>
      <c r="I494">
        <v>0.5</v>
      </c>
      <c r="J494">
        <v>0</v>
      </c>
      <c r="K494">
        <v>0.38</v>
      </c>
      <c r="L494">
        <v>1</v>
      </c>
      <c r="M494">
        <v>0.13</v>
      </c>
      <c r="N494">
        <v>0</v>
      </c>
      <c r="O494" s="8">
        <v>3.02</v>
      </c>
      <c r="P494" s="8">
        <v>1.1299999999999999</v>
      </c>
      <c r="T494">
        <v>5.66</v>
      </c>
      <c r="U494">
        <v>1</v>
      </c>
      <c r="V494">
        <v>0</v>
      </c>
      <c r="W494">
        <f>Control!B492</f>
        <v>124</v>
      </c>
      <c r="X494">
        <f>'Ctrl pct'!B492</f>
        <v>0.77987421383647804</v>
      </c>
      <c r="Y494">
        <f>Controlled!B492</f>
        <v>16</v>
      </c>
      <c r="Z494">
        <f>'Controlled pct'!B492</f>
        <v>0.10062893081761007</v>
      </c>
      <c r="AA494">
        <f>'Fight Time'!B492</f>
        <v>159</v>
      </c>
      <c r="AB494">
        <v>-1</v>
      </c>
    </row>
    <row r="495" spans="1:28" x14ac:dyDescent="0.3">
      <c r="A495" t="str">
        <f>Control!A493</f>
        <v>Lucas Rocha</v>
      </c>
      <c r="B495">
        <v>25</v>
      </c>
      <c r="C495">
        <v>160</v>
      </c>
      <c r="D495">
        <v>163</v>
      </c>
      <c r="E495">
        <v>17</v>
      </c>
      <c r="F495">
        <v>2</v>
      </c>
      <c r="G495">
        <v>0</v>
      </c>
      <c r="H495">
        <v>1</v>
      </c>
      <c r="I495">
        <v>0.59</v>
      </c>
      <c r="J495">
        <v>0.5</v>
      </c>
      <c r="K495">
        <v>0.24</v>
      </c>
      <c r="L495">
        <v>0.5</v>
      </c>
      <c r="M495">
        <v>0.18</v>
      </c>
      <c r="N495">
        <v>0</v>
      </c>
      <c r="O495" s="8">
        <v>2</v>
      </c>
      <c r="P495" s="8">
        <v>4.4800000000000004</v>
      </c>
      <c r="T495">
        <v>0</v>
      </c>
      <c r="U495">
        <v>0</v>
      </c>
      <c r="V495">
        <v>0.61</v>
      </c>
      <c r="W495">
        <f>Control!B493</f>
        <v>9</v>
      </c>
      <c r="X495">
        <f>'Ctrl pct'!B493</f>
        <v>2.4E-2</v>
      </c>
      <c r="Y495">
        <f>Controlled!B493</f>
        <v>259.5</v>
      </c>
      <c r="Z495">
        <f>'Controlled pct'!B493</f>
        <v>0.69199999999999995</v>
      </c>
      <c r="AA495">
        <f>'Fight Time'!B493</f>
        <v>375</v>
      </c>
      <c r="AB495">
        <v>-1</v>
      </c>
    </row>
    <row r="496" spans="1:28" x14ac:dyDescent="0.3">
      <c r="A496" t="str">
        <f>Control!A494</f>
        <v>Beatriz Mesquita</v>
      </c>
      <c r="B496">
        <v>34</v>
      </c>
      <c r="C496">
        <v>163</v>
      </c>
      <c r="D496">
        <v>168</v>
      </c>
      <c r="E496">
        <v>5</v>
      </c>
      <c r="F496">
        <v>0</v>
      </c>
      <c r="G496">
        <v>0</v>
      </c>
      <c r="H496">
        <v>0</v>
      </c>
      <c r="I496">
        <v>0.2</v>
      </c>
      <c r="J496">
        <v>0</v>
      </c>
      <c r="K496">
        <v>0.6</v>
      </c>
      <c r="L496">
        <v>0</v>
      </c>
      <c r="M496">
        <v>0</v>
      </c>
      <c r="N496">
        <v>0</v>
      </c>
      <c r="O496" s="8">
        <v>3.8</v>
      </c>
      <c r="P496" s="8">
        <v>3</v>
      </c>
      <c r="T496">
        <v>3</v>
      </c>
      <c r="U496">
        <v>0.6</v>
      </c>
      <c r="V496">
        <v>0.8</v>
      </c>
      <c r="W496">
        <f>Control!B494</f>
        <v>140</v>
      </c>
      <c r="X496">
        <f>'Ctrl pct'!B494</f>
        <v>0.46666666666666667</v>
      </c>
      <c r="Y496">
        <f>Controlled!B494</f>
        <v>15</v>
      </c>
      <c r="Z496">
        <f>'Controlled pct'!B494</f>
        <v>0.05</v>
      </c>
      <c r="AA496">
        <f>'Fight Time'!B494</f>
        <v>300</v>
      </c>
      <c r="AB496">
        <v>5</v>
      </c>
    </row>
    <row r="497" spans="1:28" x14ac:dyDescent="0.3">
      <c r="A497" t="str">
        <f>Control!A495</f>
        <v>Clayton Carpenter</v>
      </c>
      <c r="B497">
        <v>29</v>
      </c>
      <c r="C497">
        <v>168</v>
      </c>
      <c r="D497">
        <v>168</v>
      </c>
      <c r="E497">
        <v>8</v>
      </c>
      <c r="F497">
        <v>1</v>
      </c>
      <c r="G497">
        <v>2</v>
      </c>
      <c r="H497">
        <v>1</v>
      </c>
      <c r="I497">
        <v>0.25</v>
      </c>
      <c r="J497">
        <v>0</v>
      </c>
      <c r="K497">
        <v>0.5</v>
      </c>
      <c r="L497">
        <v>0</v>
      </c>
      <c r="M497">
        <v>0.25</v>
      </c>
      <c r="N497">
        <v>1</v>
      </c>
      <c r="O497" s="8">
        <v>3.91</v>
      </c>
      <c r="P497" s="8">
        <v>2.75</v>
      </c>
      <c r="T497">
        <v>2.23</v>
      </c>
      <c r="U497">
        <v>0.46</v>
      </c>
      <c r="V497">
        <v>0.42</v>
      </c>
      <c r="W497">
        <f>Control!B495</f>
        <v>201.75</v>
      </c>
      <c r="X497">
        <f>'Ctrl pct'!B495</f>
        <v>0.33292079207920794</v>
      </c>
      <c r="Y497">
        <f>Controlled!B495</f>
        <v>125.25</v>
      </c>
      <c r="Z497">
        <f>'Controlled pct'!B495</f>
        <v>0.20668316831683167</v>
      </c>
      <c r="AA497">
        <f>'Fight Time'!B495</f>
        <v>606</v>
      </c>
      <c r="AB497">
        <v>-1</v>
      </c>
    </row>
    <row r="498" spans="1:28" x14ac:dyDescent="0.3">
      <c r="A498" t="str">
        <f>Control!A496</f>
        <v>Michael Aswell</v>
      </c>
      <c r="B498">
        <v>25</v>
      </c>
      <c r="C498">
        <v>173</v>
      </c>
      <c r="D498">
        <v>175</v>
      </c>
      <c r="E498">
        <v>10</v>
      </c>
      <c r="F498">
        <v>3</v>
      </c>
      <c r="G498">
        <v>0</v>
      </c>
      <c r="H498">
        <v>1</v>
      </c>
      <c r="I498">
        <v>0.5</v>
      </c>
      <c r="J498">
        <v>0</v>
      </c>
      <c r="K498">
        <v>0</v>
      </c>
      <c r="L498">
        <v>0</v>
      </c>
      <c r="M498">
        <v>0.5</v>
      </c>
      <c r="N498">
        <v>1</v>
      </c>
      <c r="O498" s="8">
        <v>9.1</v>
      </c>
      <c r="P498" s="8">
        <v>7.93</v>
      </c>
      <c r="T498">
        <v>0</v>
      </c>
      <c r="U498">
        <v>0</v>
      </c>
      <c r="V498">
        <v>0.56999999999999995</v>
      </c>
      <c r="W498">
        <f>Control!B496</f>
        <v>16</v>
      </c>
      <c r="X498">
        <f>'Ctrl pct'!B496</f>
        <v>1.7777777777777778E-2</v>
      </c>
      <c r="Y498">
        <f>Controlled!B496</f>
        <v>46</v>
      </c>
      <c r="Z498">
        <f>'Controlled pct'!B496</f>
        <v>5.1111111111111114E-2</v>
      </c>
      <c r="AA498">
        <f>'Fight Time'!B496</f>
        <v>900</v>
      </c>
      <c r="AB498">
        <v>-1</v>
      </c>
    </row>
    <row r="499" spans="1:28" x14ac:dyDescent="0.3">
      <c r="A499" t="str">
        <f>Control!A497</f>
        <v>Kaan Ofli</v>
      </c>
      <c r="B499">
        <v>32</v>
      </c>
      <c r="C499">
        <v>170</v>
      </c>
      <c r="D499">
        <v>168</v>
      </c>
      <c r="E499">
        <v>11</v>
      </c>
      <c r="F499">
        <v>4</v>
      </c>
      <c r="G499">
        <v>0</v>
      </c>
      <c r="H499">
        <v>2</v>
      </c>
      <c r="I499">
        <v>0.18</v>
      </c>
      <c r="J499">
        <v>0.25</v>
      </c>
      <c r="K499">
        <v>0.45</v>
      </c>
      <c r="L499">
        <v>0</v>
      </c>
      <c r="M499">
        <v>0.36</v>
      </c>
      <c r="N499">
        <v>0.75</v>
      </c>
      <c r="O499" s="8">
        <v>2</v>
      </c>
      <c r="P499" s="8">
        <v>2.92</v>
      </c>
      <c r="T499">
        <v>0</v>
      </c>
      <c r="U499">
        <v>0</v>
      </c>
      <c r="V499">
        <v>0</v>
      </c>
      <c r="W499">
        <f>Control!B497</f>
        <v>154</v>
      </c>
      <c r="X499">
        <f>'Ctrl pct'!B497</f>
        <v>0.23875968992248062</v>
      </c>
      <c r="Y499">
        <f>Controlled!B497</f>
        <v>169</v>
      </c>
      <c r="Z499">
        <f>'Controlled pct'!B497</f>
        <v>0.262015503875969</v>
      </c>
      <c r="AA499">
        <f>'Fight Time'!B497</f>
        <v>645</v>
      </c>
      <c r="AB499">
        <v>-2</v>
      </c>
    </row>
    <row r="500" spans="1:28" x14ac:dyDescent="0.3">
      <c r="A500" t="str">
        <f>Control!A498</f>
        <v>Joel Alvarez</v>
      </c>
      <c r="B500">
        <v>32</v>
      </c>
      <c r="C500">
        <v>191</v>
      </c>
      <c r="D500">
        <v>196</v>
      </c>
      <c r="E500">
        <v>22</v>
      </c>
      <c r="F500">
        <v>3</v>
      </c>
      <c r="G500">
        <v>7</v>
      </c>
      <c r="H500">
        <v>2</v>
      </c>
      <c r="I500">
        <v>0.23</v>
      </c>
      <c r="J500">
        <v>0.67</v>
      </c>
      <c r="K500">
        <v>0.77</v>
      </c>
      <c r="L500">
        <v>0</v>
      </c>
      <c r="M500">
        <v>0</v>
      </c>
      <c r="N500">
        <v>0.33</v>
      </c>
      <c r="O500" s="8">
        <v>4.51</v>
      </c>
      <c r="P500" s="8">
        <v>3.32</v>
      </c>
      <c r="T500">
        <v>0</v>
      </c>
      <c r="U500">
        <v>0</v>
      </c>
      <c r="V500">
        <v>0.4</v>
      </c>
      <c r="W500">
        <f>Control!B498</f>
        <v>20.428571428571427</v>
      </c>
      <c r="X500">
        <f>'Ctrl pct'!B498</f>
        <v>4.818059299191374E-2</v>
      </c>
      <c r="Y500">
        <f>Controlled!B498</f>
        <v>110.42857142857143</v>
      </c>
      <c r="Z500">
        <f>'Controlled pct'!B498</f>
        <v>0.26044474393530997</v>
      </c>
      <c r="AA500">
        <f>'Fight Time'!B498</f>
        <v>424</v>
      </c>
      <c r="AB500">
        <v>3</v>
      </c>
    </row>
    <row r="501" spans="1:28" x14ac:dyDescent="0.3">
      <c r="A501" t="str">
        <f>Control!A499</f>
        <v>Deiveson Figueiredo</v>
      </c>
      <c r="B501">
        <v>37</v>
      </c>
      <c r="C501">
        <v>165</v>
      </c>
      <c r="D501">
        <v>173</v>
      </c>
      <c r="E501">
        <v>24</v>
      </c>
      <c r="F501">
        <v>5</v>
      </c>
      <c r="G501">
        <v>13</v>
      </c>
      <c r="H501">
        <v>5</v>
      </c>
      <c r="I501">
        <v>0.38</v>
      </c>
      <c r="J501">
        <v>0.4</v>
      </c>
      <c r="K501">
        <v>0.38</v>
      </c>
      <c r="L501">
        <v>0.2</v>
      </c>
      <c r="M501">
        <v>0.25</v>
      </c>
      <c r="N501">
        <v>0.4</v>
      </c>
      <c r="O501" s="8">
        <v>2.82</v>
      </c>
      <c r="P501" s="8">
        <v>3.64</v>
      </c>
      <c r="T501">
        <v>1.69</v>
      </c>
      <c r="U501">
        <v>0.35</v>
      </c>
      <c r="V501">
        <v>0.57999999999999996</v>
      </c>
      <c r="W501">
        <f>Control!B499</f>
        <v>165.4</v>
      </c>
      <c r="X501">
        <f>'Ctrl pct'!B499</f>
        <v>0.21820580474934037</v>
      </c>
      <c r="Y501">
        <f>Controlled!B499</f>
        <v>108</v>
      </c>
      <c r="Z501">
        <f>'Controlled pct'!B499</f>
        <v>0.14248021108179421</v>
      </c>
      <c r="AA501">
        <f>'Fight Time'!B499</f>
        <v>758</v>
      </c>
      <c r="AB501">
        <v>-2</v>
      </c>
    </row>
    <row r="502" spans="1:28" x14ac:dyDescent="0.3">
      <c r="A502" t="str">
        <f>Control!A500</f>
        <v>Mizuki Inoue</v>
      </c>
      <c r="B502">
        <v>31</v>
      </c>
      <c r="C502">
        <v>160</v>
      </c>
      <c r="D502">
        <v>163</v>
      </c>
      <c r="E502">
        <v>15</v>
      </c>
      <c r="F502">
        <v>6</v>
      </c>
      <c r="G502">
        <v>2</v>
      </c>
      <c r="H502">
        <v>1</v>
      </c>
      <c r="I502">
        <v>0</v>
      </c>
      <c r="J502">
        <v>0</v>
      </c>
      <c r="K502">
        <v>0.6</v>
      </c>
      <c r="L502">
        <v>0</v>
      </c>
      <c r="M502">
        <v>0.4</v>
      </c>
      <c r="N502">
        <v>0.83</v>
      </c>
      <c r="O502" s="8">
        <v>4.5599999999999996</v>
      </c>
      <c r="P502" s="8">
        <v>5.62</v>
      </c>
      <c r="T502">
        <v>0.33</v>
      </c>
      <c r="U502">
        <v>0.14000000000000001</v>
      </c>
      <c r="V502">
        <v>0.85</v>
      </c>
      <c r="W502">
        <f>Control!B500</f>
        <v>260</v>
      </c>
      <c r="X502">
        <f>'Ctrl pct'!B500</f>
        <v>0.28888888888888886</v>
      </c>
      <c r="Y502">
        <f>Controlled!B500</f>
        <v>114</v>
      </c>
      <c r="Z502">
        <f>'Controlled pct'!B500</f>
        <v>0.12666666666666668</v>
      </c>
      <c r="AA502">
        <f>'Fight Time'!B500</f>
        <v>900</v>
      </c>
      <c r="AB502">
        <v>1</v>
      </c>
    </row>
    <row r="503" spans="1:28" x14ac:dyDescent="0.3">
      <c r="A503" t="str">
        <f>Control!A501</f>
        <v>Jaqueline Amorim</v>
      </c>
      <c r="B503">
        <v>30</v>
      </c>
      <c r="C503">
        <v>160</v>
      </c>
      <c r="D503">
        <v>173</v>
      </c>
      <c r="E503">
        <v>10</v>
      </c>
      <c r="F503">
        <v>1</v>
      </c>
      <c r="G503">
        <v>4</v>
      </c>
      <c r="H503">
        <v>1</v>
      </c>
      <c r="I503">
        <v>0.2</v>
      </c>
      <c r="J503">
        <v>0</v>
      </c>
      <c r="K503">
        <v>0.8</v>
      </c>
      <c r="L503">
        <v>0</v>
      </c>
      <c r="M503">
        <v>0</v>
      </c>
      <c r="N503">
        <v>1</v>
      </c>
      <c r="O503" s="8">
        <v>2.68</v>
      </c>
      <c r="P503" s="8">
        <v>1.43</v>
      </c>
      <c r="T503">
        <v>2.2200000000000002</v>
      </c>
      <c r="U503">
        <v>0.37</v>
      </c>
      <c r="V503">
        <v>0</v>
      </c>
      <c r="W503">
        <f>Control!B501</f>
        <v>257.2</v>
      </c>
      <c r="X503">
        <f>'Ctrl pct'!B501</f>
        <v>0.52813141683778231</v>
      </c>
      <c r="Y503">
        <f>Controlled!B501</f>
        <v>139.4</v>
      </c>
      <c r="Z503">
        <f>'Controlled pct'!B501</f>
        <v>0.2862422997946612</v>
      </c>
      <c r="AA503">
        <f>'Fight Time'!B501</f>
        <v>487</v>
      </c>
      <c r="AB503">
        <v>4</v>
      </c>
    </row>
    <row r="504" spans="1:28" x14ac:dyDescent="0.3">
      <c r="A504" t="str">
        <f>Control!A502</f>
        <v>Chris Barnett</v>
      </c>
      <c r="B504">
        <v>39</v>
      </c>
      <c r="C504">
        <v>175</v>
      </c>
      <c r="D504">
        <v>191</v>
      </c>
      <c r="E504">
        <v>23</v>
      </c>
      <c r="F504">
        <v>9</v>
      </c>
      <c r="G504">
        <v>2</v>
      </c>
      <c r="H504">
        <v>3</v>
      </c>
      <c r="I504">
        <v>0.78</v>
      </c>
      <c r="J504">
        <v>0.44</v>
      </c>
      <c r="K504">
        <v>0</v>
      </c>
      <c r="L504">
        <v>0.11</v>
      </c>
      <c r="M504">
        <v>0.22</v>
      </c>
      <c r="N504">
        <v>0.44</v>
      </c>
      <c r="O504" s="8">
        <v>4.21</v>
      </c>
      <c r="P504" s="8">
        <v>6.53</v>
      </c>
      <c r="T504">
        <v>0</v>
      </c>
      <c r="U504">
        <v>0</v>
      </c>
      <c r="V504">
        <v>0.33</v>
      </c>
      <c r="W504">
        <f>Control!B502</f>
        <v>19.600000000000001</v>
      </c>
      <c r="X504">
        <f>'Ctrl pct'!B502</f>
        <v>4.2982456140350879E-2</v>
      </c>
      <c r="Y504">
        <f>Controlled!B502</f>
        <v>136.19999999999999</v>
      </c>
      <c r="Z504">
        <f>'Controlled pct'!B502</f>
        <v>0.29868421052631577</v>
      </c>
      <c r="AA504">
        <f>'Fight Time'!B502</f>
        <v>456</v>
      </c>
      <c r="AB504">
        <v>-1</v>
      </c>
    </row>
    <row r="505" spans="1:28" x14ac:dyDescent="0.3">
      <c r="A505" t="str">
        <f>Control!A503</f>
        <v>Matheus Camilo</v>
      </c>
      <c r="B505">
        <v>24</v>
      </c>
      <c r="C505">
        <v>178</v>
      </c>
      <c r="D505">
        <v>175</v>
      </c>
      <c r="E505">
        <v>9</v>
      </c>
      <c r="F505">
        <v>3</v>
      </c>
      <c r="G505">
        <v>0</v>
      </c>
      <c r="H505">
        <v>1</v>
      </c>
      <c r="I505">
        <v>0.44</v>
      </c>
      <c r="J505">
        <v>0</v>
      </c>
      <c r="K505">
        <v>0.22</v>
      </c>
      <c r="L505">
        <v>1</v>
      </c>
      <c r="M505">
        <v>0.33</v>
      </c>
      <c r="N505">
        <v>0</v>
      </c>
      <c r="O505" s="8">
        <v>1.49</v>
      </c>
      <c r="P505" s="8">
        <v>1.38</v>
      </c>
      <c r="T505">
        <v>3.44</v>
      </c>
      <c r="U505">
        <v>0.66</v>
      </c>
      <c r="V505">
        <v>0</v>
      </c>
      <c r="W505">
        <f>Control!B503</f>
        <v>150</v>
      </c>
      <c r="X505">
        <f>'Ctrl pct'!B503</f>
        <v>0.28680688336520077</v>
      </c>
      <c r="Y505">
        <f>Controlled!B503</f>
        <v>132</v>
      </c>
      <c r="Z505">
        <f>'Controlled pct'!B503</f>
        <v>0.25239005736137665</v>
      </c>
      <c r="AA505">
        <f>'Fight Time'!B503</f>
        <v>523</v>
      </c>
      <c r="AB505">
        <v>-1</v>
      </c>
    </row>
    <row r="506" spans="1:28" x14ac:dyDescent="0.3">
      <c r="A506" t="str">
        <f>Control!A504</f>
        <v>Abdul Al-Selwady</v>
      </c>
      <c r="B506">
        <v>30</v>
      </c>
      <c r="C506">
        <v>173</v>
      </c>
      <c r="D506">
        <v>175</v>
      </c>
      <c r="E506">
        <v>15</v>
      </c>
      <c r="F506">
        <v>4</v>
      </c>
      <c r="G506">
        <v>0</v>
      </c>
      <c r="H506">
        <v>1</v>
      </c>
      <c r="I506">
        <v>0.53</v>
      </c>
      <c r="J506">
        <v>1</v>
      </c>
      <c r="K506">
        <v>0.13</v>
      </c>
      <c r="L506">
        <v>0</v>
      </c>
      <c r="M506">
        <v>0.33</v>
      </c>
      <c r="N506">
        <v>0</v>
      </c>
      <c r="O506" s="8">
        <v>4.1399999999999997</v>
      </c>
      <c r="P506" s="8">
        <v>3.6</v>
      </c>
      <c r="T506">
        <v>2.3199999999999998</v>
      </c>
      <c r="U506">
        <v>0.3</v>
      </c>
      <c r="V506">
        <v>0.2</v>
      </c>
      <c r="W506">
        <f>Control!B504</f>
        <v>142</v>
      </c>
      <c r="X506">
        <f>'Ctrl pct'!B504</f>
        <v>0.1832258064516129</v>
      </c>
      <c r="Y506">
        <f>Controlled!B504</f>
        <v>43.5</v>
      </c>
      <c r="Z506">
        <f>'Controlled pct'!B504</f>
        <v>5.6129032258064517E-2</v>
      </c>
      <c r="AA506">
        <f>'Fight Time'!B504</f>
        <v>775</v>
      </c>
      <c r="AB506">
        <v>-1</v>
      </c>
    </row>
    <row r="507" spans="1:28" x14ac:dyDescent="0.3">
      <c r="A507" t="str">
        <f>Control!A505</f>
        <v>Aleksandar Rakic</v>
      </c>
      <c r="B507">
        <v>33</v>
      </c>
      <c r="C507">
        <v>194</v>
      </c>
      <c r="D507">
        <v>198</v>
      </c>
      <c r="E507">
        <v>14</v>
      </c>
      <c r="F507">
        <v>5</v>
      </c>
      <c r="G507">
        <v>6</v>
      </c>
      <c r="H507">
        <v>4</v>
      </c>
      <c r="I507">
        <v>0.64</v>
      </c>
      <c r="J507">
        <v>0.4</v>
      </c>
      <c r="K507">
        <v>7.0000000000000007E-2</v>
      </c>
      <c r="L507">
        <v>0.2</v>
      </c>
      <c r="M507">
        <v>0.28000000000000003</v>
      </c>
      <c r="N507">
        <v>0.4</v>
      </c>
      <c r="O507" s="8">
        <v>4.16</v>
      </c>
      <c r="P507" s="8">
        <v>2.91</v>
      </c>
      <c r="T507">
        <v>0.66</v>
      </c>
      <c r="U507">
        <v>0.23</v>
      </c>
      <c r="V507">
        <v>0.85</v>
      </c>
      <c r="W507">
        <f>Control!B505</f>
        <v>220</v>
      </c>
      <c r="X507">
        <f>'Ctrl pct'!B505</f>
        <v>0.32069970845481049</v>
      </c>
      <c r="Y507">
        <f>Controlled!B505</f>
        <v>34.299999999999997</v>
      </c>
      <c r="Z507">
        <f>'Controlled pct'!B505</f>
        <v>4.9999999999999996E-2</v>
      </c>
      <c r="AA507">
        <f>'Fight Time'!B505</f>
        <v>686</v>
      </c>
      <c r="AB507">
        <v>-3</v>
      </c>
    </row>
    <row r="508" spans="1:28" x14ac:dyDescent="0.3">
      <c r="A508" t="str">
        <f>Control!A506</f>
        <v>Alexander Volkov</v>
      </c>
      <c r="B508">
        <v>37</v>
      </c>
      <c r="C508">
        <v>201</v>
      </c>
      <c r="D508">
        <v>203</v>
      </c>
      <c r="E508">
        <v>38</v>
      </c>
      <c r="F508">
        <v>11</v>
      </c>
      <c r="G508">
        <v>12</v>
      </c>
      <c r="H508">
        <v>5</v>
      </c>
      <c r="I508">
        <v>0.63</v>
      </c>
      <c r="J508">
        <v>0.18</v>
      </c>
      <c r="K508">
        <v>0.11</v>
      </c>
      <c r="L508">
        <v>0.27</v>
      </c>
      <c r="M508">
        <v>0.26</v>
      </c>
      <c r="N508">
        <v>0.55000000000000004</v>
      </c>
      <c r="O508" s="8">
        <v>4.97</v>
      </c>
      <c r="P508" s="8">
        <v>2.99</v>
      </c>
      <c r="T508">
        <v>0.61</v>
      </c>
      <c r="U508">
        <v>0.66</v>
      </c>
      <c r="V508">
        <v>0.72</v>
      </c>
      <c r="W508">
        <f>Control!B506</f>
        <v>62.6</v>
      </c>
      <c r="X508">
        <f>'Ctrl pct'!B506</f>
        <v>8.0566280566280568E-2</v>
      </c>
      <c r="Y508">
        <f>Controlled!B506</f>
        <v>54.2</v>
      </c>
      <c r="Z508">
        <f>'Controlled pct'!B506</f>
        <v>6.9755469755469757E-2</v>
      </c>
      <c r="AA508">
        <f>'Fight Time'!B506</f>
        <v>777</v>
      </c>
      <c r="AB508">
        <v>-1</v>
      </c>
    </row>
    <row r="509" spans="1:28" x14ac:dyDescent="0.3">
      <c r="A509" t="str">
        <f>Control!A507</f>
        <v>Jailton Almeida</v>
      </c>
      <c r="B509">
        <v>34</v>
      </c>
      <c r="C509">
        <v>191</v>
      </c>
      <c r="D509">
        <v>201</v>
      </c>
      <c r="E509">
        <v>22</v>
      </c>
      <c r="F509">
        <v>3</v>
      </c>
      <c r="G509">
        <v>8</v>
      </c>
      <c r="H509">
        <v>1</v>
      </c>
      <c r="I509">
        <v>0.36</v>
      </c>
      <c r="J509">
        <v>0.67</v>
      </c>
      <c r="K509">
        <v>0.59</v>
      </c>
      <c r="L509">
        <v>0</v>
      </c>
      <c r="M509">
        <v>0.05</v>
      </c>
      <c r="N509">
        <v>0.33</v>
      </c>
      <c r="O509" s="8">
        <v>2.62</v>
      </c>
      <c r="P509" s="8">
        <v>0.89</v>
      </c>
      <c r="T509">
        <v>6.58</v>
      </c>
      <c r="U509">
        <v>0.6</v>
      </c>
      <c r="V509">
        <v>0.6</v>
      </c>
      <c r="W509">
        <f>Control!B507</f>
        <v>345.77777777777777</v>
      </c>
      <c r="X509">
        <f>'Ctrl pct'!B507</f>
        <v>0.84336043360433599</v>
      </c>
      <c r="Y509">
        <f>Controlled!B507</f>
        <v>21.555555555555557</v>
      </c>
      <c r="Z509">
        <f>'Controlled pct'!B507</f>
        <v>5.2574525745257457E-2</v>
      </c>
      <c r="AA509">
        <f>'Fight Time'!B507</f>
        <v>410</v>
      </c>
      <c r="AB509">
        <v>2</v>
      </c>
    </row>
    <row r="510" spans="1:28" x14ac:dyDescent="0.3">
      <c r="A510" t="str">
        <f>Control!A508</f>
        <v>Umar Nurmagomedov</v>
      </c>
      <c r="B510">
        <v>29</v>
      </c>
      <c r="C510">
        <v>172</v>
      </c>
      <c r="D510">
        <v>175</v>
      </c>
      <c r="E510">
        <v>18</v>
      </c>
      <c r="F510">
        <v>1</v>
      </c>
      <c r="G510">
        <v>6</v>
      </c>
      <c r="H510">
        <v>1</v>
      </c>
      <c r="I510">
        <v>0.11</v>
      </c>
      <c r="J510">
        <v>0</v>
      </c>
      <c r="K510">
        <v>0.39</v>
      </c>
      <c r="L510">
        <v>0</v>
      </c>
      <c r="M510">
        <v>0.5</v>
      </c>
      <c r="N510">
        <v>1</v>
      </c>
      <c r="O510" s="8">
        <v>4.38</v>
      </c>
      <c r="P510" s="8">
        <v>2.15</v>
      </c>
      <c r="T510">
        <v>3.26</v>
      </c>
      <c r="U510">
        <v>0.39</v>
      </c>
      <c r="V510">
        <v>0.78</v>
      </c>
      <c r="W510">
        <f>Control!B508</f>
        <v>287</v>
      </c>
      <c r="X510">
        <f>'Ctrl pct'!B508</f>
        <v>0.34661835748792269</v>
      </c>
      <c r="Y510">
        <f>Controlled!B508</f>
        <v>28.857142857142858</v>
      </c>
      <c r="Z510">
        <f>'Controlled pct'!B508</f>
        <v>3.4851621808143544E-2</v>
      </c>
      <c r="AA510">
        <f>'Fight Time'!B508</f>
        <v>828</v>
      </c>
      <c r="AB510">
        <v>-1</v>
      </c>
    </row>
    <row r="511" spans="1:28" x14ac:dyDescent="0.3">
      <c r="A511" t="str">
        <f>Control!A509</f>
        <v>Mackenzie Dern</v>
      </c>
      <c r="B511">
        <v>32</v>
      </c>
      <c r="C511">
        <v>163</v>
      </c>
      <c r="D511">
        <v>160</v>
      </c>
      <c r="E511">
        <v>15</v>
      </c>
      <c r="F511">
        <v>5</v>
      </c>
      <c r="G511">
        <v>10</v>
      </c>
      <c r="H511">
        <v>5</v>
      </c>
      <c r="I511">
        <v>0</v>
      </c>
      <c r="J511">
        <v>0.2</v>
      </c>
      <c r="K511">
        <v>0.53</v>
      </c>
      <c r="L511">
        <v>0</v>
      </c>
      <c r="M511">
        <v>0.47</v>
      </c>
      <c r="N511">
        <v>0.8</v>
      </c>
      <c r="O511" s="8">
        <v>3.31</v>
      </c>
      <c r="P511" s="8">
        <v>3.9</v>
      </c>
      <c r="T511">
        <v>0.89</v>
      </c>
      <c r="U511">
        <v>0.17</v>
      </c>
      <c r="V511">
        <v>0.25</v>
      </c>
      <c r="W511">
        <f>Control!B509</f>
        <v>332.2</v>
      </c>
      <c r="X511">
        <f>'Ctrl pct'!B509</f>
        <v>0.41164807930607183</v>
      </c>
      <c r="Y511">
        <f>Controlled!B509</f>
        <v>172</v>
      </c>
      <c r="Z511">
        <f>'Controlled pct'!B509</f>
        <v>0.21313506815365552</v>
      </c>
      <c r="AA511">
        <f>'Fight Time'!B509</f>
        <v>807</v>
      </c>
      <c r="AB511">
        <v>2</v>
      </c>
    </row>
    <row r="512" spans="1:28" x14ac:dyDescent="0.3">
      <c r="A512" t="str">
        <f>Control!A510</f>
        <v>Ciryl Gane</v>
      </c>
      <c r="B512">
        <v>35</v>
      </c>
      <c r="C512">
        <v>193</v>
      </c>
      <c r="D512">
        <v>206</v>
      </c>
      <c r="E512">
        <v>13</v>
      </c>
      <c r="F512">
        <v>2</v>
      </c>
      <c r="G512">
        <v>10</v>
      </c>
      <c r="H512">
        <v>2</v>
      </c>
      <c r="I512">
        <v>0.46</v>
      </c>
      <c r="J512">
        <v>0</v>
      </c>
      <c r="K512">
        <v>0.23</v>
      </c>
      <c r="L512">
        <v>0.5</v>
      </c>
      <c r="M512">
        <v>0.31</v>
      </c>
      <c r="N512">
        <v>0.5</v>
      </c>
      <c r="O512" s="8">
        <v>5.26</v>
      </c>
      <c r="P512" s="8">
        <v>2.23</v>
      </c>
      <c r="T512">
        <v>0.7</v>
      </c>
      <c r="U512">
        <v>0.25</v>
      </c>
      <c r="V512">
        <v>0.43</v>
      </c>
      <c r="W512">
        <f>Control!B510</f>
        <v>79.5</v>
      </c>
      <c r="X512">
        <f>'Ctrl pct'!B510</f>
        <v>9.2982456140350875E-2</v>
      </c>
      <c r="Y512">
        <f>Controlled!B510</f>
        <v>85.2</v>
      </c>
      <c r="Z512">
        <f>'Controlled pct'!B510</f>
        <v>9.9649122807017543E-2</v>
      </c>
      <c r="AA512">
        <f>'Fight Time'!B510</f>
        <v>855</v>
      </c>
      <c r="AB512">
        <v>2</v>
      </c>
    </row>
    <row r="513" spans="1:28" x14ac:dyDescent="0.3">
      <c r="A513" t="str">
        <f>Control!A511</f>
        <v>Tom Aspinall</v>
      </c>
      <c r="B513">
        <v>32</v>
      </c>
      <c r="C513">
        <v>196</v>
      </c>
      <c r="D513">
        <v>198</v>
      </c>
      <c r="E513">
        <v>15</v>
      </c>
      <c r="F513">
        <v>3</v>
      </c>
      <c r="G513">
        <v>8</v>
      </c>
      <c r="H513">
        <v>1</v>
      </c>
      <c r="I513">
        <v>0.73</v>
      </c>
      <c r="J513">
        <v>0.33</v>
      </c>
      <c r="K513">
        <v>0.27</v>
      </c>
      <c r="L513">
        <v>0.33</v>
      </c>
      <c r="M513">
        <v>0</v>
      </c>
      <c r="N513">
        <v>0</v>
      </c>
      <c r="O513" s="8">
        <v>8.07</v>
      </c>
      <c r="P513" s="8">
        <v>2.89</v>
      </c>
      <c r="T513">
        <v>3.27</v>
      </c>
      <c r="U513">
        <v>1</v>
      </c>
      <c r="V513">
        <v>1</v>
      </c>
      <c r="W513">
        <f>Control!B511</f>
        <v>34</v>
      </c>
      <c r="X513">
        <f>'Ctrl pct'!B511</f>
        <v>0.27868852459016391</v>
      </c>
      <c r="Y513">
        <f>Controlled!B511</f>
        <v>0.1111111111111111</v>
      </c>
      <c r="Z513">
        <f>'Controlled pct'!B511</f>
        <v>9.1074681238615665E-4</v>
      </c>
      <c r="AA513">
        <f>'Fight Time'!B511</f>
        <v>122</v>
      </c>
      <c r="AB513">
        <v>3</v>
      </c>
    </row>
    <row r="514" spans="1:28" x14ac:dyDescent="0.3">
      <c r="A514" t="str">
        <f>Control!A512</f>
        <v>Ariane Carnelossi</v>
      </c>
      <c r="B514">
        <v>32</v>
      </c>
      <c r="C514">
        <v>158</v>
      </c>
      <c r="D514">
        <v>156</v>
      </c>
      <c r="E514">
        <v>15</v>
      </c>
      <c r="F514">
        <v>3</v>
      </c>
      <c r="G514">
        <v>3</v>
      </c>
      <c r="H514">
        <v>2</v>
      </c>
      <c r="I514">
        <v>0.6</v>
      </c>
      <c r="J514">
        <v>0.33</v>
      </c>
      <c r="K514">
        <v>0.13</v>
      </c>
      <c r="L514">
        <v>0.33</v>
      </c>
      <c r="M514">
        <v>0.2</v>
      </c>
      <c r="N514">
        <v>0.33</v>
      </c>
      <c r="O514" s="8">
        <v>2.87</v>
      </c>
      <c r="P514" s="8">
        <v>4.74</v>
      </c>
      <c r="T514">
        <v>1.37</v>
      </c>
      <c r="U514">
        <v>0.55000000000000004</v>
      </c>
      <c r="V514">
        <v>0.14000000000000001</v>
      </c>
      <c r="W514">
        <f>Control!B512</f>
        <v>145</v>
      </c>
      <c r="X514">
        <f>'Ctrl pct'!B512</f>
        <v>0.22137404580152673</v>
      </c>
      <c r="Y514">
        <f>Controlled!B512</f>
        <v>301.75</v>
      </c>
      <c r="Z514">
        <f>'Controlled pct'!B512</f>
        <v>0.46068702290076335</v>
      </c>
      <c r="AA514">
        <f>'Fight Time'!B512</f>
        <v>655</v>
      </c>
      <c r="AB514">
        <v>1</v>
      </c>
    </row>
    <row r="515" spans="1:28" x14ac:dyDescent="0.3">
      <c r="A515" t="str">
        <f>Control!A513</f>
        <v>Montserrat Conejo Ruiz</v>
      </c>
      <c r="B515">
        <v>32</v>
      </c>
      <c r="C515">
        <v>152</v>
      </c>
      <c r="D515">
        <v>155</v>
      </c>
      <c r="E515">
        <v>10</v>
      </c>
      <c r="F515">
        <v>4</v>
      </c>
      <c r="G515">
        <v>1</v>
      </c>
      <c r="H515">
        <v>3</v>
      </c>
      <c r="I515">
        <v>0.2</v>
      </c>
      <c r="J515">
        <v>0.75</v>
      </c>
      <c r="K515">
        <v>0.3</v>
      </c>
      <c r="L515">
        <v>0</v>
      </c>
      <c r="M515">
        <v>0.5</v>
      </c>
      <c r="N515">
        <v>0.25</v>
      </c>
      <c r="O515" s="8">
        <v>0.79</v>
      </c>
      <c r="P515" s="8">
        <v>4.96</v>
      </c>
      <c r="T515">
        <v>2.0499999999999998</v>
      </c>
      <c r="U515">
        <v>0.83</v>
      </c>
      <c r="V515">
        <v>0.33</v>
      </c>
      <c r="W515">
        <f>Control!B513</f>
        <v>203.5</v>
      </c>
      <c r="X515">
        <f>'Ctrl pct'!B513</f>
        <v>0.37135036496350365</v>
      </c>
      <c r="Y515">
        <f>Controlled!B513</f>
        <v>227.5</v>
      </c>
      <c r="Z515">
        <f>'Controlled pct'!B513</f>
        <v>0.41514598540145986</v>
      </c>
      <c r="AA515">
        <f>'Fight Time'!B513</f>
        <v>548</v>
      </c>
      <c r="AB515">
        <v>-3</v>
      </c>
    </row>
    <row r="516" spans="1:28" x14ac:dyDescent="0.3">
      <c r="A516" t="str">
        <f>Control!A514</f>
        <v>Norma Dumont</v>
      </c>
      <c r="B516">
        <v>35</v>
      </c>
      <c r="C516">
        <v>169</v>
      </c>
      <c r="D516">
        <v>170</v>
      </c>
      <c r="E516">
        <v>12</v>
      </c>
      <c r="F516">
        <v>2</v>
      </c>
      <c r="G516">
        <v>8</v>
      </c>
      <c r="H516">
        <v>2</v>
      </c>
      <c r="I516">
        <v>0</v>
      </c>
      <c r="J516">
        <v>0.5</v>
      </c>
      <c r="K516">
        <v>0.17</v>
      </c>
      <c r="L516">
        <v>0</v>
      </c>
      <c r="M516">
        <v>0.83</v>
      </c>
      <c r="N516">
        <v>0.5</v>
      </c>
      <c r="O516" s="8">
        <v>3.86</v>
      </c>
      <c r="P516" s="8">
        <v>2.16</v>
      </c>
      <c r="T516">
        <v>1.72</v>
      </c>
      <c r="U516">
        <v>0.56000000000000005</v>
      </c>
      <c r="V516">
        <v>0.72</v>
      </c>
      <c r="W516">
        <f>Control!B514</f>
        <v>243.7</v>
      </c>
      <c r="X516">
        <f>'Ctrl pct'!B514</f>
        <v>0.27351290684624019</v>
      </c>
      <c r="Y516">
        <f>Controlled!B514</f>
        <v>159.19999999999999</v>
      </c>
      <c r="Z516">
        <f>'Controlled pct'!B514</f>
        <v>0.17867564534231201</v>
      </c>
      <c r="AA516">
        <f>'Fight Time'!B514</f>
        <v>891</v>
      </c>
      <c r="AB516">
        <v>5</v>
      </c>
    </row>
    <row r="517" spans="1:28" x14ac:dyDescent="0.3">
      <c r="A517" t="str">
        <f>Control!A515</f>
        <v>Donte Johnson</v>
      </c>
      <c r="B517">
        <v>26</v>
      </c>
      <c r="C517">
        <v>173</v>
      </c>
      <c r="D517">
        <v>188</v>
      </c>
      <c r="E517">
        <v>6</v>
      </c>
      <c r="F517">
        <v>0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 s="8">
        <v>14.06</v>
      </c>
      <c r="P517" s="8">
        <v>8.44</v>
      </c>
      <c r="T517">
        <v>0</v>
      </c>
      <c r="U517">
        <v>0</v>
      </c>
      <c r="V517">
        <v>0</v>
      </c>
      <c r="W517">
        <f>Control!B515</f>
        <v>2</v>
      </c>
      <c r="X517">
        <f>'Ctrl pct'!B515</f>
        <v>3.125E-2</v>
      </c>
      <c r="Y517">
        <f>Controlled!B515</f>
        <v>0</v>
      </c>
      <c r="Z517">
        <f>'Controlled pct'!B515</f>
        <v>0</v>
      </c>
      <c r="AA517">
        <f>'Fight Time'!B515</f>
        <v>64</v>
      </c>
      <c r="AB517">
        <v>6</v>
      </c>
    </row>
    <row r="518" spans="1:28" x14ac:dyDescent="0.3">
      <c r="A518" t="str">
        <f>Control!A516</f>
        <v>Timmy Cuamba</v>
      </c>
      <c r="B518">
        <v>26</v>
      </c>
      <c r="C518">
        <v>175</v>
      </c>
      <c r="D518">
        <v>180</v>
      </c>
      <c r="E518">
        <v>9</v>
      </c>
      <c r="F518">
        <v>3</v>
      </c>
      <c r="G518">
        <v>1</v>
      </c>
      <c r="H518">
        <v>2</v>
      </c>
      <c r="I518">
        <v>0.56000000000000005</v>
      </c>
      <c r="J518">
        <v>0</v>
      </c>
      <c r="K518">
        <v>0</v>
      </c>
      <c r="L518">
        <v>0.33</v>
      </c>
      <c r="M518">
        <v>0.44</v>
      </c>
      <c r="N518">
        <v>0.67</v>
      </c>
      <c r="O518" s="8">
        <v>3.12</v>
      </c>
      <c r="P518" s="8">
        <v>4.3</v>
      </c>
      <c r="T518">
        <v>1.1100000000000001</v>
      </c>
      <c r="U518">
        <v>0.26</v>
      </c>
      <c r="V518">
        <v>0.8</v>
      </c>
      <c r="W518">
        <f>Control!B516</f>
        <v>67.75</v>
      </c>
      <c r="X518">
        <f>'Ctrl pct'!B516</f>
        <v>8.3745364647713233E-2</v>
      </c>
      <c r="Y518">
        <f>Controlled!B516</f>
        <v>134.75</v>
      </c>
      <c r="Z518">
        <f>'Controlled pct'!B516</f>
        <v>0.1665636588380717</v>
      </c>
      <c r="AA518">
        <f>'Fight Time'!B516</f>
        <v>809</v>
      </c>
      <c r="AB518">
        <v>1</v>
      </c>
    </row>
    <row r="519" spans="1:28" x14ac:dyDescent="0.3">
      <c r="A519" t="str">
        <f>Control!A517</f>
        <v>Kevin Christian</v>
      </c>
      <c r="B519">
        <v>30</v>
      </c>
      <c r="C519">
        <v>201</v>
      </c>
      <c r="D519">
        <v>203</v>
      </c>
      <c r="E519">
        <v>9</v>
      </c>
      <c r="F519">
        <v>2</v>
      </c>
      <c r="G519">
        <v>0</v>
      </c>
      <c r="H519">
        <v>0</v>
      </c>
      <c r="I519">
        <v>0.38</v>
      </c>
      <c r="J519">
        <v>0.5</v>
      </c>
      <c r="K519">
        <v>0.62</v>
      </c>
      <c r="L519">
        <v>0.5</v>
      </c>
      <c r="M519">
        <v>0</v>
      </c>
      <c r="N519">
        <v>0</v>
      </c>
      <c r="O519" s="8">
        <v>0.75</v>
      </c>
      <c r="P519" s="8">
        <v>1.83</v>
      </c>
      <c r="T519">
        <v>0</v>
      </c>
      <c r="U519">
        <v>0</v>
      </c>
      <c r="V519">
        <v>0.5</v>
      </c>
      <c r="W519">
        <f>Control!B517</f>
        <v>27</v>
      </c>
      <c r="X519">
        <f>'Ctrl pct'!B517</f>
        <v>4.8473967684021541E-2</v>
      </c>
      <c r="Y519">
        <f>Controlled!B517</f>
        <v>282</v>
      </c>
      <c r="Z519">
        <f>'Controlled pct'!B517</f>
        <v>0.50628366247755829</v>
      </c>
      <c r="AA519">
        <f>'Fight Time'!B517</f>
        <v>557</v>
      </c>
      <c r="AB519">
        <v>5</v>
      </c>
    </row>
    <row r="520" spans="1:28" x14ac:dyDescent="0.3">
      <c r="A520" t="str">
        <f>Control!A518</f>
        <v>Yadier del Valle</v>
      </c>
      <c r="B520">
        <v>29</v>
      </c>
      <c r="C520">
        <v>175</v>
      </c>
      <c r="D520">
        <v>175</v>
      </c>
      <c r="E520">
        <v>9</v>
      </c>
      <c r="F520">
        <v>0</v>
      </c>
      <c r="G520">
        <v>1</v>
      </c>
      <c r="H520">
        <v>0</v>
      </c>
      <c r="I520">
        <v>0.22</v>
      </c>
      <c r="J520">
        <v>0</v>
      </c>
      <c r="K520">
        <v>0.33</v>
      </c>
      <c r="L520">
        <v>0</v>
      </c>
      <c r="M520">
        <v>0.44</v>
      </c>
      <c r="N520">
        <v>0</v>
      </c>
      <c r="O520" s="8">
        <v>7.49</v>
      </c>
      <c r="P520" s="8">
        <v>3.46</v>
      </c>
      <c r="T520">
        <v>2.5099999999999998</v>
      </c>
      <c r="U520">
        <v>0.42</v>
      </c>
      <c r="V520">
        <v>0.66</v>
      </c>
      <c r="W520">
        <f>Control!B518</f>
        <v>213.5</v>
      </c>
      <c r="X520">
        <f>'Ctrl pct'!B518</f>
        <v>0.39757914338919925</v>
      </c>
      <c r="Y520">
        <f>Controlled!B518</f>
        <v>46</v>
      </c>
      <c r="Z520">
        <f>'Controlled pct'!B518</f>
        <v>8.5661080074487903E-2</v>
      </c>
      <c r="AA520">
        <f>'Fight Time'!B518</f>
        <v>537</v>
      </c>
      <c r="AB520">
        <v>9</v>
      </c>
    </row>
    <row r="521" spans="1:28" x14ac:dyDescent="0.3">
      <c r="A521" t="str">
        <f>Control!A519</f>
        <v>Isaac Dulgarian</v>
      </c>
      <c r="B521">
        <v>29</v>
      </c>
      <c r="C521">
        <v>170</v>
      </c>
      <c r="D521">
        <v>180</v>
      </c>
      <c r="E521">
        <v>7</v>
      </c>
      <c r="F521">
        <v>1</v>
      </c>
      <c r="G521">
        <v>2</v>
      </c>
      <c r="H521">
        <v>1</v>
      </c>
      <c r="I521">
        <v>0.56000000000000005</v>
      </c>
      <c r="J521">
        <v>0</v>
      </c>
      <c r="K521">
        <v>0.43</v>
      </c>
      <c r="L521">
        <v>0</v>
      </c>
      <c r="M521">
        <v>0</v>
      </c>
      <c r="N521">
        <v>1</v>
      </c>
      <c r="O521" s="8">
        <v>3.37</v>
      </c>
      <c r="P521" s="8">
        <v>1.82</v>
      </c>
      <c r="T521">
        <v>5.15</v>
      </c>
      <c r="U521">
        <v>0.52</v>
      </c>
      <c r="V521">
        <v>0</v>
      </c>
      <c r="W521">
        <f>Control!B519</f>
        <v>457.33333333333331</v>
      </c>
      <c r="X521">
        <f>'Ctrl pct'!B519</f>
        <v>0.78579610538373423</v>
      </c>
      <c r="Y521">
        <f>Controlled!B519</f>
        <v>66.333333333333329</v>
      </c>
      <c r="Z521">
        <f>'Controlled pct'!B519</f>
        <v>0.11397479954180985</v>
      </c>
      <c r="AA521">
        <f>'Fight Time'!B519</f>
        <v>582</v>
      </c>
      <c r="AB521">
        <v>1</v>
      </c>
    </row>
    <row r="522" spans="1:28" x14ac:dyDescent="0.3">
      <c r="A522" t="str">
        <f>Control!A520</f>
        <v>Themba Gorimbo</v>
      </c>
      <c r="B522">
        <v>34</v>
      </c>
      <c r="C522">
        <v>185</v>
      </c>
      <c r="D522">
        <v>196</v>
      </c>
      <c r="E522">
        <v>14</v>
      </c>
      <c r="F522">
        <v>5</v>
      </c>
      <c r="G522">
        <v>4</v>
      </c>
      <c r="H522">
        <v>2</v>
      </c>
      <c r="I522">
        <v>0.14000000000000001</v>
      </c>
      <c r="J522">
        <v>0.2</v>
      </c>
      <c r="K522">
        <v>0.43</v>
      </c>
      <c r="L522">
        <v>0.6</v>
      </c>
      <c r="M522">
        <v>0.43</v>
      </c>
      <c r="N522">
        <v>0.2</v>
      </c>
      <c r="O522" s="8">
        <v>3.15</v>
      </c>
      <c r="P522" s="8">
        <v>1.0900000000000001</v>
      </c>
      <c r="T522">
        <v>4.8099999999999996</v>
      </c>
      <c r="U522">
        <v>0.65</v>
      </c>
      <c r="V522">
        <v>0.82</v>
      </c>
      <c r="W522">
        <f>Control!B520</f>
        <v>327.83333333333331</v>
      </c>
      <c r="X522">
        <f>'Ctrl pct'!B520</f>
        <v>0.61855345911949677</v>
      </c>
      <c r="Y522">
        <f>Controlled!B520</f>
        <v>106.66666666666667</v>
      </c>
      <c r="Z522">
        <f>'Controlled pct'!B520</f>
        <v>0.20125786163522014</v>
      </c>
      <c r="AA522">
        <f>'Fight Time'!B520</f>
        <v>530</v>
      </c>
      <c r="AB522">
        <v>-1</v>
      </c>
    </row>
    <row r="523" spans="1:28" x14ac:dyDescent="0.3">
      <c r="A523" t="str">
        <f>Control!A521</f>
        <v>Jeremiah Wells</v>
      </c>
      <c r="B523">
        <v>39</v>
      </c>
      <c r="C523">
        <v>175</v>
      </c>
      <c r="D523">
        <v>188</v>
      </c>
      <c r="E523">
        <v>12</v>
      </c>
      <c r="F523">
        <v>4</v>
      </c>
      <c r="G523">
        <v>4</v>
      </c>
      <c r="H523">
        <v>2</v>
      </c>
      <c r="I523">
        <v>0.42</v>
      </c>
      <c r="J523">
        <v>0</v>
      </c>
      <c r="K523">
        <v>0.33</v>
      </c>
      <c r="L523">
        <v>0.25</v>
      </c>
      <c r="M523">
        <v>0.25</v>
      </c>
      <c r="N523">
        <v>0.75</v>
      </c>
      <c r="O523" s="8">
        <v>2.41</v>
      </c>
      <c r="P523" s="8">
        <v>1.31</v>
      </c>
      <c r="T523">
        <v>3.08</v>
      </c>
      <c r="U523">
        <v>0.44</v>
      </c>
      <c r="V523">
        <v>0.8</v>
      </c>
      <c r="W523">
        <f>Control!B521</f>
        <v>302.83333333333331</v>
      </c>
      <c r="X523">
        <f>'Ctrl pct'!B521</f>
        <v>0.56604361370716505</v>
      </c>
      <c r="Y523">
        <f>Controlled!B521</f>
        <v>37.833333333333336</v>
      </c>
      <c r="Z523">
        <f>'Controlled pct'!B521</f>
        <v>7.0716510903426802E-2</v>
      </c>
      <c r="AA523">
        <f>'Fight Time'!B521</f>
        <v>535</v>
      </c>
      <c r="AB523">
        <v>-2</v>
      </c>
    </row>
    <row r="524" spans="1:28" x14ac:dyDescent="0.3">
      <c r="A524" t="str">
        <f>Control!A522</f>
        <v>David Onama</v>
      </c>
      <c r="B524">
        <v>31</v>
      </c>
      <c r="C524">
        <v>180</v>
      </c>
      <c r="D524">
        <v>188</v>
      </c>
      <c r="E524">
        <v>14</v>
      </c>
      <c r="F524">
        <v>2</v>
      </c>
      <c r="G524">
        <v>6</v>
      </c>
      <c r="H524">
        <v>2</v>
      </c>
      <c r="I524">
        <v>0.5</v>
      </c>
      <c r="J524">
        <v>0</v>
      </c>
      <c r="K524">
        <v>0.28000000000000003</v>
      </c>
      <c r="L524">
        <v>0</v>
      </c>
      <c r="M524">
        <v>0.21</v>
      </c>
      <c r="N524">
        <v>1</v>
      </c>
      <c r="O524" s="8">
        <v>5.24</v>
      </c>
      <c r="P524" s="8">
        <v>4.7300000000000004</v>
      </c>
      <c r="T524">
        <v>1.08</v>
      </c>
      <c r="U524">
        <v>0.3</v>
      </c>
      <c r="V524">
        <v>0.53</v>
      </c>
      <c r="W524">
        <f>Control!B522</f>
        <v>149.375</v>
      </c>
      <c r="X524">
        <f>'Ctrl pct'!B522</f>
        <v>0.20575068870523416</v>
      </c>
      <c r="Y524">
        <f>Controlled!B522</f>
        <v>176.5</v>
      </c>
      <c r="Z524">
        <f>'Controlled pct'!B522</f>
        <v>0.24311294765840222</v>
      </c>
      <c r="AA524">
        <f>'Fight Time'!B522</f>
        <v>726</v>
      </c>
      <c r="AB524">
        <v>4</v>
      </c>
    </row>
    <row r="525" spans="1:28" x14ac:dyDescent="0.3">
      <c r="V525" t="s">
        <v>772</v>
      </c>
      <c r="W525">
        <f>Control!B523</f>
        <v>0</v>
      </c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1:28" x14ac:dyDescent="0.3">
      <c r="W526">
        <f>Control!B524</f>
        <v>0</v>
      </c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1:28" x14ac:dyDescent="0.3">
      <c r="W527">
        <f>Control!B525</f>
        <v>0</v>
      </c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1:28" x14ac:dyDescent="0.3">
      <c r="W528">
        <f>Control!B526</f>
        <v>0</v>
      </c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3:27" x14ac:dyDescent="0.3">
      <c r="W529">
        <f>Control!B527</f>
        <v>0</v>
      </c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3:27" x14ac:dyDescent="0.3">
      <c r="W530">
        <f>Control!B528</f>
        <v>0</v>
      </c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3:27" x14ac:dyDescent="0.3">
      <c r="W531">
        <f>Control!B529</f>
        <v>0</v>
      </c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3:27" x14ac:dyDescent="0.3">
      <c r="W532">
        <f>Control!B530</f>
        <v>0</v>
      </c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3:27" x14ac:dyDescent="0.3">
      <c r="W533">
        <f>Control!B531</f>
        <v>0</v>
      </c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3:27" x14ac:dyDescent="0.3">
      <c r="W534">
        <f>Control!B532</f>
        <v>0</v>
      </c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3:27" x14ac:dyDescent="0.3">
      <c r="W535">
        <f>Control!B533</f>
        <v>0</v>
      </c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3:27" x14ac:dyDescent="0.3">
      <c r="W536">
        <f>Control!B534</f>
        <v>0</v>
      </c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3:27" x14ac:dyDescent="0.3">
      <c r="W537">
        <f>Control!B535</f>
        <v>0</v>
      </c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3:27" x14ac:dyDescent="0.3">
      <c r="W538">
        <f>Control!B536</f>
        <v>0</v>
      </c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3:27" x14ac:dyDescent="0.3">
      <c r="W539">
        <f>Control!B537</f>
        <v>0</v>
      </c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3:27" x14ac:dyDescent="0.3">
      <c r="W540">
        <f>Control!B538</f>
        <v>0</v>
      </c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3:27" x14ac:dyDescent="0.3">
      <c r="W541">
        <f>Control!B539</f>
        <v>0</v>
      </c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3:27" x14ac:dyDescent="0.3">
      <c r="W542">
        <f>Control!B540</f>
        <v>0</v>
      </c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3:27" x14ac:dyDescent="0.3">
      <c r="W543">
        <f>Control!B541</f>
        <v>0</v>
      </c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3:27" x14ac:dyDescent="0.3">
      <c r="W544">
        <f>Control!B542</f>
        <v>0</v>
      </c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3:27" x14ac:dyDescent="0.3">
      <c r="W545">
        <f>Control!B543</f>
        <v>0</v>
      </c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3:27" x14ac:dyDescent="0.3">
      <c r="W546">
        <f>Control!B544</f>
        <v>0</v>
      </c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3:27" x14ac:dyDescent="0.3">
      <c r="W547">
        <f>Control!B545</f>
        <v>0</v>
      </c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3:27" x14ac:dyDescent="0.3">
      <c r="W548">
        <f>Control!B546</f>
        <v>0</v>
      </c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3:27" x14ac:dyDescent="0.3">
      <c r="W549">
        <f>Control!B547</f>
        <v>0</v>
      </c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3:27" x14ac:dyDescent="0.3">
      <c r="W550">
        <f>Control!B548</f>
        <v>0</v>
      </c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3:27" x14ac:dyDescent="0.3">
      <c r="W551">
        <f>Control!B549</f>
        <v>0</v>
      </c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3:27" x14ac:dyDescent="0.3">
      <c r="W552">
        <f>Control!B550</f>
        <v>0</v>
      </c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3:27" x14ac:dyDescent="0.3">
      <c r="W553">
        <f>Control!B551</f>
        <v>0</v>
      </c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3:27" x14ac:dyDescent="0.3">
      <c r="W554">
        <f>Control!B552</f>
        <v>0</v>
      </c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3:27" x14ac:dyDescent="0.3">
      <c r="W555">
        <f>Control!B553</f>
        <v>0</v>
      </c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3:27" x14ac:dyDescent="0.3">
      <c r="W556">
        <f>Control!B554</f>
        <v>0</v>
      </c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3:27" x14ac:dyDescent="0.3">
      <c r="W557">
        <f>Control!B555</f>
        <v>0</v>
      </c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3:27" x14ac:dyDescent="0.3">
      <c r="W558">
        <f>Control!B556</f>
        <v>0</v>
      </c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3:27" x14ac:dyDescent="0.3">
      <c r="W559">
        <f>Control!B557</f>
        <v>0</v>
      </c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3:27" x14ac:dyDescent="0.3">
      <c r="W560">
        <f>Control!B558</f>
        <v>0</v>
      </c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3:27" x14ac:dyDescent="0.3">
      <c r="W561">
        <f>Control!B559</f>
        <v>0</v>
      </c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3:27" x14ac:dyDescent="0.3">
      <c r="W562">
        <f>Control!B560</f>
        <v>0</v>
      </c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3:27" x14ac:dyDescent="0.3">
      <c r="W563">
        <f>Control!B561</f>
        <v>0</v>
      </c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3:27" x14ac:dyDescent="0.3">
      <c r="W564">
        <f>Control!B562</f>
        <v>0</v>
      </c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3:27" x14ac:dyDescent="0.3">
      <c r="W565">
        <f>Control!B563</f>
        <v>0</v>
      </c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3:27" x14ac:dyDescent="0.3">
      <c r="W566">
        <f>Control!B564</f>
        <v>0</v>
      </c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3:27" x14ac:dyDescent="0.3">
      <c r="W567">
        <f>Control!B565</f>
        <v>0</v>
      </c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3:27" x14ac:dyDescent="0.3">
      <c r="W568">
        <f>Control!B566</f>
        <v>0</v>
      </c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3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3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3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3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3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3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3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3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2025-10-30T23:32:27Z</dcterms:modified>
</cp:coreProperties>
</file>