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667FDDC5-2040-4F12-A0C4-DAC5EC230C5D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7" l="1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T37" i="27"/>
  <c r="T38" i="27"/>
  <c r="T39" i="27"/>
  <c r="T40" i="27"/>
  <c r="T41" i="27"/>
  <c r="T42" i="27"/>
  <c r="T43" i="27"/>
  <c r="T44" i="27"/>
  <c r="T45" i="27"/>
  <c r="T46" i="27"/>
  <c r="T47" i="27"/>
  <c r="T48" i="27"/>
  <c r="T49" i="27"/>
  <c r="T50" i="27"/>
  <c r="T51" i="27"/>
  <c r="T52" i="27"/>
  <c r="T53" i="27"/>
  <c r="T54" i="27"/>
  <c r="T55" i="27"/>
  <c r="T56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3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S37" i="27"/>
  <c r="S38" i="27"/>
  <c r="S39" i="27"/>
  <c r="S40" i="27"/>
  <c r="S41" i="27"/>
  <c r="S42" i="27"/>
  <c r="S43" i="27"/>
  <c r="S44" i="27"/>
  <c r="S45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0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S165" i="27"/>
  <c r="S166" i="27"/>
  <c r="S167" i="27"/>
  <c r="S168" i="27"/>
  <c r="S169" i="27"/>
  <c r="S170" i="27"/>
  <c r="S171" i="27"/>
  <c r="S172" i="27"/>
  <c r="S173" i="27"/>
  <c r="S174" i="27"/>
  <c r="S175" i="27"/>
  <c r="S176" i="27"/>
  <c r="S177" i="27"/>
  <c r="S178" i="27"/>
  <c r="S179" i="27"/>
  <c r="S180" i="27"/>
  <c r="S181" i="27"/>
  <c r="S182" i="27"/>
  <c r="S183" i="27"/>
  <c r="S184" i="27"/>
  <c r="S185" i="27"/>
  <c r="S186" i="27"/>
  <c r="S187" i="27"/>
  <c r="S188" i="27"/>
  <c r="S189" i="27"/>
  <c r="S190" i="27"/>
  <c r="S191" i="27"/>
  <c r="S192" i="27"/>
  <c r="S193" i="27"/>
  <c r="S194" i="27"/>
  <c r="S195" i="27"/>
  <c r="S196" i="27"/>
  <c r="S197" i="27"/>
  <c r="S198" i="27"/>
  <c r="S199" i="27"/>
  <c r="S200" i="27"/>
  <c r="S201" i="27"/>
  <c r="S202" i="27"/>
  <c r="S203" i="27"/>
  <c r="S204" i="27"/>
  <c r="S205" i="27"/>
  <c r="S206" i="27"/>
  <c r="S207" i="27"/>
  <c r="S208" i="27"/>
  <c r="S209" i="27"/>
  <c r="S210" i="27"/>
  <c r="S211" i="27"/>
  <c r="S212" i="27"/>
  <c r="S213" i="27"/>
  <c r="S214" i="27"/>
  <c r="S215" i="27"/>
  <c r="S216" i="27"/>
  <c r="S217" i="27"/>
  <c r="S218" i="27"/>
  <c r="S219" i="27"/>
  <c r="S220" i="27"/>
  <c r="S221" i="27"/>
  <c r="S222" i="27"/>
  <c r="S223" i="27"/>
  <c r="S224" i="27"/>
  <c r="S225" i="27"/>
  <c r="S226" i="27"/>
  <c r="S227" i="27"/>
  <c r="S228" i="27"/>
  <c r="S229" i="27"/>
  <c r="S230" i="27"/>
  <c r="S231" i="27"/>
  <c r="S232" i="27"/>
  <c r="S233" i="27"/>
  <c r="S234" i="27"/>
  <c r="S235" i="27"/>
  <c r="S236" i="27"/>
  <c r="S237" i="27"/>
  <c r="S238" i="27"/>
  <c r="S239" i="27"/>
  <c r="S240" i="27"/>
  <c r="S241" i="27"/>
  <c r="S242" i="27"/>
  <c r="S243" i="27"/>
  <c r="S244" i="27"/>
  <c r="S245" i="27"/>
  <c r="S246" i="27"/>
  <c r="S247" i="27"/>
  <c r="S248" i="27"/>
  <c r="S249" i="27"/>
  <c r="S250" i="27"/>
  <c r="S251" i="27"/>
  <c r="S252" i="27"/>
  <c r="S253" i="27"/>
  <c r="S254" i="27"/>
  <c r="S255" i="27"/>
  <c r="S256" i="27"/>
  <c r="S257" i="27"/>
  <c r="S258" i="27"/>
  <c r="S259" i="27"/>
  <c r="S260" i="27"/>
  <c r="S261" i="27"/>
  <c r="S262" i="27"/>
  <c r="S263" i="27"/>
  <c r="S264" i="27"/>
  <c r="S265" i="27"/>
  <c r="S266" i="27"/>
  <c r="S267" i="27"/>
  <c r="S268" i="27"/>
  <c r="S269" i="27"/>
  <c r="S270" i="27"/>
  <c r="S271" i="27"/>
  <c r="S272" i="27"/>
  <c r="S273" i="27"/>
  <c r="S274" i="27"/>
  <c r="S275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38" i="27"/>
  <c r="R39" i="27"/>
  <c r="R40" i="27"/>
  <c r="R41" i="27"/>
  <c r="R42" i="27"/>
  <c r="R43" i="27"/>
  <c r="R44" i="27"/>
  <c r="R45" i="27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R102" i="27"/>
  <c r="R103" i="27"/>
  <c r="R104" i="27"/>
  <c r="R105" i="27"/>
  <c r="R106" i="27"/>
  <c r="R107" i="27"/>
  <c r="R108" i="27"/>
  <c r="R109" i="27"/>
  <c r="R110" i="27"/>
  <c r="R111" i="27"/>
  <c r="R112" i="27"/>
  <c r="R113" i="27"/>
  <c r="R114" i="27"/>
  <c r="R115" i="27"/>
  <c r="R116" i="27"/>
  <c r="R117" i="27"/>
  <c r="R118" i="27"/>
  <c r="R119" i="27"/>
  <c r="R120" i="27"/>
  <c r="R121" i="27"/>
  <c r="R122" i="27"/>
  <c r="R123" i="27"/>
  <c r="R124" i="27"/>
  <c r="R125" i="27"/>
  <c r="R126" i="27"/>
  <c r="R127" i="27"/>
  <c r="R128" i="27"/>
  <c r="R129" i="27"/>
  <c r="R130" i="27"/>
  <c r="R131" i="27"/>
  <c r="R132" i="27"/>
  <c r="R133" i="27"/>
  <c r="R134" i="27"/>
  <c r="R135" i="27"/>
  <c r="R136" i="27"/>
  <c r="R137" i="27"/>
  <c r="R138" i="27"/>
  <c r="R139" i="27"/>
  <c r="R140" i="27"/>
  <c r="R141" i="27"/>
  <c r="R142" i="27"/>
  <c r="R143" i="27"/>
  <c r="R144" i="27"/>
  <c r="R145" i="27"/>
  <c r="R146" i="27"/>
  <c r="R147" i="27"/>
  <c r="R148" i="27"/>
  <c r="R149" i="27"/>
  <c r="R150" i="27"/>
  <c r="R151" i="27"/>
  <c r="R152" i="27"/>
  <c r="R153" i="27"/>
  <c r="R154" i="27"/>
  <c r="R155" i="27"/>
  <c r="R156" i="27"/>
  <c r="R157" i="27"/>
  <c r="R158" i="27"/>
  <c r="R159" i="27"/>
  <c r="R160" i="27"/>
  <c r="R161" i="27"/>
  <c r="R162" i="27"/>
  <c r="R163" i="27"/>
  <c r="R164" i="27"/>
  <c r="R165" i="27"/>
  <c r="R166" i="27"/>
  <c r="R167" i="27"/>
  <c r="R168" i="27"/>
  <c r="R169" i="27"/>
  <c r="R170" i="27"/>
  <c r="R171" i="27"/>
  <c r="R172" i="27"/>
  <c r="R173" i="27"/>
  <c r="R174" i="27"/>
  <c r="R175" i="27"/>
  <c r="R176" i="27"/>
  <c r="R177" i="27"/>
  <c r="R178" i="27"/>
  <c r="R179" i="27"/>
  <c r="R180" i="27"/>
  <c r="R181" i="27"/>
  <c r="R182" i="27"/>
  <c r="R183" i="27"/>
  <c r="R184" i="27"/>
  <c r="R185" i="27"/>
  <c r="R186" i="27"/>
  <c r="R187" i="27"/>
  <c r="R188" i="27"/>
  <c r="R189" i="27"/>
  <c r="R190" i="27"/>
  <c r="R191" i="27"/>
  <c r="R192" i="27"/>
  <c r="R193" i="27"/>
  <c r="R194" i="27"/>
  <c r="R195" i="27"/>
  <c r="R196" i="27"/>
  <c r="R197" i="27"/>
  <c r="R198" i="27"/>
  <c r="R199" i="27"/>
  <c r="R200" i="27"/>
  <c r="R201" i="27"/>
  <c r="R202" i="27"/>
  <c r="R203" i="27"/>
  <c r="R204" i="27"/>
  <c r="R205" i="27"/>
  <c r="R206" i="27"/>
  <c r="R207" i="27"/>
  <c r="R208" i="27"/>
  <c r="R209" i="27"/>
  <c r="R210" i="27"/>
  <c r="R211" i="27"/>
  <c r="R212" i="27"/>
  <c r="R213" i="27"/>
  <c r="R214" i="27"/>
  <c r="R215" i="27"/>
  <c r="R216" i="27"/>
  <c r="R217" i="27"/>
  <c r="R218" i="27"/>
  <c r="R219" i="27"/>
  <c r="R220" i="27"/>
  <c r="R221" i="27"/>
  <c r="R222" i="27"/>
  <c r="R223" i="27"/>
  <c r="R224" i="27"/>
  <c r="R225" i="27"/>
  <c r="R226" i="27"/>
  <c r="R227" i="27"/>
  <c r="R228" i="27"/>
  <c r="R229" i="27"/>
  <c r="R230" i="27"/>
  <c r="R231" i="27"/>
  <c r="R232" i="27"/>
  <c r="R233" i="27"/>
  <c r="R234" i="27"/>
  <c r="R235" i="27"/>
  <c r="R236" i="27"/>
  <c r="R237" i="27"/>
  <c r="R238" i="27"/>
  <c r="R239" i="27"/>
  <c r="R240" i="27"/>
  <c r="R241" i="27"/>
  <c r="R242" i="27"/>
  <c r="R243" i="27"/>
  <c r="R244" i="27"/>
  <c r="R245" i="27"/>
  <c r="R246" i="27"/>
  <c r="R247" i="27"/>
  <c r="R248" i="27"/>
  <c r="R249" i="27"/>
  <c r="R250" i="27"/>
  <c r="R251" i="27"/>
  <c r="R252" i="27"/>
  <c r="R253" i="27"/>
  <c r="R254" i="27"/>
  <c r="R255" i="27"/>
  <c r="R256" i="27"/>
  <c r="R257" i="27"/>
  <c r="R258" i="27"/>
  <c r="R259" i="27"/>
  <c r="R260" i="27"/>
  <c r="R261" i="27"/>
  <c r="R262" i="27"/>
  <c r="R263" i="27"/>
  <c r="R264" i="27"/>
  <c r="R265" i="27"/>
  <c r="R266" i="27"/>
  <c r="R267" i="27"/>
  <c r="R268" i="27"/>
  <c r="R269" i="27"/>
  <c r="R270" i="27"/>
  <c r="R271" i="27"/>
  <c r="R272" i="27"/>
  <c r="R273" i="27"/>
  <c r="R274" i="27"/>
  <c r="R275" i="27"/>
  <c r="R276" i="27"/>
  <c r="R277" i="27"/>
  <c r="R278" i="27"/>
  <c r="R279" i="27"/>
  <c r="R280" i="27"/>
  <c r="R281" i="27"/>
  <c r="R282" i="27"/>
  <c r="R283" i="27"/>
  <c r="R284" i="27"/>
  <c r="R285" i="27"/>
  <c r="R286" i="27"/>
  <c r="R287" i="27"/>
  <c r="R288" i="27"/>
  <c r="R289" i="27"/>
  <c r="R290" i="27"/>
  <c r="R291" i="27"/>
  <c r="R292" i="27"/>
  <c r="R293" i="27"/>
  <c r="R294" i="27"/>
  <c r="R295" i="27"/>
  <c r="R296" i="27"/>
  <c r="R297" i="27"/>
  <c r="R298" i="27"/>
  <c r="R3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Q40" i="27"/>
  <c r="Q41" i="27"/>
  <c r="Q42" i="27"/>
  <c r="Q43" i="27"/>
  <c r="Q44" i="27"/>
  <c r="Q45" i="27"/>
  <c r="Q46" i="27"/>
  <c r="Q47" i="27"/>
  <c r="Q48" i="27"/>
  <c r="Q49" i="27"/>
  <c r="Q50" i="27"/>
  <c r="Q51" i="27"/>
  <c r="Q52" i="27"/>
  <c r="Q53" i="27"/>
  <c r="Q54" i="27"/>
  <c r="Q55" i="27"/>
  <c r="Q56" i="27"/>
  <c r="Q57" i="27"/>
  <c r="Q58" i="27"/>
  <c r="Q59" i="27"/>
  <c r="Q60" i="27"/>
  <c r="Q61" i="27"/>
  <c r="Q62" i="27"/>
  <c r="Q63" i="27"/>
  <c r="Q64" i="27"/>
  <c r="Q65" i="27"/>
  <c r="Q66" i="27"/>
  <c r="Q67" i="27"/>
  <c r="Q68" i="27"/>
  <c r="Q69" i="27"/>
  <c r="Q70" i="27"/>
  <c r="Q71" i="27"/>
  <c r="Q72" i="27"/>
  <c r="Q73" i="27"/>
  <c r="Q74" i="27"/>
  <c r="Q75" i="27"/>
  <c r="Q76" i="27"/>
  <c r="Q77" i="27"/>
  <c r="Q78" i="27"/>
  <c r="Q79" i="27"/>
  <c r="Q80" i="27"/>
  <c r="Q81" i="27"/>
  <c r="Q82" i="27"/>
  <c r="Q83" i="27"/>
  <c r="Q84" i="27"/>
  <c r="Q85" i="27"/>
  <c r="Q86" i="27"/>
  <c r="Q87" i="27"/>
  <c r="Q88" i="27"/>
  <c r="Q89" i="27"/>
  <c r="Q90" i="27"/>
  <c r="Q91" i="27"/>
  <c r="Q92" i="27"/>
  <c r="Q93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Q133" i="27"/>
  <c r="Q134" i="27"/>
  <c r="Q135" i="27"/>
  <c r="Q136" i="27"/>
  <c r="Q137" i="27"/>
  <c r="Q138" i="27"/>
  <c r="Q139" i="27"/>
  <c r="Q140" i="27"/>
  <c r="Q141" i="27"/>
  <c r="Q142" i="27"/>
  <c r="Q143" i="27"/>
  <c r="Q144" i="27"/>
  <c r="Q145" i="27"/>
  <c r="Q146" i="27"/>
  <c r="Q147" i="27"/>
  <c r="Q148" i="27"/>
  <c r="Q149" i="27"/>
  <c r="Q150" i="27"/>
  <c r="Q151" i="27"/>
  <c r="Q152" i="27"/>
  <c r="Q153" i="27"/>
  <c r="Q154" i="27"/>
  <c r="Q155" i="27"/>
  <c r="Q156" i="27"/>
  <c r="Q157" i="27"/>
  <c r="Q158" i="27"/>
  <c r="Q159" i="27"/>
  <c r="Q160" i="27"/>
  <c r="Q161" i="27"/>
  <c r="Q162" i="27"/>
  <c r="Q163" i="27"/>
  <c r="Q164" i="27"/>
  <c r="Q165" i="27"/>
  <c r="Q166" i="27"/>
  <c r="Q167" i="27"/>
  <c r="Q168" i="27"/>
  <c r="Q169" i="27"/>
  <c r="Q170" i="27"/>
  <c r="Q171" i="27"/>
  <c r="Q172" i="27"/>
  <c r="Q173" i="27"/>
  <c r="Q174" i="27"/>
  <c r="Q175" i="27"/>
  <c r="Q176" i="27"/>
  <c r="Q177" i="27"/>
  <c r="Q178" i="27"/>
  <c r="Q179" i="27"/>
  <c r="Q180" i="27"/>
  <c r="Q181" i="27"/>
  <c r="Q182" i="27"/>
  <c r="Q183" i="27"/>
  <c r="Q184" i="27"/>
  <c r="Q185" i="27"/>
  <c r="Q186" i="27"/>
  <c r="Q187" i="27"/>
  <c r="Q188" i="27"/>
  <c r="Q189" i="27"/>
  <c r="Q190" i="27"/>
  <c r="Q191" i="27"/>
  <c r="Q192" i="27"/>
  <c r="Q193" i="27"/>
  <c r="Q194" i="27"/>
  <c r="Q195" i="27"/>
  <c r="Q196" i="27"/>
  <c r="Q197" i="27"/>
  <c r="Q198" i="27"/>
  <c r="Q199" i="27"/>
  <c r="Q200" i="27"/>
  <c r="Q201" i="27"/>
  <c r="Q202" i="27"/>
  <c r="Q203" i="27"/>
  <c r="Q204" i="27"/>
  <c r="Q205" i="27"/>
  <c r="Q206" i="27"/>
  <c r="Q207" i="27"/>
  <c r="Q208" i="27"/>
  <c r="Q209" i="27"/>
  <c r="Q210" i="27"/>
  <c r="Q211" i="27"/>
  <c r="Q212" i="27"/>
  <c r="Q213" i="27"/>
  <c r="Q214" i="27"/>
  <c r="Q215" i="27"/>
  <c r="Q216" i="27"/>
  <c r="Q217" i="27"/>
  <c r="Q218" i="27"/>
  <c r="Q219" i="27"/>
  <c r="Q220" i="27"/>
  <c r="Q221" i="27"/>
  <c r="Q222" i="27"/>
  <c r="Q223" i="27"/>
  <c r="Q224" i="27"/>
  <c r="Q225" i="27"/>
  <c r="Q226" i="27"/>
  <c r="Q227" i="27"/>
  <c r="Q228" i="27"/>
  <c r="Q229" i="27"/>
  <c r="Q230" i="27"/>
  <c r="Q231" i="27"/>
  <c r="Q232" i="27"/>
  <c r="Q233" i="27"/>
  <c r="Q234" i="27"/>
  <c r="Q235" i="27"/>
  <c r="Q236" i="27"/>
  <c r="Q237" i="27"/>
  <c r="Q238" i="27"/>
  <c r="Q239" i="27"/>
  <c r="Q240" i="27"/>
  <c r="Q241" i="27"/>
  <c r="Q242" i="27"/>
  <c r="Q243" i="27"/>
  <c r="Q244" i="27"/>
  <c r="Q245" i="27"/>
  <c r="Q246" i="27"/>
  <c r="Q247" i="27"/>
  <c r="Q248" i="27"/>
  <c r="Q249" i="27"/>
  <c r="Q250" i="27"/>
  <c r="Q251" i="27"/>
  <c r="Q252" i="27"/>
  <c r="Q253" i="27"/>
  <c r="Q254" i="27"/>
  <c r="Q255" i="27"/>
  <c r="Q256" i="27"/>
  <c r="Q257" i="27"/>
  <c r="Q258" i="27"/>
  <c r="Q259" i="27"/>
  <c r="Q260" i="27"/>
  <c r="Q261" i="27"/>
  <c r="Q262" i="27"/>
  <c r="Q263" i="27"/>
  <c r="Q264" i="27"/>
  <c r="Q265" i="27"/>
  <c r="Q266" i="27"/>
  <c r="Q267" i="27"/>
  <c r="Q268" i="27"/>
  <c r="Q269" i="27"/>
  <c r="Q270" i="27"/>
  <c r="Q271" i="27"/>
  <c r="Q272" i="27"/>
  <c r="Q273" i="27"/>
  <c r="Q274" i="27"/>
  <c r="Q275" i="27"/>
  <c r="Q276" i="27"/>
  <c r="Q277" i="27"/>
  <c r="Q278" i="27"/>
  <c r="Q279" i="27"/>
  <c r="Q280" i="27"/>
  <c r="Q281" i="27"/>
  <c r="Q282" i="27"/>
  <c r="Q283" i="27"/>
  <c r="Q284" i="27"/>
  <c r="Q285" i="27"/>
  <c r="Q286" i="27"/>
  <c r="Q287" i="27"/>
  <c r="Q288" i="27"/>
  <c r="Q289" i="27"/>
  <c r="Q290" i="27"/>
  <c r="Q291" i="27"/>
  <c r="Q292" i="27"/>
  <c r="Q293" i="27"/>
  <c r="Q294" i="27"/>
  <c r="Q295" i="27"/>
  <c r="Q296" i="27"/>
  <c r="Q297" i="27"/>
  <c r="Q298" i="27"/>
  <c r="Q299" i="27"/>
  <c r="Q300" i="27"/>
  <c r="Q301" i="27"/>
  <c r="Q302" i="27"/>
  <c r="Q303" i="27"/>
  <c r="Q304" i="27"/>
  <c r="Q305" i="27"/>
  <c r="Q306" i="27"/>
  <c r="Q307" i="27"/>
  <c r="Q308" i="27"/>
  <c r="Q309" i="27"/>
  <c r="Q310" i="27"/>
  <c r="Q311" i="27"/>
  <c r="Q312" i="27"/>
  <c r="Q313" i="27"/>
  <c r="Q314" i="27"/>
  <c r="Q315" i="27"/>
  <c r="Q316" i="27"/>
  <c r="Q317" i="27"/>
  <c r="Q318" i="27"/>
  <c r="Q319" i="27"/>
  <c r="Q320" i="27"/>
  <c r="Q321" i="27"/>
  <c r="Q322" i="27"/>
  <c r="Q323" i="27"/>
  <c r="Q324" i="27"/>
  <c r="Q325" i="27"/>
  <c r="Q326" i="27"/>
  <c r="Q327" i="27"/>
  <c r="Q328" i="27"/>
  <c r="Q329" i="27"/>
  <c r="Q330" i="27"/>
  <c r="Q331" i="27"/>
  <c r="Q332" i="27"/>
  <c r="Q333" i="27"/>
  <c r="Q334" i="27"/>
  <c r="Q335" i="27"/>
  <c r="Q336" i="27"/>
  <c r="Q337" i="27"/>
  <c r="Q338" i="27"/>
  <c r="Q339" i="27"/>
  <c r="Q340" i="27"/>
  <c r="Q341" i="27"/>
  <c r="Q342" i="27"/>
  <c r="Q343" i="27"/>
  <c r="Q344" i="27"/>
  <c r="Q345" i="27"/>
  <c r="Q346" i="27"/>
  <c r="Q347" i="27"/>
  <c r="Q348" i="27"/>
  <c r="Q349" i="27"/>
  <c r="Q350" i="27"/>
  <c r="Q351" i="27"/>
  <c r="Q352" i="27"/>
  <c r="Q353" i="27"/>
  <c r="Q354" i="27"/>
  <c r="Q355" i="27"/>
  <c r="Q356" i="27"/>
  <c r="Q357" i="27"/>
  <c r="Q358" i="27"/>
  <c r="Q359" i="27"/>
  <c r="Q360" i="27"/>
  <c r="Q361" i="27"/>
  <c r="Q362" i="27"/>
  <c r="Q363" i="27"/>
  <c r="Q364" i="27"/>
  <c r="Q365" i="27"/>
  <c r="Q366" i="27"/>
  <c r="Q367" i="27"/>
  <c r="Q368" i="27"/>
  <c r="Q369" i="27"/>
  <c r="Q370" i="27"/>
  <c r="Q371" i="27"/>
  <c r="Q372" i="27"/>
  <c r="Q373" i="27"/>
  <c r="Q374" i="27"/>
  <c r="Q375" i="27"/>
  <c r="Q376" i="27"/>
  <c r="Q377" i="27"/>
  <c r="Q378" i="27"/>
  <c r="Q379" i="27"/>
  <c r="Q380" i="27"/>
  <c r="Q381" i="27"/>
  <c r="Q382" i="27"/>
  <c r="Q383" i="27"/>
  <c r="Q384" i="27"/>
  <c r="Q385" i="27"/>
  <c r="Q386" i="27"/>
  <c r="Q387" i="27"/>
  <c r="Q388" i="27"/>
  <c r="Q389" i="27"/>
  <c r="Q390" i="27"/>
  <c r="Q391" i="27"/>
  <c r="Q392" i="27"/>
  <c r="Q393" i="27"/>
  <c r="Q394" i="27"/>
  <c r="Q395" i="27"/>
  <c r="Q396" i="27"/>
  <c r="Q397" i="27"/>
  <c r="Q398" i="27"/>
  <c r="Q399" i="27"/>
  <c r="Q400" i="27"/>
  <c r="Q401" i="27"/>
  <c r="Q402" i="27"/>
  <c r="Q403" i="27"/>
  <c r="Q404" i="27"/>
  <c r="Q405" i="27"/>
  <c r="Q406" i="27"/>
  <c r="Q407" i="27"/>
  <c r="Q408" i="27"/>
  <c r="Q409" i="27"/>
  <c r="Q410" i="27"/>
  <c r="Q411" i="27"/>
  <c r="Q412" i="27"/>
  <c r="Q413" i="27"/>
  <c r="Q414" i="27"/>
  <c r="Q415" i="27"/>
  <c r="Q416" i="27"/>
  <c r="Q417" i="27"/>
  <c r="Q418" i="27"/>
  <c r="Q419" i="27"/>
  <c r="Q420" i="27"/>
  <c r="Q421" i="27"/>
  <c r="Q422" i="27"/>
  <c r="Q423" i="27"/>
  <c r="Q424" i="27"/>
  <c r="Q425" i="27"/>
  <c r="Q426" i="27"/>
  <c r="Q427" i="27"/>
  <c r="Q428" i="27"/>
  <c r="Q429" i="27"/>
  <c r="Q430" i="27"/>
  <c r="Q431" i="27"/>
  <c r="Q432" i="27"/>
  <c r="Q433" i="27"/>
  <c r="Q434" i="27"/>
  <c r="Q435" i="27"/>
  <c r="Q436" i="27"/>
  <c r="Q437" i="27"/>
  <c r="Q438" i="27"/>
  <c r="Q439" i="27"/>
  <c r="Q440" i="27"/>
  <c r="Q441" i="27"/>
  <c r="Q442" i="27"/>
  <c r="Q443" i="27"/>
  <c r="Q444" i="27"/>
  <c r="Q445" i="27"/>
  <c r="Q446" i="27"/>
  <c r="Q447" i="27"/>
  <c r="Q448" i="27"/>
  <c r="Q449" i="27"/>
  <c r="Q450" i="27"/>
  <c r="Q451" i="27"/>
  <c r="Q452" i="27"/>
  <c r="Q453" i="27"/>
  <c r="Q454" i="27"/>
  <c r="Q455" i="27"/>
  <c r="Q456" i="27"/>
  <c r="Q457" i="27"/>
  <c r="Q458" i="27"/>
  <c r="Q459" i="27"/>
  <c r="Q460" i="27"/>
  <c r="Q461" i="27"/>
  <c r="Q462" i="27"/>
  <c r="Q463" i="27"/>
  <c r="Q464" i="27"/>
  <c r="Q465" i="27"/>
  <c r="Q466" i="27"/>
  <c r="Q467" i="27"/>
  <c r="Q468" i="27"/>
  <c r="Q469" i="27"/>
  <c r="Q470" i="27"/>
  <c r="Q471" i="27"/>
  <c r="Q472" i="27"/>
  <c r="Q473" i="27"/>
  <c r="Q474" i="27"/>
  <c r="Q475" i="27"/>
  <c r="Q476" i="27"/>
  <c r="Q477" i="27"/>
  <c r="Q478" i="27"/>
  <c r="Q479" i="27"/>
  <c r="Q480" i="27"/>
  <c r="Q481" i="27"/>
  <c r="Q482" i="27"/>
  <c r="Q483" i="27"/>
  <c r="Q484" i="27"/>
  <c r="Q485" i="27"/>
  <c r="Q486" i="27"/>
  <c r="Q487" i="27"/>
  <c r="Q488" i="27"/>
  <c r="Q489" i="27"/>
  <c r="Q490" i="27"/>
  <c r="Q491" i="27"/>
  <c r="Q492" i="27"/>
  <c r="Q493" i="27"/>
  <c r="Q494" i="27"/>
  <c r="Q495" i="27"/>
  <c r="Q496" i="27"/>
  <c r="Q497" i="27"/>
  <c r="Q498" i="27"/>
  <c r="Q499" i="27"/>
  <c r="Q500" i="27"/>
  <c r="Q501" i="27"/>
  <c r="Q502" i="27"/>
  <c r="Q503" i="27"/>
  <c r="Q504" i="27"/>
  <c r="Q505" i="27"/>
  <c r="Q506" i="27"/>
  <c r="Q507" i="27"/>
  <c r="Q508" i="27"/>
  <c r="Q509" i="27"/>
  <c r="Q510" i="27"/>
  <c r="Q511" i="27"/>
  <c r="Q512" i="27"/>
  <c r="Q513" i="27"/>
  <c r="Q514" i="27"/>
  <c r="Q515" i="27"/>
  <c r="Q516" i="27"/>
  <c r="Q517" i="27"/>
  <c r="Q518" i="27"/>
  <c r="Q519" i="27"/>
  <c r="Q520" i="27"/>
  <c r="Q521" i="27"/>
  <c r="Q522" i="27"/>
  <c r="Q523" i="27"/>
  <c r="Q524" i="27"/>
  <c r="Q525" i="27"/>
  <c r="Q3" i="27"/>
  <c r="P4" i="27"/>
  <c r="P5" i="27"/>
  <c r="P6" i="27"/>
  <c r="P7" i="27"/>
  <c r="P8" i="27"/>
  <c r="P9" i="27"/>
  <c r="P10" i="27"/>
  <c r="P11" i="27"/>
  <c r="P12" i="27"/>
  <c r="P13" i="27"/>
  <c r="P14" i="27"/>
  <c r="P15" i="27"/>
  <c r="P16" i="27"/>
  <c r="P17" i="27"/>
  <c r="P18" i="27"/>
  <c r="P19" i="27"/>
  <c r="P20" i="27"/>
  <c r="P21" i="27"/>
  <c r="P22" i="27"/>
  <c r="P23" i="27"/>
  <c r="P24" i="27"/>
  <c r="P25" i="27"/>
  <c r="P26" i="27"/>
  <c r="P27" i="27"/>
  <c r="P28" i="27"/>
  <c r="P29" i="27"/>
  <c r="P30" i="27"/>
  <c r="P31" i="27"/>
  <c r="P32" i="27"/>
  <c r="P33" i="27"/>
  <c r="P34" i="27"/>
  <c r="P35" i="27"/>
  <c r="P36" i="27"/>
  <c r="P37" i="27"/>
  <c r="P38" i="27"/>
  <c r="P39" i="27"/>
  <c r="P40" i="27"/>
  <c r="P41" i="27"/>
  <c r="P42" i="27"/>
  <c r="P43" i="27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60" i="27"/>
  <c r="P61" i="27"/>
  <c r="P62" i="27"/>
  <c r="P63" i="27"/>
  <c r="P64" i="27"/>
  <c r="P65" i="27"/>
  <c r="P66" i="27"/>
  <c r="P67" i="27"/>
  <c r="P68" i="27"/>
  <c r="P69" i="27"/>
  <c r="P70" i="27"/>
  <c r="P71" i="27"/>
  <c r="P72" i="27"/>
  <c r="P73" i="27"/>
  <c r="P74" i="27"/>
  <c r="P75" i="27"/>
  <c r="P76" i="27"/>
  <c r="P77" i="27"/>
  <c r="P78" i="27"/>
  <c r="P79" i="27"/>
  <c r="P80" i="27"/>
  <c r="P81" i="27"/>
  <c r="P82" i="27"/>
  <c r="P83" i="27"/>
  <c r="P84" i="27"/>
  <c r="P85" i="27"/>
  <c r="P86" i="27"/>
  <c r="P87" i="27"/>
  <c r="P88" i="27"/>
  <c r="P89" i="27"/>
  <c r="P90" i="27"/>
  <c r="P91" i="27"/>
  <c r="P92" i="27"/>
  <c r="P93" i="27"/>
  <c r="P94" i="27"/>
  <c r="P95" i="27"/>
  <c r="P96" i="27"/>
  <c r="P97" i="27"/>
  <c r="P98" i="27"/>
  <c r="P99" i="27"/>
  <c r="P100" i="27"/>
  <c r="P101" i="27"/>
  <c r="P102" i="27"/>
  <c r="P103" i="27"/>
  <c r="P104" i="27"/>
  <c r="P105" i="27"/>
  <c r="P106" i="27"/>
  <c r="P107" i="27"/>
  <c r="P108" i="27"/>
  <c r="P109" i="27"/>
  <c r="P110" i="27"/>
  <c r="P111" i="27"/>
  <c r="P112" i="27"/>
  <c r="P113" i="27"/>
  <c r="P114" i="27"/>
  <c r="P115" i="27"/>
  <c r="P116" i="27"/>
  <c r="P117" i="27"/>
  <c r="P118" i="27"/>
  <c r="P119" i="27"/>
  <c r="P120" i="27"/>
  <c r="P121" i="27"/>
  <c r="P122" i="27"/>
  <c r="P123" i="27"/>
  <c r="P124" i="27"/>
  <c r="P125" i="27"/>
  <c r="P126" i="27"/>
  <c r="P127" i="27"/>
  <c r="P128" i="27"/>
  <c r="P129" i="27"/>
  <c r="P130" i="27"/>
  <c r="P131" i="27"/>
  <c r="P132" i="27"/>
  <c r="P133" i="27"/>
  <c r="P134" i="27"/>
  <c r="P135" i="27"/>
  <c r="P136" i="27"/>
  <c r="P137" i="27"/>
  <c r="P138" i="27"/>
  <c r="P139" i="27"/>
  <c r="P140" i="27"/>
  <c r="P141" i="27"/>
  <c r="P142" i="27"/>
  <c r="P143" i="27"/>
  <c r="P144" i="27"/>
  <c r="P145" i="27"/>
  <c r="P146" i="27"/>
  <c r="P147" i="27"/>
  <c r="P148" i="27"/>
  <c r="P149" i="27"/>
  <c r="P150" i="27"/>
  <c r="P151" i="27"/>
  <c r="P152" i="27"/>
  <c r="P153" i="27"/>
  <c r="P154" i="27"/>
  <c r="P155" i="27"/>
  <c r="P156" i="27"/>
  <c r="P157" i="27"/>
  <c r="P158" i="27"/>
  <c r="P159" i="27"/>
  <c r="P160" i="27"/>
  <c r="P161" i="27"/>
  <c r="P162" i="27"/>
  <c r="P163" i="27"/>
  <c r="P164" i="27"/>
  <c r="P165" i="27"/>
  <c r="P166" i="27"/>
  <c r="P167" i="27"/>
  <c r="P168" i="27"/>
  <c r="P169" i="27"/>
  <c r="P170" i="27"/>
  <c r="P171" i="27"/>
  <c r="P172" i="27"/>
  <c r="P173" i="27"/>
  <c r="P174" i="27"/>
  <c r="P175" i="27"/>
  <c r="P176" i="27"/>
  <c r="P177" i="27"/>
  <c r="P178" i="27"/>
  <c r="P179" i="27"/>
  <c r="P180" i="27"/>
  <c r="P181" i="27"/>
  <c r="P182" i="27"/>
  <c r="P183" i="27"/>
  <c r="P184" i="27"/>
  <c r="P185" i="27"/>
  <c r="P186" i="27"/>
  <c r="P187" i="27"/>
  <c r="P188" i="27"/>
  <c r="P189" i="27"/>
  <c r="P190" i="27"/>
  <c r="P191" i="27"/>
  <c r="P192" i="27"/>
  <c r="P193" i="27"/>
  <c r="P194" i="27"/>
  <c r="P195" i="27"/>
  <c r="P196" i="27"/>
  <c r="P197" i="27"/>
  <c r="P198" i="27"/>
  <c r="P199" i="27"/>
  <c r="P200" i="27"/>
  <c r="P201" i="27"/>
  <c r="P202" i="27"/>
  <c r="P203" i="27"/>
  <c r="P204" i="27"/>
  <c r="P205" i="27"/>
  <c r="P206" i="27"/>
  <c r="P207" i="27"/>
  <c r="P208" i="27"/>
  <c r="P209" i="27"/>
  <c r="P210" i="27"/>
  <c r="P211" i="27"/>
  <c r="P212" i="27"/>
  <c r="P213" i="27"/>
  <c r="P214" i="27"/>
  <c r="P215" i="27"/>
  <c r="P216" i="27"/>
  <c r="P217" i="27"/>
  <c r="P218" i="27"/>
  <c r="P219" i="27"/>
  <c r="P220" i="27"/>
  <c r="P221" i="27"/>
  <c r="P222" i="27"/>
  <c r="P223" i="27"/>
  <c r="P224" i="27"/>
  <c r="P225" i="27"/>
  <c r="P226" i="27"/>
  <c r="P227" i="27"/>
  <c r="P228" i="27"/>
  <c r="P229" i="27"/>
  <c r="P230" i="27"/>
  <c r="P231" i="27"/>
  <c r="P232" i="27"/>
  <c r="P233" i="27"/>
  <c r="P234" i="27"/>
  <c r="P235" i="27"/>
  <c r="P236" i="27"/>
  <c r="P237" i="27"/>
  <c r="P238" i="27"/>
  <c r="P239" i="27"/>
  <c r="P240" i="27"/>
  <c r="P241" i="27"/>
  <c r="P242" i="27"/>
  <c r="P243" i="27"/>
  <c r="P244" i="27"/>
  <c r="P245" i="27"/>
  <c r="P246" i="27"/>
  <c r="P247" i="27"/>
  <c r="P248" i="27"/>
  <c r="P249" i="27"/>
  <c r="P250" i="27"/>
  <c r="P251" i="27"/>
  <c r="P252" i="27"/>
  <c r="P253" i="27"/>
  <c r="P254" i="27"/>
  <c r="P255" i="27"/>
  <c r="P256" i="27"/>
  <c r="P257" i="27"/>
  <c r="P258" i="27"/>
  <c r="P259" i="27"/>
  <c r="P260" i="27"/>
  <c r="P261" i="27"/>
  <c r="P262" i="27"/>
  <c r="P263" i="27"/>
  <c r="P264" i="27"/>
  <c r="P265" i="27"/>
  <c r="P266" i="27"/>
  <c r="P267" i="27"/>
  <c r="P268" i="27"/>
  <c r="P269" i="27"/>
  <c r="P270" i="27"/>
  <c r="P271" i="27"/>
  <c r="P272" i="27"/>
  <c r="P273" i="27"/>
  <c r="P274" i="27"/>
  <c r="P275" i="27"/>
  <c r="P276" i="27"/>
  <c r="P277" i="27"/>
  <c r="P278" i="27"/>
  <c r="P279" i="27"/>
  <c r="P280" i="27"/>
  <c r="P281" i="27"/>
  <c r="P282" i="27"/>
  <c r="P283" i="27"/>
  <c r="P284" i="27"/>
  <c r="P285" i="27"/>
  <c r="P286" i="27"/>
  <c r="P287" i="27"/>
  <c r="P288" i="27"/>
  <c r="P289" i="27"/>
  <c r="P290" i="27"/>
  <c r="P291" i="27"/>
  <c r="P292" i="27"/>
  <c r="P293" i="27"/>
  <c r="P294" i="27"/>
  <c r="P295" i="27"/>
  <c r="P296" i="27"/>
  <c r="P297" i="27"/>
  <c r="P298" i="27"/>
  <c r="P299" i="27"/>
  <c r="P300" i="27"/>
  <c r="P301" i="27"/>
  <c r="P302" i="27"/>
  <c r="P303" i="27"/>
  <c r="P304" i="27"/>
  <c r="P305" i="27"/>
  <c r="P306" i="27"/>
  <c r="P307" i="27"/>
  <c r="P308" i="27"/>
  <c r="P309" i="27"/>
  <c r="P310" i="27"/>
  <c r="P311" i="27"/>
  <c r="P312" i="27"/>
  <c r="P313" i="27"/>
  <c r="P314" i="27"/>
  <c r="P315" i="27"/>
  <c r="P316" i="27"/>
  <c r="P317" i="27"/>
  <c r="P318" i="27"/>
  <c r="P319" i="27"/>
  <c r="P320" i="27"/>
  <c r="P321" i="27"/>
  <c r="P322" i="27"/>
  <c r="P323" i="27"/>
  <c r="P324" i="27"/>
  <c r="P325" i="27"/>
  <c r="P326" i="27"/>
  <c r="P327" i="27"/>
  <c r="P328" i="27"/>
  <c r="P329" i="27"/>
  <c r="P330" i="27"/>
  <c r="P331" i="27"/>
  <c r="P332" i="27"/>
  <c r="P333" i="27"/>
  <c r="P334" i="27"/>
  <c r="P335" i="27"/>
  <c r="P336" i="27"/>
  <c r="P337" i="27"/>
  <c r="P338" i="27"/>
  <c r="P339" i="27"/>
  <c r="P340" i="27"/>
  <c r="P341" i="27"/>
  <c r="P342" i="27"/>
  <c r="P343" i="27"/>
  <c r="P344" i="27"/>
  <c r="P345" i="27"/>
  <c r="P346" i="27"/>
  <c r="P347" i="27"/>
  <c r="P348" i="27"/>
  <c r="P349" i="27"/>
  <c r="P350" i="27"/>
  <c r="P351" i="27"/>
  <c r="P352" i="27"/>
  <c r="P353" i="27"/>
  <c r="P354" i="27"/>
  <c r="P355" i="27"/>
  <c r="P356" i="27"/>
  <c r="P357" i="27"/>
  <c r="P358" i="27"/>
  <c r="P359" i="27"/>
  <c r="P360" i="27"/>
  <c r="P361" i="27"/>
  <c r="P362" i="27"/>
  <c r="P363" i="27"/>
  <c r="P364" i="27"/>
  <c r="P365" i="27"/>
  <c r="P366" i="27"/>
  <c r="P367" i="27"/>
  <c r="P368" i="27"/>
  <c r="P369" i="27"/>
  <c r="P370" i="27"/>
  <c r="P371" i="27"/>
  <c r="P372" i="27"/>
  <c r="P373" i="27"/>
  <c r="P374" i="27"/>
  <c r="P375" i="27"/>
  <c r="P376" i="27"/>
  <c r="P377" i="27"/>
  <c r="P378" i="27"/>
  <c r="P379" i="27"/>
  <c r="P380" i="27"/>
  <c r="P381" i="27"/>
  <c r="P382" i="27"/>
  <c r="P383" i="27"/>
  <c r="P384" i="27"/>
  <c r="P385" i="27"/>
  <c r="P386" i="27"/>
  <c r="P387" i="27"/>
  <c r="P388" i="27"/>
  <c r="P389" i="27"/>
  <c r="P390" i="27"/>
  <c r="P391" i="27"/>
  <c r="P392" i="27"/>
  <c r="P393" i="27"/>
  <c r="P394" i="27"/>
  <c r="P395" i="27"/>
  <c r="P396" i="27"/>
  <c r="P397" i="27"/>
  <c r="P398" i="27"/>
  <c r="P399" i="27"/>
  <c r="P400" i="27"/>
  <c r="P401" i="27"/>
  <c r="P402" i="27"/>
  <c r="P403" i="27"/>
  <c r="P404" i="27"/>
  <c r="P405" i="27"/>
  <c r="P406" i="27"/>
  <c r="P407" i="27"/>
  <c r="P408" i="27"/>
  <c r="P409" i="27"/>
  <c r="P410" i="27"/>
  <c r="P411" i="27"/>
  <c r="P412" i="27"/>
  <c r="P413" i="27"/>
  <c r="P414" i="27"/>
  <c r="P415" i="27"/>
  <c r="P416" i="27"/>
  <c r="P417" i="27"/>
  <c r="P418" i="27"/>
  <c r="P419" i="27"/>
  <c r="P420" i="27"/>
  <c r="P421" i="27"/>
  <c r="P422" i="27"/>
  <c r="P423" i="27"/>
  <c r="P424" i="27"/>
  <c r="P425" i="27"/>
  <c r="P426" i="27"/>
  <c r="P427" i="27"/>
  <c r="P428" i="27"/>
  <c r="P429" i="27"/>
  <c r="P430" i="27"/>
  <c r="P431" i="27"/>
  <c r="P432" i="27"/>
  <c r="P433" i="27"/>
  <c r="P434" i="27"/>
  <c r="P435" i="27"/>
  <c r="P436" i="27"/>
  <c r="P437" i="27"/>
  <c r="P438" i="27"/>
  <c r="P439" i="27"/>
  <c r="P440" i="27"/>
  <c r="P441" i="27"/>
  <c r="P442" i="27"/>
  <c r="P443" i="27"/>
  <c r="P444" i="27"/>
  <c r="P445" i="27"/>
  <c r="P446" i="27"/>
  <c r="P447" i="27"/>
  <c r="P448" i="27"/>
  <c r="P449" i="27"/>
  <c r="P450" i="27"/>
  <c r="P451" i="27"/>
  <c r="P452" i="27"/>
  <c r="P453" i="27"/>
  <c r="P454" i="27"/>
  <c r="P455" i="27"/>
  <c r="P456" i="27"/>
  <c r="P457" i="27"/>
  <c r="P458" i="27"/>
  <c r="P459" i="27"/>
  <c r="P460" i="27"/>
  <c r="P461" i="27"/>
  <c r="P462" i="27"/>
  <c r="P463" i="27"/>
  <c r="P464" i="27"/>
  <c r="P465" i="27"/>
  <c r="P466" i="27"/>
  <c r="P467" i="27"/>
  <c r="P468" i="27"/>
  <c r="P469" i="27"/>
  <c r="P470" i="27"/>
  <c r="P471" i="27"/>
  <c r="P472" i="27"/>
  <c r="P473" i="27"/>
  <c r="P474" i="27"/>
  <c r="P475" i="27"/>
  <c r="P476" i="27"/>
  <c r="P477" i="27"/>
  <c r="P3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A330" i="27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A366" i="27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A382" i="27"/>
  <c r="A383" i="27"/>
  <c r="A384" i="27"/>
  <c r="A385" i="27"/>
  <c r="A386" i="27"/>
  <c r="A387" i="27"/>
  <c r="A388" i="27"/>
  <c r="A389" i="27"/>
  <c r="A390" i="27"/>
  <c r="A391" i="27"/>
  <c r="A392" i="27"/>
  <c r="A393" i="27"/>
  <c r="A394" i="27"/>
  <c r="A395" i="27"/>
  <c r="A396" i="27"/>
  <c r="A397" i="27"/>
  <c r="A398" i="27"/>
  <c r="A399" i="27"/>
  <c r="A400" i="27"/>
  <c r="A401" i="27"/>
  <c r="A402" i="27"/>
  <c r="A403" i="27"/>
  <c r="A404" i="27"/>
  <c r="A405" i="27"/>
  <c r="A406" i="27"/>
  <c r="A407" i="27"/>
  <c r="A408" i="27"/>
  <c r="A409" i="27"/>
  <c r="A410" i="27"/>
  <c r="A411" i="27"/>
  <c r="A412" i="27"/>
  <c r="A413" i="27"/>
  <c r="A414" i="27"/>
  <c r="A415" i="27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A459" i="27"/>
  <c r="A460" i="27"/>
  <c r="A461" i="27"/>
  <c r="A462" i="27"/>
  <c r="A463" i="27"/>
  <c r="A464" i="27"/>
  <c r="A465" i="27"/>
  <c r="A466" i="27"/>
  <c r="A467" i="27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A492" i="27"/>
  <c r="A493" i="27"/>
  <c r="A494" i="27"/>
  <c r="A495" i="27"/>
  <c r="A496" i="27"/>
  <c r="A497" i="27"/>
  <c r="A498" i="27"/>
  <c r="A499" i="27"/>
  <c r="A500" i="27"/>
  <c r="A501" i="27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A514" i="27"/>
  <c r="A515" i="27"/>
  <c r="A516" i="27"/>
  <c r="A517" i="27"/>
  <c r="A518" i="27"/>
  <c r="A519" i="27"/>
  <c r="A520" i="27"/>
  <c r="A521" i="27"/>
  <c r="A522" i="27"/>
  <c r="A523" i="27"/>
  <c r="A524" i="27"/>
  <c r="A525" i="27"/>
  <c r="A526" i="27"/>
  <c r="A527" i="27"/>
  <c r="A528" i="27"/>
  <c r="A529" i="27"/>
  <c r="A530" i="27"/>
  <c r="A531" i="27"/>
  <c r="A532" i="27"/>
  <c r="A533" i="27"/>
  <c r="A534" i="27"/>
  <c r="A535" i="27"/>
  <c r="A536" i="27"/>
  <c r="A537" i="27"/>
  <c r="A538" i="27"/>
  <c r="A539" i="27"/>
  <c r="A540" i="27"/>
  <c r="A541" i="27"/>
  <c r="A542" i="27"/>
  <c r="A543" i="27"/>
  <c r="A544" i="27"/>
  <c r="A545" i="27"/>
  <c r="A546" i="27"/>
  <c r="A547" i="27"/>
  <c r="A548" i="27"/>
  <c r="A549" i="27"/>
  <c r="A550" i="27"/>
  <c r="A551" i="27"/>
  <c r="A552" i="27"/>
  <c r="A553" i="27"/>
  <c r="A554" i="27"/>
  <c r="A555" i="27"/>
  <c r="A556" i="27"/>
  <c r="A557" i="27"/>
  <c r="A558" i="27"/>
  <c r="A559" i="27"/>
  <c r="A560" i="27"/>
  <c r="A561" i="27"/>
  <c r="A562" i="27"/>
  <c r="A563" i="27"/>
  <c r="A564" i="27"/>
  <c r="A565" i="27"/>
  <c r="A566" i="27"/>
  <c r="A567" i="27"/>
  <c r="A568" i="27"/>
  <c r="A569" i="27"/>
  <c r="A570" i="27"/>
  <c r="A571" i="27"/>
  <c r="A572" i="27"/>
  <c r="A573" i="27"/>
  <c r="A574" i="27"/>
  <c r="A575" i="27"/>
  <c r="A576" i="27"/>
  <c r="A577" i="27"/>
  <c r="A578" i="27"/>
  <c r="A579" i="27"/>
  <c r="A580" i="27"/>
  <c r="A581" i="27"/>
  <c r="A582" i="27"/>
  <c r="A583" i="27"/>
  <c r="A584" i="27"/>
  <c r="A585" i="27"/>
  <c r="A586" i="27"/>
  <c r="A587" i="27"/>
  <c r="A588" i="27"/>
  <c r="A589" i="27"/>
  <c r="A590" i="27"/>
  <c r="A591" i="27"/>
  <c r="A592" i="27"/>
  <c r="A593" i="27"/>
  <c r="A594" i="27"/>
  <c r="A595" i="27"/>
  <c r="A596" i="27"/>
  <c r="A597" i="27"/>
  <c r="A598" i="27"/>
  <c r="A599" i="27"/>
  <c r="A600" i="27"/>
  <c r="A601" i="27"/>
  <c r="A602" i="27"/>
  <c r="A603" i="27"/>
  <c r="A604" i="27"/>
  <c r="A605" i="27"/>
  <c r="A606" i="27"/>
  <c r="A607" i="27"/>
  <c r="A608" i="27"/>
  <c r="A609" i="27"/>
  <c r="A610" i="27"/>
  <c r="A611" i="27"/>
  <c r="A612" i="27"/>
  <c r="A613" i="27"/>
  <c r="A614" i="27"/>
  <c r="A615" i="27"/>
  <c r="A616" i="27"/>
  <c r="A617" i="27"/>
  <c r="A618" i="27"/>
  <c r="A619" i="27"/>
  <c r="A620" i="27"/>
  <c r="A621" i="27"/>
  <c r="A622" i="27"/>
  <c r="A623" i="27"/>
  <c r="A624" i="27"/>
  <c r="A625" i="27"/>
  <c r="A626" i="27"/>
  <c r="A627" i="27"/>
  <c r="A628" i="27"/>
  <c r="A629" i="27"/>
  <c r="A630" i="27"/>
  <c r="A631" i="27"/>
  <c r="A632" i="27"/>
  <c r="A633" i="27"/>
  <c r="A634" i="27"/>
  <c r="A635" i="27"/>
  <c r="A636" i="27"/>
  <c r="A637" i="27"/>
  <c r="A638" i="27"/>
  <c r="A639" i="27"/>
  <c r="A640" i="27"/>
  <c r="A641" i="27"/>
  <c r="A642" i="27"/>
  <c r="A643" i="27"/>
  <c r="A644" i="27"/>
  <c r="A645" i="27"/>
  <c r="A646" i="27"/>
  <c r="A647" i="27"/>
  <c r="A648" i="27"/>
  <c r="A649" i="27"/>
  <c r="A650" i="27"/>
  <c r="A651" i="27"/>
  <c r="A652" i="27"/>
  <c r="A653" i="27"/>
  <c r="A654" i="27"/>
  <c r="A655" i="27"/>
  <c r="A656" i="27"/>
  <c r="A657" i="27"/>
  <c r="A658" i="27"/>
  <c r="A659" i="27"/>
  <c r="A660" i="27"/>
  <c r="A661" i="27"/>
  <c r="A662" i="27"/>
  <c r="A663" i="27"/>
  <c r="A664" i="27"/>
  <c r="A665" i="27"/>
  <c r="A666" i="27"/>
  <c r="A667" i="27"/>
  <c r="A668" i="27"/>
  <c r="A669" i="27"/>
  <c r="A670" i="27"/>
  <c r="A671" i="27"/>
  <c r="A672" i="27"/>
  <c r="A673" i="27"/>
  <c r="A674" i="27"/>
  <c r="A675" i="27"/>
  <c r="A676" i="27"/>
  <c r="A677" i="27"/>
  <c r="A678" i="27"/>
  <c r="A679" i="27"/>
  <c r="A680" i="27"/>
  <c r="A681" i="27"/>
  <c r="A682" i="27"/>
  <c r="A683" i="27"/>
  <c r="A684" i="27"/>
  <c r="A685" i="27"/>
  <c r="A686" i="27"/>
  <c r="A687" i="27"/>
  <c r="A688" i="27"/>
  <c r="A689" i="27"/>
  <c r="A690" i="27"/>
  <c r="A691" i="27"/>
  <c r="A692" i="27"/>
  <c r="A693" i="27"/>
  <c r="A694" i="27"/>
  <c r="A695" i="27"/>
  <c r="A696" i="27"/>
  <c r="A697" i="27"/>
  <c r="A698" i="27"/>
  <c r="A699" i="27"/>
  <c r="A700" i="27"/>
  <c r="A701" i="27"/>
  <c r="A702" i="27"/>
  <c r="A703" i="27"/>
  <c r="A704" i="27"/>
  <c r="A705" i="27"/>
  <c r="A706" i="27"/>
  <c r="A707" i="27"/>
  <c r="A708" i="27"/>
  <c r="A709" i="27"/>
  <c r="A710" i="27"/>
  <c r="A711" i="27"/>
  <c r="A712" i="27"/>
  <c r="A713" i="27"/>
  <c r="A714" i="27"/>
  <c r="A715" i="27"/>
  <c r="A716" i="27"/>
  <c r="A717" i="27"/>
  <c r="A718" i="27"/>
  <c r="A719" i="27"/>
  <c r="A720" i="27"/>
  <c r="A721" i="27"/>
  <c r="A722" i="27"/>
  <c r="A723" i="27"/>
  <c r="A724" i="27"/>
  <c r="A725" i="27"/>
  <c r="A726" i="27"/>
  <c r="A727" i="27"/>
  <c r="A728" i="27"/>
  <c r="A729" i="27"/>
  <c r="A730" i="27"/>
  <c r="A731" i="27"/>
  <c r="A732" i="27"/>
  <c r="A733" i="27"/>
  <c r="A734" i="27"/>
  <c r="A735" i="27"/>
  <c r="A736" i="27"/>
  <c r="A737" i="27"/>
  <c r="A738" i="27"/>
  <c r="A739" i="27"/>
  <c r="A740" i="27"/>
  <c r="A741" i="27"/>
  <c r="A742" i="27"/>
  <c r="A743" i="27"/>
  <c r="A744" i="27"/>
  <c r="A745" i="27"/>
  <c r="A746" i="27"/>
  <c r="A747" i="27"/>
  <c r="A748" i="27"/>
  <c r="A749" i="27"/>
  <c r="A750" i="27"/>
  <c r="A751" i="27"/>
  <c r="A752" i="27"/>
  <c r="A753" i="27"/>
  <c r="A754" i="27"/>
  <c r="A755" i="27"/>
  <c r="A756" i="27"/>
  <c r="A757" i="27"/>
  <c r="A758" i="27"/>
  <c r="A759" i="27"/>
  <c r="A760" i="27"/>
  <c r="A761" i="27"/>
  <c r="A762" i="27"/>
  <c r="A763" i="27"/>
  <c r="A764" i="27"/>
  <c r="A765" i="27"/>
  <c r="A766" i="27"/>
  <c r="A767" i="27"/>
  <c r="A768" i="27"/>
  <c r="A769" i="27"/>
  <c r="A770" i="27"/>
  <c r="A771" i="27"/>
  <c r="A772" i="27"/>
  <c r="A773" i="27"/>
  <c r="A774" i="27"/>
  <c r="A775" i="27"/>
  <c r="A776" i="27"/>
  <c r="A777" i="27"/>
  <c r="A778" i="27"/>
  <c r="A779" i="27"/>
  <c r="A780" i="27"/>
  <c r="A781" i="27"/>
  <c r="A782" i="27"/>
  <c r="A783" i="27"/>
  <c r="A784" i="27"/>
  <c r="A785" i="27"/>
  <c r="A786" i="27"/>
  <c r="A787" i="27"/>
  <c r="A788" i="27"/>
  <c r="A789" i="27"/>
  <c r="A790" i="27"/>
  <c r="A791" i="27"/>
  <c r="A792" i="27"/>
  <c r="A793" i="27"/>
  <c r="A794" i="27"/>
  <c r="A795" i="27"/>
  <c r="A796" i="27"/>
  <c r="A797" i="27"/>
  <c r="A798" i="27"/>
  <c r="A799" i="27"/>
  <c r="A800" i="27"/>
  <c r="A801" i="27"/>
  <c r="A802" i="27"/>
  <c r="A803" i="27"/>
  <c r="A804" i="27"/>
  <c r="A805" i="27"/>
  <c r="A806" i="27"/>
  <c r="A807" i="27"/>
  <c r="A808" i="27"/>
  <c r="A809" i="27"/>
  <c r="A810" i="27"/>
  <c r="A811" i="27"/>
  <c r="A812" i="27"/>
  <c r="A813" i="27"/>
  <c r="A814" i="27"/>
  <c r="A815" i="27"/>
  <c r="A816" i="27"/>
  <c r="A817" i="27"/>
  <c r="A818" i="27"/>
  <c r="A819" i="27"/>
  <c r="A820" i="27"/>
  <c r="A821" i="27"/>
  <c r="A822" i="27"/>
  <c r="A823" i="27"/>
  <c r="A824" i="27"/>
  <c r="A825" i="27"/>
  <c r="A826" i="27"/>
  <c r="A827" i="27"/>
  <c r="A828" i="27"/>
  <c r="A829" i="27"/>
  <c r="A830" i="27"/>
  <c r="A831" i="27"/>
  <c r="A832" i="27"/>
  <c r="A833" i="27"/>
  <c r="A834" i="27"/>
  <c r="A835" i="27"/>
  <c r="A836" i="27"/>
  <c r="A837" i="27"/>
  <c r="A838" i="27"/>
  <c r="A839" i="27"/>
  <c r="A840" i="27"/>
  <c r="A841" i="27"/>
  <c r="A842" i="27"/>
  <c r="A843" i="27"/>
  <c r="A844" i="27"/>
  <c r="A845" i="27"/>
  <c r="A846" i="27"/>
  <c r="A847" i="27"/>
  <c r="A848" i="27"/>
  <c r="A849" i="27"/>
  <c r="A850" i="27"/>
  <c r="A851" i="27"/>
  <c r="A852" i="27"/>
  <c r="A853" i="27"/>
  <c r="A854" i="27"/>
  <c r="A855" i="27"/>
  <c r="A856" i="27"/>
  <c r="A857" i="27"/>
  <c r="A858" i="27"/>
  <c r="A859" i="27"/>
  <c r="A860" i="27"/>
  <c r="A861" i="27"/>
  <c r="A862" i="27"/>
  <c r="A863" i="27"/>
  <c r="A864" i="27"/>
  <c r="A865" i="27"/>
  <c r="A866" i="27"/>
  <c r="A867" i="27"/>
  <c r="A868" i="27"/>
  <c r="A869" i="27"/>
  <c r="A870" i="27"/>
  <c r="A871" i="27"/>
  <c r="A872" i="27"/>
  <c r="A873" i="27"/>
  <c r="A874" i="27"/>
  <c r="A875" i="27"/>
  <c r="A876" i="27"/>
  <c r="A877" i="27"/>
  <c r="A878" i="27"/>
  <c r="A879" i="27"/>
  <c r="A880" i="27"/>
  <c r="A881" i="27"/>
  <c r="A882" i="27"/>
  <c r="A883" i="27"/>
  <c r="A884" i="27"/>
  <c r="A885" i="27"/>
  <c r="A886" i="27"/>
  <c r="A887" i="27"/>
  <c r="A888" i="27"/>
  <c r="A889" i="27"/>
  <c r="A890" i="27"/>
  <c r="A891" i="27"/>
  <c r="A892" i="27"/>
  <c r="A893" i="27"/>
  <c r="A894" i="27"/>
  <c r="A895" i="27"/>
  <c r="A896" i="27"/>
  <c r="A897" i="27"/>
  <c r="A898" i="27"/>
  <c r="A899" i="27"/>
  <c r="A900" i="27"/>
  <c r="A901" i="27"/>
  <c r="A902" i="27"/>
  <c r="A903" i="27"/>
  <c r="A904" i="27"/>
  <c r="A905" i="27"/>
  <c r="A906" i="27"/>
  <c r="A907" i="27"/>
  <c r="A908" i="27"/>
  <c r="A909" i="27"/>
  <c r="A910" i="27"/>
  <c r="A911" i="27"/>
  <c r="A912" i="27"/>
  <c r="A913" i="27"/>
  <c r="A914" i="27"/>
  <c r="A915" i="27"/>
  <c r="A916" i="27"/>
  <c r="A917" i="27"/>
  <c r="A918" i="27"/>
  <c r="A919" i="27"/>
  <c r="A920" i="27"/>
  <c r="A921" i="27"/>
  <c r="A922" i="27"/>
  <c r="A923" i="27"/>
  <c r="A924" i="27"/>
  <c r="A925" i="27"/>
  <c r="A926" i="27"/>
  <c r="A927" i="27"/>
  <c r="A928" i="27"/>
  <c r="A929" i="27"/>
  <c r="A930" i="27"/>
  <c r="A931" i="27"/>
  <c r="A932" i="27"/>
  <c r="A933" i="27"/>
  <c r="A934" i="27"/>
  <c r="A935" i="27"/>
  <c r="A936" i="27"/>
  <c r="A937" i="27"/>
  <c r="A938" i="27"/>
  <c r="A939" i="27"/>
  <c r="A940" i="27"/>
  <c r="A941" i="27"/>
  <c r="A942" i="27"/>
  <c r="A943" i="27"/>
  <c r="A944" i="27"/>
  <c r="A945" i="27"/>
  <c r="A946" i="27"/>
  <c r="A947" i="27"/>
  <c r="A948" i="27"/>
  <c r="A949" i="27"/>
  <c r="A950" i="27"/>
  <c r="A951" i="27"/>
  <c r="A952" i="27"/>
  <c r="A953" i="27"/>
  <c r="A954" i="27"/>
  <c r="A955" i="27"/>
  <c r="A956" i="27"/>
  <c r="A957" i="27"/>
  <c r="A958" i="27"/>
  <c r="A959" i="27"/>
  <c r="A960" i="27"/>
  <c r="A961" i="27"/>
  <c r="A962" i="27"/>
  <c r="A963" i="27"/>
  <c r="A964" i="27"/>
  <c r="A965" i="27"/>
  <c r="A966" i="27"/>
  <c r="A967" i="27"/>
  <c r="A968" i="27"/>
  <c r="A969" i="27"/>
  <c r="A970" i="27"/>
  <c r="A971" i="27"/>
  <c r="A972" i="27"/>
  <c r="A973" i="27"/>
  <c r="A974" i="27"/>
  <c r="A975" i="27"/>
  <c r="A976" i="27"/>
  <c r="A977" i="27"/>
  <c r="A978" i="27"/>
  <c r="A979" i="27"/>
  <c r="A980" i="27"/>
  <c r="A981" i="27"/>
  <c r="A982" i="27"/>
  <c r="A983" i="27"/>
  <c r="A984" i="27"/>
  <c r="A985" i="27"/>
  <c r="A986" i="27"/>
  <c r="A987" i="27"/>
  <c r="A988" i="27"/>
  <c r="A989" i="27"/>
  <c r="A990" i="27"/>
  <c r="A991" i="27"/>
  <c r="A992" i="27"/>
  <c r="A993" i="27"/>
  <c r="A994" i="27"/>
  <c r="A995" i="27"/>
  <c r="A996" i="27"/>
  <c r="A997" i="27"/>
  <c r="A998" i="27"/>
  <c r="A999" i="27"/>
  <c r="A1000" i="27"/>
  <c r="A1001" i="27"/>
  <c r="A1002" i="27"/>
  <c r="A1003" i="27"/>
  <c r="A1004" i="27"/>
  <c r="A1005" i="27"/>
  <c r="A1006" i="27"/>
  <c r="A1007" i="27"/>
  <c r="A1008" i="27"/>
  <c r="A1009" i="27"/>
  <c r="A1010" i="27"/>
  <c r="A1011" i="27"/>
  <c r="A1012" i="27"/>
  <c r="A1013" i="27"/>
  <c r="A1014" i="27"/>
  <c r="A1015" i="27"/>
  <c r="A1016" i="27"/>
  <c r="A1017" i="27"/>
  <c r="A1018" i="27"/>
  <c r="A1019" i="27"/>
  <c r="A1020" i="27"/>
  <c r="A1021" i="27"/>
  <c r="A1022" i="27"/>
  <c r="A1023" i="27"/>
  <c r="A1024" i="27"/>
  <c r="A1025" i="27"/>
  <c r="A1026" i="27"/>
  <c r="A1027" i="27"/>
  <c r="A1028" i="27"/>
  <c r="A1029" i="27"/>
  <c r="A1030" i="27"/>
  <c r="A1031" i="27"/>
  <c r="A1032" i="27"/>
  <c r="A1033" i="27"/>
  <c r="A1034" i="27"/>
  <c r="A1035" i="27"/>
  <c r="A1036" i="27"/>
  <c r="A1037" i="27"/>
  <c r="A1038" i="27"/>
  <c r="A1039" i="27"/>
  <c r="A1040" i="27"/>
  <c r="A1041" i="27"/>
  <c r="A1042" i="27"/>
  <c r="A1043" i="27"/>
  <c r="A1044" i="27"/>
  <c r="A1045" i="27"/>
  <c r="A1046" i="27"/>
  <c r="A1047" i="27"/>
  <c r="A1048" i="27"/>
  <c r="A1049" i="27"/>
  <c r="A1050" i="27"/>
  <c r="A1051" i="27"/>
  <c r="A1052" i="27"/>
  <c r="A1053" i="27"/>
  <c r="A1054" i="27"/>
  <c r="A1055" i="27"/>
  <c r="A1056" i="27"/>
  <c r="A1057" i="27"/>
  <c r="A1058" i="27"/>
  <c r="A1059" i="27"/>
  <c r="A1060" i="27"/>
  <c r="A1061" i="27"/>
  <c r="A1062" i="27"/>
  <c r="A1063" i="27"/>
  <c r="A1064" i="27"/>
  <c r="A1065" i="27"/>
  <c r="A1066" i="27"/>
  <c r="A1067" i="27"/>
  <c r="A1068" i="27"/>
  <c r="A1069" i="27"/>
  <c r="A1070" i="27"/>
  <c r="A1071" i="27"/>
  <c r="A1072" i="27"/>
  <c r="A1073" i="27"/>
  <c r="A1074" i="27"/>
  <c r="A1075" i="27"/>
  <c r="A1076" i="27"/>
  <c r="A1077" i="27"/>
  <c r="A1078" i="27"/>
  <c r="A1079" i="27"/>
  <c r="A1080" i="27"/>
  <c r="A1081" i="27"/>
  <c r="A1082" i="27"/>
  <c r="A1083" i="27"/>
  <c r="A1084" i="27"/>
  <c r="A1085" i="27"/>
  <c r="A1086" i="27"/>
  <c r="A1087" i="27"/>
  <c r="A1088" i="27"/>
  <c r="A1089" i="27"/>
  <c r="A1090" i="27"/>
  <c r="A1091" i="27"/>
  <c r="A1092" i="27"/>
  <c r="A1093" i="27"/>
  <c r="A1094" i="27"/>
  <c r="A1095" i="27"/>
  <c r="A1096" i="27"/>
  <c r="A1097" i="27"/>
  <c r="A1098" i="27"/>
  <c r="A1099" i="27"/>
  <c r="A1100" i="27"/>
  <c r="A1101" i="27"/>
  <c r="A1102" i="27"/>
  <c r="A1103" i="27"/>
  <c r="A1104" i="27"/>
  <c r="A1105" i="27"/>
  <c r="A1106" i="27"/>
  <c r="A1107" i="27"/>
  <c r="A1108" i="27"/>
  <c r="A1109" i="27"/>
  <c r="A1110" i="27"/>
  <c r="A1111" i="27"/>
  <c r="A1112" i="27"/>
  <c r="A1113" i="27"/>
  <c r="A1114" i="27"/>
  <c r="A1115" i="27"/>
  <c r="A1116" i="27"/>
  <c r="A1117" i="27"/>
  <c r="A1118" i="27"/>
  <c r="A1119" i="27"/>
  <c r="A1120" i="27"/>
  <c r="A1121" i="27"/>
  <c r="A1122" i="27"/>
  <c r="A1123" i="27"/>
  <c r="A1124" i="27"/>
  <c r="A1125" i="27"/>
  <c r="A1126" i="27"/>
  <c r="A1127" i="27"/>
  <c r="A1128" i="27"/>
  <c r="A1129" i="27"/>
  <c r="A1130" i="27"/>
  <c r="A1131" i="27"/>
  <c r="A1132" i="27"/>
  <c r="A1133" i="27"/>
  <c r="A1134" i="27"/>
  <c r="A1135" i="27"/>
  <c r="A1136" i="27"/>
  <c r="A1137" i="27"/>
  <c r="A1138" i="27"/>
  <c r="A1139" i="27"/>
  <c r="A1140" i="27"/>
  <c r="A1141" i="27"/>
  <c r="A1142" i="27"/>
  <c r="A1143" i="27"/>
  <c r="A1144" i="27"/>
  <c r="A1145" i="27"/>
  <c r="A1146" i="27"/>
  <c r="A1147" i="27"/>
  <c r="A1148" i="27"/>
  <c r="A1149" i="27"/>
  <c r="A1150" i="27"/>
  <c r="A1151" i="27"/>
  <c r="A1152" i="27"/>
  <c r="A1153" i="27"/>
  <c r="A1154" i="27"/>
  <c r="A1155" i="27"/>
  <c r="A1156" i="27"/>
  <c r="A1157" i="27"/>
  <c r="A1158" i="27"/>
  <c r="A1159" i="27"/>
  <c r="A1160" i="27"/>
  <c r="A1161" i="27"/>
  <c r="A1162" i="27"/>
  <c r="A1163" i="27"/>
  <c r="A1164" i="27"/>
  <c r="A1165" i="27"/>
  <c r="A1166" i="27"/>
  <c r="A1167" i="27"/>
  <c r="A1168" i="27"/>
  <c r="A1169" i="27"/>
  <c r="A1170" i="27"/>
  <c r="A1171" i="27"/>
  <c r="A1172" i="27"/>
  <c r="A1173" i="27"/>
  <c r="A1174" i="27"/>
  <c r="A1175" i="27"/>
  <c r="A1176" i="27"/>
  <c r="A1177" i="27"/>
  <c r="A1178" i="27"/>
  <c r="A1179" i="27"/>
  <c r="A1180" i="27"/>
  <c r="A1181" i="27"/>
  <c r="A1182" i="27"/>
  <c r="A1183" i="27"/>
  <c r="A1184" i="27"/>
  <c r="A1185" i="27"/>
  <c r="A1186" i="27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I257" i="2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J263" i="1"/>
  <c r="F263" i="1"/>
  <c r="J261" i="1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25" i="4"/>
  <c r="B233" i="4"/>
  <c r="B239" i="3"/>
  <c r="B238" i="3"/>
  <c r="B236" i="3"/>
  <c r="B233" i="3"/>
  <c r="B231" i="3"/>
  <c r="B229" i="3"/>
  <c r="B228" i="3"/>
  <c r="B226" i="3"/>
  <c r="B224" i="3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F237" i="2"/>
  <c r="M231" i="2"/>
  <c r="G231" i="2"/>
  <c r="K230" i="2"/>
  <c r="L226" i="2"/>
  <c r="H226" i="2"/>
  <c r="B224" i="1"/>
  <c r="B224" i="4" s="1"/>
  <c r="B225" i="1"/>
  <c r="B226" i="1"/>
  <c r="B226" i="4" s="1"/>
  <c r="B227" i="1"/>
  <c r="B227" i="4" s="1"/>
  <c r="B228" i="1"/>
  <c r="B228" i="4" s="1"/>
  <c r="B229" i="1"/>
  <c r="B229" i="4" s="1"/>
  <c r="B231" i="1"/>
  <c r="B231" i="4" s="1"/>
  <c r="B232" i="1"/>
  <c r="B232" i="4" s="1"/>
  <c r="B233" i="1"/>
  <c r="B234" i="1"/>
  <c r="B234" i="4" s="1"/>
  <c r="B235" i="1"/>
  <c r="B235" i="4" s="1"/>
  <c r="B236" i="1"/>
  <c r="B236" i="4" s="1"/>
  <c r="B238" i="1"/>
  <c r="B238" i="4" s="1"/>
  <c r="B239" i="1"/>
  <c r="B239" i="4" s="1"/>
  <c r="D237" i="1"/>
  <c r="B237" i="1" s="1"/>
  <c r="B237" i="4" s="1"/>
  <c r="S230" i="1"/>
  <c r="B230" i="1" s="1"/>
  <c r="B230" i="4" s="1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8" i="5"/>
  <c r="B219" i="5"/>
  <c r="B220" i="5"/>
  <c r="B221" i="5"/>
  <c r="B222" i="5"/>
  <c r="B223" i="5"/>
  <c r="B207" i="4"/>
  <c r="B215" i="4"/>
  <c r="B217" i="3"/>
  <c r="B214" i="3"/>
  <c r="B213" i="3"/>
  <c r="B210" i="3"/>
  <c r="B202" i="3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7" i="5" s="1"/>
  <c r="B218" i="2"/>
  <c r="B219" i="2"/>
  <c r="B220" i="2"/>
  <c r="B221" i="2"/>
  <c r="B222" i="2"/>
  <c r="B223" i="2"/>
  <c r="H221" i="2"/>
  <c r="M212" i="2"/>
  <c r="B201" i="1"/>
  <c r="B201" i="4" s="1"/>
  <c r="B202" i="1"/>
  <c r="B202" i="4" s="1"/>
  <c r="B203" i="1"/>
  <c r="B203" i="4" s="1"/>
  <c r="B204" i="1"/>
  <c r="B204" i="4" s="1"/>
  <c r="B205" i="1"/>
  <c r="B205" i="4" s="1"/>
  <c r="B206" i="1"/>
  <c r="B206" i="4" s="1"/>
  <c r="B207" i="1"/>
  <c r="B208" i="1"/>
  <c r="B208" i="4" s="1"/>
  <c r="B209" i="1"/>
  <c r="B209" i="4" s="1"/>
  <c r="B212" i="1"/>
  <c r="B212" i="4" s="1"/>
  <c r="B213" i="1"/>
  <c r="B213" i="4" s="1"/>
  <c r="B214" i="1"/>
  <c r="B214" i="4" s="1"/>
  <c r="B215" i="1"/>
  <c r="B216" i="1"/>
  <c r="B216" i="4" s="1"/>
  <c r="B217" i="1"/>
  <c r="B217" i="4" s="1"/>
  <c r="B218" i="1"/>
  <c r="B218" i="4" s="1"/>
  <c r="B219" i="1"/>
  <c r="B219" i="4" s="1"/>
  <c r="B220" i="1"/>
  <c r="B220" i="4" s="1"/>
  <c r="B221" i="1"/>
  <c r="B221" i="4" s="1"/>
  <c r="B222" i="1"/>
  <c r="B222" i="4" s="1"/>
  <c r="B223" i="1"/>
  <c r="B223" i="4" s="1"/>
  <c r="F219" i="1"/>
  <c r="J211" i="1"/>
  <c r="B211" i="1" s="1"/>
  <c r="B211" i="4" s="1"/>
  <c r="F210" i="1"/>
  <c r="B210" i="1" s="1"/>
  <c r="B210" i="4" s="1"/>
  <c r="K198" i="1"/>
  <c r="F192" i="1"/>
  <c r="F177" i="1"/>
  <c r="B177" i="1" s="1"/>
  <c r="B177" i="4" s="1"/>
  <c r="B181" i="5"/>
  <c r="B182" i="5"/>
  <c r="B183" i="5"/>
  <c r="B187" i="5"/>
  <c r="B188" i="5"/>
  <c r="B189" i="5"/>
  <c r="B190" i="5"/>
  <c r="B191" i="5"/>
  <c r="B194" i="5"/>
  <c r="B200" i="3"/>
  <c r="B199" i="3"/>
  <c r="B198" i="3"/>
  <c r="B197" i="3"/>
  <c r="B194" i="3"/>
  <c r="B192" i="3"/>
  <c r="B188" i="3"/>
  <c r="B187" i="3"/>
  <c r="B186" i="3"/>
  <c r="B185" i="3"/>
  <c r="B184" i="3"/>
  <c r="B183" i="3"/>
  <c r="B182" i="3"/>
  <c r="B181" i="3"/>
  <c r="B180" i="3"/>
  <c r="B178" i="3"/>
  <c r="B177" i="2"/>
  <c r="B177" i="5" s="1"/>
  <c r="B178" i="2"/>
  <c r="B178" i="5" s="1"/>
  <c r="B179" i="2"/>
  <c r="B179" i="5" s="1"/>
  <c r="B180" i="2"/>
  <c r="B180" i="5" s="1"/>
  <c r="B181" i="2"/>
  <c r="B182" i="2"/>
  <c r="B183" i="2"/>
  <c r="B184" i="2"/>
  <c r="B184" i="5" s="1"/>
  <c r="B185" i="2"/>
  <c r="B185" i="5" s="1"/>
  <c r="B186" i="2"/>
  <c r="B186" i="5" s="1"/>
  <c r="B187" i="2"/>
  <c r="B188" i="2"/>
  <c r="B189" i="2"/>
  <c r="B190" i="2"/>
  <c r="B191" i="2"/>
  <c r="B192" i="2"/>
  <c r="B192" i="5" s="1"/>
  <c r="B193" i="2"/>
  <c r="B193" i="5" s="1"/>
  <c r="B194" i="2"/>
  <c r="B195" i="2"/>
  <c r="B195" i="5" s="1"/>
  <c r="B196" i="2"/>
  <c r="B196" i="5" s="1"/>
  <c r="B197" i="2"/>
  <c r="B197" i="5" s="1"/>
  <c r="B198" i="2"/>
  <c r="B198" i="5" s="1"/>
  <c r="B199" i="2"/>
  <c r="B199" i="5" s="1"/>
  <c r="B200" i="2"/>
  <c r="B200" i="5" s="1"/>
  <c r="L190" i="2"/>
  <c r="B178" i="1"/>
  <c r="B178" i="4" s="1"/>
  <c r="B179" i="1"/>
  <c r="B179" i="4" s="1"/>
  <c r="B180" i="1"/>
  <c r="B180" i="4" s="1"/>
  <c r="B181" i="1"/>
  <c r="B181" i="4" s="1"/>
  <c r="B182" i="1"/>
  <c r="B182" i="4" s="1"/>
  <c r="B183" i="1"/>
  <c r="B183" i="4" s="1"/>
  <c r="B184" i="1"/>
  <c r="B184" i="4" s="1"/>
  <c r="B185" i="1"/>
  <c r="B185" i="4" s="1"/>
  <c r="B186" i="1"/>
  <c r="B186" i="4" s="1"/>
  <c r="B187" i="1"/>
  <c r="B187" i="4" s="1"/>
  <c r="B188" i="1"/>
  <c r="B188" i="4" s="1"/>
  <c r="B189" i="1"/>
  <c r="B189" i="4" s="1"/>
  <c r="B190" i="1"/>
  <c r="B190" i="4" s="1"/>
  <c r="B191" i="1"/>
  <c r="B191" i="4" s="1"/>
  <c r="B193" i="1"/>
  <c r="B193" i="4" s="1"/>
  <c r="B194" i="1"/>
  <c r="B194" i="4" s="1"/>
  <c r="B195" i="1"/>
  <c r="B195" i="4" s="1"/>
  <c r="B196" i="1"/>
  <c r="B196" i="4" s="1"/>
  <c r="B197" i="1"/>
  <c r="B197" i="4" s="1"/>
  <c r="B198" i="1"/>
  <c r="B198" i="4" s="1"/>
  <c r="B199" i="1"/>
  <c r="B199" i="4" s="1"/>
  <c r="B200" i="1"/>
  <c r="B200" i="4" s="1"/>
  <c r="D192" i="1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6" i="3"/>
  <c r="B175" i="3"/>
  <c r="B173" i="3"/>
  <c r="B172" i="3"/>
  <c r="B171" i="3"/>
  <c r="B170" i="3"/>
  <c r="B169" i="3"/>
  <c r="B167" i="3"/>
  <c r="B166" i="3"/>
  <c r="B165" i="3"/>
  <c r="B160" i="3"/>
  <c r="B159" i="3"/>
  <c r="B157" i="3"/>
  <c r="B155" i="3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C165" i="2"/>
  <c r="D164" i="2"/>
  <c r="I163" i="2"/>
  <c r="H160" i="2"/>
  <c r="H155" i="2"/>
  <c r="B151" i="2"/>
  <c r="D159" i="2"/>
  <c r="E159" i="2"/>
  <c r="F159" i="2"/>
  <c r="G159" i="2"/>
  <c r="C159" i="2"/>
  <c r="B152" i="1"/>
  <c r="B152" i="4" s="1"/>
  <c r="B153" i="1"/>
  <c r="B153" i="4" s="1"/>
  <c r="B154" i="1"/>
  <c r="B154" i="4" s="1"/>
  <c r="B155" i="1"/>
  <c r="B155" i="4" s="1"/>
  <c r="B156" i="1"/>
  <c r="B156" i="4" s="1"/>
  <c r="B157" i="1"/>
  <c r="B157" i="4" s="1"/>
  <c r="B160" i="1"/>
  <c r="B160" i="4" s="1"/>
  <c r="B161" i="1"/>
  <c r="B161" i="4" s="1"/>
  <c r="B162" i="1"/>
  <c r="B162" i="4" s="1"/>
  <c r="B163" i="1"/>
  <c r="B163" i="4" s="1"/>
  <c r="B164" i="1"/>
  <c r="B164" i="4" s="1"/>
  <c r="B165" i="1"/>
  <c r="B165" i="4" s="1"/>
  <c r="B167" i="1"/>
  <c r="B167" i="4" s="1"/>
  <c r="B168" i="1"/>
  <c r="B168" i="4" s="1"/>
  <c r="B169" i="1"/>
  <c r="B169" i="4" s="1"/>
  <c r="B171" i="1"/>
  <c r="B171" i="4" s="1"/>
  <c r="B172" i="1"/>
  <c r="B172" i="4" s="1"/>
  <c r="B173" i="1"/>
  <c r="B173" i="4" s="1"/>
  <c r="B174" i="1"/>
  <c r="B174" i="4" s="1"/>
  <c r="B175" i="1"/>
  <c r="B175" i="4" s="1"/>
  <c r="F176" i="1"/>
  <c r="B176" i="1" s="1"/>
  <c r="B176" i="4" s="1"/>
  <c r="H170" i="1"/>
  <c r="C170" i="1"/>
  <c r="E166" i="1"/>
  <c r="B166" i="1" s="1"/>
  <c r="B166" i="4" s="1"/>
  <c r="F158" i="1"/>
  <c r="B158" i="1" s="1"/>
  <c r="B158" i="4" s="1"/>
  <c r="B151" i="1"/>
  <c r="B151" i="4" s="1"/>
  <c r="D159" i="1"/>
  <c r="E159" i="1"/>
  <c r="F159" i="1"/>
  <c r="G159" i="1"/>
  <c r="C159" i="1"/>
  <c r="B129" i="5"/>
  <c r="B130" i="5"/>
  <c r="B131" i="5"/>
  <c r="B132" i="5"/>
  <c r="B138" i="5"/>
  <c r="B140" i="5"/>
  <c r="B148" i="3"/>
  <c r="B147" i="3"/>
  <c r="B146" i="3"/>
  <c r="B145" i="3"/>
  <c r="B138" i="3"/>
  <c r="B135" i="3"/>
  <c r="B134" i="3"/>
  <c r="B130" i="3"/>
  <c r="B125" i="2"/>
  <c r="B125" i="5" s="1"/>
  <c r="B126" i="2"/>
  <c r="B126" i="5" s="1"/>
  <c r="B127" i="2"/>
  <c r="B127" i="5" s="1"/>
  <c r="B128" i="2"/>
  <c r="B128" i="5" s="1"/>
  <c r="B129" i="2"/>
  <c r="B130" i="2"/>
  <c r="B131" i="2"/>
  <c r="B132" i="2"/>
  <c r="B133" i="2"/>
  <c r="B133" i="5" s="1"/>
  <c r="B134" i="2"/>
  <c r="B134" i="5" s="1"/>
  <c r="B135" i="2"/>
  <c r="B135" i="5" s="1"/>
  <c r="B136" i="2"/>
  <c r="B136" i="5" s="1"/>
  <c r="B137" i="2"/>
  <c r="B137" i="5" s="1"/>
  <c r="B138" i="2"/>
  <c r="B139" i="2"/>
  <c r="B139" i="5" s="1"/>
  <c r="B140" i="2"/>
  <c r="B141" i="2"/>
  <c r="B141" i="5" s="1"/>
  <c r="B142" i="2"/>
  <c r="B142" i="5" s="1"/>
  <c r="B143" i="2"/>
  <c r="B143" i="5" s="1"/>
  <c r="B144" i="2"/>
  <c r="B144" i="5" s="1"/>
  <c r="B145" i="2"/>
  <c r="B145" i="5" s="1"/>
  <c r="B146" i="2"/>
  <c r="B146" i="5" s="1"/>
  <c r="B147" i="2"/>
  <c r="B147" i="5" s="1"/>
  <c r="B148" i="2"/>
  <c r="B148" i="5" s="1"/>
  <c r="B149" i="2"/>
  <c r="B149" i="5" s="1"/>
  <c r="B150" i="2"/>
  <c r="B150" i="5" s="1"/>
  <c r="T148" i="2"/>
  <c r="L143" i="2"/>
  <c r="C143" i="2"/>
  <c r="H142" i="2"/>
  <c r="G142" i="2"/>
  <c r="G130" i="2"/>
  <c r="C125" i="2"/>
  <c r="B125" i="1"/>
  <c r="B125" i="4" s="1"/>
  <c r="B126" i="1"/>
  <c r="B126" i="4" s="1"/>
  <c r="B127" i="1"/>
  <c r="B127" i="4" s="1"/>
  <c r="B128" i="1"/>
  <c r="B128" i="4" s="1"/>
  <c r="B129" i="1"/>
  <c r="B129" i="4" s="1"/>
  <c r="B130" i="1"/>
  <c r="B130" i="4" s="1"/>
  <c r="B131" i="1"/>
  <c r="B131" i="4" s="1"/>
  <c r="B133" i="1"/>
  <c r="B133" i="4" s="1"/>
  <c r="B134" i="1"/>
  <c r="B134" i="4" s="1"/>
  <c r="B135" i="1"/>
  <c r="B135" i="4" s="1"/>
  <c r="B136" i="1"/>
  <c r="B136" i="4" s="1"/>
  <c r="B137" i="1"/>
  <c r="B137" i="4" s="1"/>
  <c r="B139" i="1"/>
  <c r="B139" i="4" s="1"/>
  <c r="B140" i="1"/>
  <c r="B140" i="4" s="1"/>
  <c r="B141" i="1"/>
  <c r="B141" i="4" s="1"/>
  <c r="B142" i="1"/>
  <c r="B142" i="4" s="1"/>
  <c r="B143" i="1"/>
  <c r="B143" i="4" s="1"/>
  <c r="B144" i="1"/>
  <c r="B144" i="4" s="1"/>
  <c r="B145" i="1"/>
  <c r="B145" i="4" s="1"/>
  <c r="B146" i="1"/>
  <c r="B146" i="4" s="1"/>
  <c r="B147" i="1"/>
  <c r="B147" i="4" s="1"/>
  <c r="B148" i="1"/>
  <c r="B148" i="4" s="1"/>
  <c r="B149" i="1"/>
  <c r="B149" i="4" s="1"/>
  <c r="B150" i="1"/>
  <c r="B150" i="4" s="1"/>
  <c r="D138" i="1"/>
  <c r="B138" i="1" s="1"/>
  <c r="B138" i="4" s="1"/>
  <c r="M132" i="1"/>
  <c r="F132" i="1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98" i="4"/>
  <c r="B97" i="1"/>
  <c r="B97" i="4" s="1"/>
  <c r="B98" i="1"/>
  <c r="B99" i="1"/>
  <c r="B99" i="4" s="1"/>
  <c r="B100" i="1"/>
  <c r="B100" i="4" s="1"/>
  <c r="B101" i="1"/>
  <c r="B101" i="4" s="1"/>
  <c r="B102" i="1"/>
  <c r="B102" i="4" s="1"/>
  <c r="B103" i="1"/>
  <c r="B103" i="4" s="1"/>
  <c r="B104" i="1"/>
  <c r="B104" i="4" s="1"/>
  <c r="B105" i="1"/>
  <c r="B105" i="4" s="1"/>
  <c r="B106" i="1"/>
  <c r="B106" i="4" s="1"/>
  <c r="B107" i="1"/>
  <c r="B107" i="4" s="1"/>
  <c r="B108" i="1"/>
  <c r="B108" i="4" s="1"/>
  <c r="B110" i="1"/>
  <c r="B110" i="4" s="1"/>
  <c r="B111" i="1"/>
  <c r="B111" i="4" s="1"/>
  <c r="B113" i="1"/>
  <c r="B113" i="4" s="1"/>
  <c r="B114" i="1"/>
  <c r="B114" i="4" s="1"/>
  <c r="B116" i="1"/>
  <c r="B116" i="4" s="1"/>
  <c r="B117" i="1"/>
  <c r="B117" i="4" s="1"/>
  <c r="B118" i="1"/>
  <c r="B118" i="4" s="1"/>
  <c r="B119" i="1"/>
  <c r="B119" i="4" s="1"/>
  <c r="B121" i="1"/>
  <c r="B121" i="4" s="1"/>
  <c r="B124" i="3"/>
  <c r="B123" i="3"/>
  <c r="B122" i="3"/>
  <c r="B121" i="3"/>
  <c r="B119" i="3"/>
  <c r="B116" i="3"/>
  <c r="B115" i="3"/>
  <c r="B113" i="3"/>
  <c r="B109" i="3"/>
  <c r="B108" i="3"/>
  <c r="B107" i="3"/>
  <c r="B103" i="3"/>
  <c r="B102" i="3"/>
  <c r="B101" i="3"/>
  <c r="B100" i="3"/>
  <c r="B99" i="3"/>
  <c r="E121" i="2"/>
  <c r="C115" i="2"/>
  <c r="C106" i="2"/>
  <c r="C101" i="2"/>
  <c r="C100" i="2"/>
  <c r="M124" i="1"/>
  <c r="L124" i="1"/>
  <c r="B124" i="1" s="1"/>
  <c r="B124" i="4" s="1"/>
  <c r="F123" i="1"/>
  <c r="B123" i="1" s="1"/>
  <c r="B123" i="4" s="1"/>
  <c r="J122" i="1"/>
  <c r="C122" i="1"/>
  <c r="E120" i="1"/>
  <c r="B120" i="1" s="1"/>
  <c r="B120" i="4" s="1"/>
  <c r="J115" i="1"/>
  <c r="B115" i="1" s="1"/>
  <c r="B115" i="4" s="1"/>
  <c r="I112" i="1"/>
  <c r="B112" i="1" s="1"/>
  <c r="B112" i="4" s="1"/>
  <c r="G109" i="1"/>
  <c r="B109" i="1" s="1"/>
  <c r="B109" i="4" s="1"/>
  <c r="B89" i="3"/>
  <c r="B95" i="3"/>
  <c r="B95" i="5" s="1"/>
  <c r="B94" i="3"/>
  <c r="B92" i="3"/>
  <c r="B84" i="3"/>
  <c r="B80" i="3"/>
  <c r="B77" i="3"/>
  <c r="B76" i="3"/>
  <c r="B75" i="3"/>
  <c r="B74" i="5"/>
  <c r="B85" i="5"/>
  <c r="B86" i="5"/>
  <c r="B92" i="5"/>
  <c r="B94" i="5"/>
  <c r="B74" i="2"/>
  <c r="B75" i="2"/>
  <c r="B76" i="2"/>
  <c r="B77" i="2"/>
  <c r="B77" i="5" s="1"/>
  <c r="B78" i="2"/>
  <c r="B78" i="5" s="1"/>
  <c r="B79" i="2"/>
  <c r="B79" i="5" s="1"/>
  <c r="B80" i="2"/>
  <c r="B80" i="5" s="1"/>
  <c r="B81" i="2"/>
  <c r="B81" i="5" s="1"/>
  <c r="B82" i="2"/>
  <c r="B82" i="5" s="1"/>
  <c r="B83" i="2"/>
  <c r="B83" i="5" s="1"/>
  <c r="B84" i="2"/>
  <c r="B84" i="5" s="1"/>
  <c r="B85" i="2"/>
  <c r="B86" i="2"/>
  <c r="B87" i="2"/>
  <c r="B87" i="5" s="1"/>
  <c r="B88" i="2"/>
  <c r="B88" i="5" s="1"/>
  <c r="B89" i="2"/>
  <c r="B90" i="2"/>
  <c r="B91" i="2"/>
  <c r="B91" i="5" s="1"/>
  <c r="B92" i="2"/>
  <c r="B93" i="2"/>
  <c r="B93" i="5" s="1"/>
  <c r="B94" i="2"/>
  <c r="B95" i="2"/>
  <c r="B96" i="2"/>
  <c r="B96" i="5" s="1"/>
  <c r="H96" i="2"/>
  <c r="K92" i="2"/>
  <c r="L90" i="2"/>
  <c r="E90" i="2"/>
  <c r="B74" i="1"/>
  <c r="B74" i="4" s="1"/>
  <c r="B75" i="1"/>
  <c r="B76" i="1"/>
  <c r="B77" i="1"/>
  <c r="B77" i="4" s="1"/>
  <c r="B78" i="1"/>
  <c r="B78" i="4" s="1"/>
  <c r="B79" i="1"/>
  <c r="B79" i="4" s="1"/>
  <c r="B80" i="1"/>
  <c r="B80" i="4" s="1"/>
  <c r="B81" i="1"/>
  <c r="B81" i="4" s="1"/>
  <c r="B82" i="1"/>
  <c r="B82" i="4" s="1"/>
  <c r="B83" i="1"/>
  <c r="B83" i="4" s="1"/>
  <c r="B84" i="1"/>
  <c r="B85" i="1"/>
  <c r="B85" i="4" s="1"/>
  <c r="B87" i="1"/>
  <c r="B87" i="4" s="1"/>
  <c r="B88" i="1"/>
  <c r="B88" i="4" s="1"/>
  <c r="B89" i="1"/>
  <c r="B90" i="1"/>
  <c r="B90" i="4" s="1"/>
  <c r="B91" i="1"/>
  <c r="B91" i="4" s="1"/>
  <c r="B92" i="1"/>
  <c r="B93" i="1"/>
  <c r="B93" i="4" s="1"/>
  <c r="B94" i="1"/>
  <c r="B96" i="1"/>
  <c r="B96" i="4" s="1"/>
  <c r="M95" i="1"/>
  <c r="B95" i="1" s="1"/>
  <c r="N86" i="1"/>
  <c r="K86" i="1"/>
  <c r="I86" i="1"/>
  <c r="H86" i="1"/>
  <c r="B56" i="3"/>
  <c r="B50" i="5"/>
  <c r="B51" i="5"/>
  <c r="B58" i="5"/>
  <c r="B59" i="5"/>
  <c r="B62" i="5"/>
  <c r="B63" i="5"/>
  <c r="B64" i="5"/>
  <c r="B67" i="5"/>
  <c r="B69" i="5"/>
  <c r="B73" i="3"/>
  <c r="B72" i="3"/>
  <c r="B70" i="3"/>
  <c r="B69" i="3"/>
  <c r="B68" i="3"/>
  <c r="B67" i="3"/>
  <c r="B66" i="3"/>
  <c r="B65" i="3"/>
  <c r="B64" i="3"/>
  <c r="B61" i="3"/>
  <c r="B60" i="3"/>
  <c r="B59" i="3"/>
  <c r="B58" i="3"/>
  <c r="B55" i="3"/>
  <c r="B54" i="3"/>
  <c r="B53" i="3"/>
  <c r="B52" i="3"/>
  <c r="B51" i="3"/>
  <c r="B50" i="3"/>
  <c r="B51" i="1"/>
  <c r="B51" i="4" s="1"/>
  <c r="B52" i="1"/>
  <c r="B52" i="4" s="1"/>
  <c r="B53" i="1"/>
  <c r="B53" i="4" s="1"/>
  <c r="B54" i="1"/>
  <c r="B54" i="4" s="1"/>
  <c r="B55" i="1"/>
  <c r="B55" i="4" s="1"/>
  <c r="B56" i="1"/>
  <c r="B56" i="4" s="1"/>
  <c r="B57" i="1"/>
  <c r="B57" i="4" s="1"/>
  <c r="B58" i="1"/>
  <c r="B58" i="4" s="1"/>
  <c r="B59" i="1"/>
  <c r="B59" i="4" s="1"/>
  <c r="B60" i="1"/>
  <c r="B60" i="4" s="1"/>
  <c r="B61" i="1"/>
  <c r="B61" i="4" s="1"/>
  <c r="B62" i="1"/>
  <c r="B62" i="4" s="1"/>
  <c r="B64" i="1"/>
  <c r="B64" i="4" s="1"/>
  <c r="B65" i="1"/>
  <c r="B65" i="4" s="1"/>
  <c r="B68" i="1"/>
  <c r="B68" i="4" s="1"/>
  <c r="B69" i="1"/>
  <c r="B69" i="4" s="1"/>
  <c r="B70" i="1"/>
  <c r="B70" i="4" s="1"/>
  <c r="B71" i="1"/>
  <c r="B71" i="4" s="1"/>
  <c r="B72" i="1"/>
  <c r="B72" i="4" s="1"/>
  <c r="B50" i="2"/>
  <c r="B51" i="2"/>
  <c r="B52" i="2"/>
  <c r="B52" i="5" s="1"/>
  <c r="B53" i="2"/>
  <c r="B53" i="5" s="1"/>
  <c r="B54" i="2"/>
  <c r="B54" i="5" s="1"/>
  <c r="B55" i="2"/>
  <c r="B55" i="5" s="1"/>
  <c r="B56" i="2"/>
  <c r="B56" i="5" s="1"/>
  <c r="B57" i="2"/>
  <c r="B57" i="5" s="1"/>
  <c r="B58" i="2"/>
  <c r="B59" i="2"/>
  <c r="B60" i="2"/>
  <c r="B60" i="5" s="1"/>
  <c r="B61" i="2"/>
  <c r="B61" i="5" s="1"/>
  <c r="B62" i="2"/>
  <c r="B63" i="2"/>
  <c r="B64" i="2"/>
  <c r="B65" i="2"/>
  <c r="B65" i="5" s="1"/>
  <c r="B66" i="2"/>
  <c r="B66" i="5" s="1"/>
  <c r="B67" i="2"/>
  <c r="B68" i="2"/>
  <c r="B68" i="5" s="1"/>
  <c r="B69" i="2"/>
  <c r="B70" i="2"/>
  <c r="B70" i="5" s="1"/>
  <c r="B71" i="2"/>
  <c r="B71" i="5" s="1"/>
  <c r="B72" i="2"/>
  <c r="B72" i="5" s="1"/>
  <c r="B73" i="2"/>
  <c r="B73" i="5" s="1"/>
  <c r="C71" i="2"/>
  <c r="C68" i="2"/>
  <c r="F67" i="2"/>
  <c r="E57" i="2"/>
  <c r="H55" i="2"/>
  <c r="H53" i="2"/>
  <c r="C53" i="2"/>
  <c r="J51" i="2"/>
  <c r="F51" i="2"/>
  <c r="E51" i="2"/>
  <c r="E73" i="1"/>
  <c r="D73" i="1"/>
  <c r="F67" i="1"/>
  <c r="C67" i="1"/>
  <c r="C66" i="1"/>
  <c r="B66" i="1" s="1"/>
  <c r="B66" i="4" s="1"/>
  <c r="G63" i="1"/>
  <c r="B63" i="1" s="1"/>
  <c r="B63" i="4" s="1"/>
  <c r="J50" i="1"/>
  <c r="I50" i="1"/>
  <c r="B49" i="3"/>
  <c r="B32" i="5"/>
  <c r="B33" i="5"/>
  <c r="B37" i="5"/>
  <c r="B39" i="5"/>
  <c r="B40" i="5"/>
  <c r="B42" i="5"/>
  <c r="B44" i="5"/>
  <c r="B45" i="5"/>
  <c r="B48" i="3"/>
  <c r="B47" i="3"/>
  <c r="B45" i="3"/>
  <c r="B41" i="3"/>
  <c r="B44" i="3"/>
  <c r="B43" i="3"/>
  <c r="B29" i="3"/>
  <c r="B33" i="3"/>
  <c r="B32" i="3"/>
  <c r="B31" i="3"/>
  <c r="B30" i="3"/>
  <c r="B27" i="3"/>
  <c r="B26" i="2"/>
  <c r="B26" i="5" s="1"/>
  <c r="B27" i="2"/>
  <c r="B28" i="2"/>
  <c r="B28" i="5" s="1"/>
  <c r="B29" i="2"/>
  <c r="B30" i="2"/>
  <c r="B30" i="5" s="1"/>
  <c r="B31" i="2"/>
  <c r="B31" i="5" s="1"/>
  <c r="B32" i="2"/>
  <c r="B33" i="2"/>
  <c r="B34" i="2"/>
  <c r="B34" i="5" s="1"/>
  <c r="B35" i="2"/>
  <c r="B35" i="5" s="1"/>
  <c r="B36" i="2"/>
  <c r="B36" i="5" s="1"/>
  <c r="B37" i="2"/>
  <c r="B38" i="2"/>
  <c r="B38" i="5" s="1"/>
  <c r="B39" i="2"/>
  <c r="B40" i="2"/>
  <c r="B41" i="2"/>
  <c r="B41" i="5" s="1"/>
  <c r="B42" i="2"/>
  <c r="B43" i="2"/>
  <c r="B43" i="5" s="1"/>
  <c r="B44" i="2"/>
  <c r="B45" i="2"/>
  <c r="B46" i="2"/>
  <c r="B46" i="5" s="1"/>
  <c r="B47" i="2"/>
  <c r="B47" i="5" s="1"/>
  <c r="B48" i="2"/>
  <c r="B48" i="5" s="1"/>
  <c r="B49" i="2"/>
  <c r="B26" i="1"/>
  <c r="B26" i="4" s="1"/>
  <c r="B27" i="1"/>
  <c r="B28" i="1"/>
  <c r="B28" i="4" s="1"/>
  <c r="B29" i="1"/>
  <c r="B31" i="1"/>
  <c r="B31" i="4" s="1"/>
  <c r="B32" i="1"/>
  <c r="B32" i="4" s="1"/>
  <c r="B33" i="1"/>
  <c r="B33" i="4" s="1"/>
  <c r="B34" i="1"/>
  <c r="B34" i="4" s="1"/>
  <c r="B35" i="1"/>
  <c r="B35" i="4" s="1"/>
  <c r="B36" i="1"/>
  <c r="B36" i="4" s="1"/>
  <c r="B37" i="1"/>
  <c r="B37" i="4" s="1"/>
  <c r="B38" i="1"/>
  <c r="B38" i="4" s="1"/>
  <c r="B40" i="1"/>
  <c r="B40" i="4" s="1"/>
  <c r="B41" i="1"/>
  <c r="B41" i="4" s="1"/>
  <c r="B42" i="1"/>
  <c r="B42" i="4" s="1"/>
  <c r="B43" i="1"/>
  <c r="B43" i="4" s="1"/>
  <c r="B44" i="1"/>
  <c r="B44" i="4" s="1"/>
  <c r="M49" i="1"/>
  <c r="B49" i="1" s="1"/>
  <c r="B49" i="4" s="1"/>
  <c r="J48" i="1"/>
  <c r="D48" i="1"/>
  <c r="M47" i="2"/>
  <c r="N47" i="1"/>
  <c r="B47" i="1" s="1"/>
  <c r="B47" i="4" s="1"/>
  <c r="L39" i="2"/>
  <c r="E39" i="1"/>
  <c r="B39" i="1" s="1"/>
  <c r="B39" i="4" s="1"/>
  <c r="E46" i="2"/>
  <c r="O46" i="1"/>
  <c r="B46" i="1" s="1"/>
  <c r="B46" i="4" s="1"/>
  <c r="K45" i="1"/>
  <c r="H45" i="1"/>
  <c r="R44" i="2"/>
  <c r="O44" i="2"/>
  <c r="K30" i="1"/>
  <c r="B30" i="1" s="1"/>
  <c r="B30" i="4" s="1"/>
  <c r="E6" i="1"/>
  <c r="B25" i="3"/>
  <c r="B25" i="2"/>
  <c r="B25" i="5" s="1"/>
  <c r="G25" i="1"/>
  <c r="C25" i="1"/>
  <c r="B12" i="5"/>
  <c r="B24" i="3"/>
  <c r="B23" i="3"/>
  <c r="B22" i="3"/>
  <c r="B21" i="3"/>
  <c r="B16" i="3"/>
  <c r="B15" i="3"/>
  <c r="B13" i="3"/>
  <c r="B14" i="3"/>
  <c r="B18" i="3"/>
  <c r="B17" i="3"/>
  <c r="B4" i="3"/>
  <c r="B3" i="3"/>
  <c r="B6" i="3"/>
  <c r="B5" i="3"/>
  <c r="B1" i="3"/>
  <c r="B2" i="3"/>
  <c r="B9" i="3"/>
  <c r="B7" i="3"/>
  <c r="B8" i="3"/>
  <c r="B12" i="3"/>
  <c r="B11" i="3"/>
  <c r="B2" i="2"/>
  <c r="B4" i="2"/>
  <c r="B4" i="5" s="1"/>
  <c r="B6" i="2"/>
  <c r="B6" i="5" s="1"/>
  <c r="B8" i="2"/>
  <c r="B9" i="2"/>
  <c r="B10" i="2"/>
  <c r="B10" i="5" s="1"/>
  <c r="B11" i="2"/>
  <c r="B11" i="5" s="1"/>
  <c r="B12" i="2"/>
  <c r="B13" i="2"/>
  <c r="B14" i="2"/>
  <c r="B17" i="2"/>
  <c r="B18" i="2"/>
  <c r="B18" i="5" s="1"/>
  <c r="B19" i="2"/>
  <c r="B19" i="5" s="1"/>
  <c r="B20" i="2"/>
  <c r="B20" i="5" s="1"/>
  <c r="B21" i="2"/>
  <c r="B21" i="5" s="1"/>
  <c r="B23" i="2"/>
  <c r="B24" i="2"/>
  <c r="I22" i="2"/>
  <c r="B22" i="2" s="1"/>
  <c r="B22" i="5" s="1"/>
  <c r="L16" i="2"/>
  <c r="J16" i="2"/>
  <c r="I16" i="2"/>
  <c r="B16" i="2" s="1"/>
  <c r="E15" i="2"/>
  <c r="B15" i="2" s="1"/>
  <c r="B15" i="5" s="1"/>
  <c r="Y3" i="2"/>
  <c r="D3" i="2"/>
  <c r="B3" i="2" s="1"/>
  <c r="F5" i="2"/>
  <c r="D5" i="2"/>
  <c r="B5" i="2" s="1"/>
  <c r="B5" i="5" s="1"/>
  <c r="O7" i="2"/>
  <c r="K7" i="2"/>
  <c r="J7" i="2"/>
  <c r="B7" i="2" s="1"/>
  <c r="B7" i="5" s="1"/>
  <c r="B1" i="2"/>
  <c r="B24" i="1"/>
  <c r="L23" i="1"/>
  <c r="B23" i="1" s="1"/>
  <c r="K22" i="1"/>
  <c r="J22" i="1"/>
  <c r="I22" i="1"/>
  <c r="H22" i="1"/>
  <c r="G22" i="1"/>
  <c r="F22" i="1"/>
  <c r="E22" i="1"/>
  <c r="D22" i="1"/>
  <c r="C22" i="1"/>
  <c r="L21" i="1"/>
  <c r="B21" i="1" s="1"/>
  <c r="B20" i="1"/>
  <c r="B20" i="4" s="1"/>
  <c r="F19" i="1"/>
  <c r="B19" i="1" s="1"/>
  <c r="B19" i="4" s="1"/>
  <c r="B17" i="1"/>
  <c r="D18" i="1"/>
  <c r="B18" i="1" s="1"/>
  <c r="B16" i="1"/>
  <c r="D15" i="1"/>
  <c r="C15" i="1"/>
  <c r="B14" i="1"/>
  <c r="K13" i="1"/>
  <c r="J13" i="1"/>
  <c r="D13" i="1"/>
  <c r="C13" i="1"/>
  <c r="F12" i="1"/>
  <c r="C12" i="1"/>
  <c r="B11" i="1"/>
  <c r="B9" i="1"/>
  <c r="B10" i="1"/>
  <c r="B10" i="4" s="1"/>
  <c r="D8" i="1"/>
  <c r="C8" i="1"/>
  <c r="I7" i="1"/>
  <c r="B7" i="1" s="1"/>
  <c r="D6" i="1"/>
  <c r="C6" i="1"/>
  <c r="B5" i="1"/>
  <c r="B4" i="1"/>
  <c r="S3" i="1"/>
  <c r="D3" i="1"/>
  <c r="F2" i="1"/>
  <c r="B2" i="1" s="1"/>
  <c r="H1" i="1"/>
  <c r="B1" i="1" s="1"/>
  <c r="B159" i="1" l="1"/>
  <c r="B159" i="4" s="1"/>
  <c r="B192" i="1"/>
  <c r="B192" i="4" s="1"/>
  <c r="B122" i="1"/>
  <c r="B122" i="4" s="1"/>
  <c r="B132" i="1"/>
  <c r="B132" i="4" s="1"/>
  <c r="B170" i="1"/>
  <c r="B170" i="4" s="1"/>
  <c r="B25" i="1"/>
  <c r="B76" i="4"/>
  <c r="B13" i="1"/>
  <c r="B13" i="4" s="1"/>
  <c r="B84" i="4"/>
  <c r="B67" i="1"/>
  <c r="B67" i="4" s="1"/>
  <c r="B48" i="1"/>
  <c r="B48" i="4" s="1"/>
  <c r="B6" i="1"/>
  <c r="B6" i="4" s="1"/>
  <c r="B12" i="1"/>
  <c r="B12" i="4" s="1"/>
  <c r="B15" i="1"/>
  <c r="B15" i="4" s="1"/>
  <c r="B22" i="1"/>
  <c r="B22" i="4" s="1"/>
  <c r="B45" i="1"/>
  <c r="B45" i="4" s="1"/>
  <c r="B8" i="1"/>
  <c r="B8" i="4" s="1"/>
  <c r="B73" i="1"/>
  <c r="B73" i="4" s="1"/>
  <c r="B86" i="1"/>
  <c r="B86" i="4" s="1"/>
  <c r="B3" i="1"/>
  <c r="B3" i="4" s="1"/>
  <c r="B50" i="1"/>
  <c r="B50" i="4" s="1"/>
  <c r="B25" i="4"/>
  <c r="B7" i="4"/>
  <c r="B94" i="4"/>
  <c r="B92" i="4"/>
  <c r="B89" i="4"/>
  <c r="B75" i="5"/>
  <c r="B95" i="4"/>
  <c r="B90" i="5"/>
  <c r="B89" i="5"/>
  <c r="B76" i="5"/>
  <c r="B75" i="4"/>
  <c r="B49" i="5"/>
  <c r="B29" i="5"/>
  <c r="B27" i="5"/>
  <c r="B29" i="4"/>
  <c r="B5" i="4"/>
  <c r="B1" i="4"/>
  <c r="B17" i="5"/>
  <c r="B8" i="5"/>
  <c r="B23" i="5"/>
  <c r="B17" i="4"/>
  <c r="B23" i="4"/>
  <c r="B9" i="4"/>
  <c r="B18" i="4"/>
  <c r="B2" i="4"/>
  <c r="B11" i="4"/>
  <c r="B14" i="4"/>
  <c r="B24" i="5"/>
  <c r="B13" i="5"/>
  <c r="B2" i="5"/>
  <c r="B21" i="4"/>
  <c r="B14" i="5"/>
  <c r="B24" i="4"/>
  <c r="B3" i="5"/>
  <c r="B4" i="4"/>
  <c r="B16" i="4"/>
  <c r="B16" i="5"/>
  <c r="B9" i="5"/>
  <c r="B27" i="4"/>
  <c r="B1" i="5"/>
</calcChain>
</file>

<file path=xl/sharedStrings.xml><?xml version="1.0" encoding="utf-8"?>
<sst xmlns="http://schemas.openxmlformats.org/spreadsheetml/2006/main" count="1342" uniqueCount="279">
  <si>
    <t>Khaos</t>
  </si>
  <si>
    <t>I. Bonfim</t>
  </si>
  <si>
    <t>Angela Hill</t>
  </si>
  <si>
    <t>Ketlen Sousa</t>
  </si>
  <si>
    <t>Aguilar</t>
  </si>
  <si>
    <t>Estevam</t>
  </si>
  <si>
    <t>DonTale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</si>
  <si>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</si>
  <si>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</si>
  <si>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</si>
  <si>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</si>
  <si>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</si>
  <si>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</si>
  <si>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</si>
  <si>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</si>
  <si>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</si>
  <si>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</si>
  <si>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</si>
  <si>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</si>
  <si>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</si>
  <si>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</si>
  <si>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</si>
  <si>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</si>
  <si>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</si>
  <si>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</si>
  <si>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</si>
  <si>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</si>
  <si>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</si>
  <si>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</si>
  <si>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</si>
  <si>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</si>
  <si>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</si>
  <si>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</si>
  <si>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</si>
  <si>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</si>
  <si>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Mel. Costa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</si>
  <si>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</si>
  <si>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</si>
  <si>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</si>
  <si>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</si>
  <si>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</si>
  <si>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</si>
  <si>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</si>
  <si>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</si>
  <si>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</si>
  <si>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</si>
  <si>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</si>
  <si>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</si>
  <si>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</si>
  <si>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</si>
  <si>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</si>
  <si>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</si>
  <si>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</si>
  <si>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</si>
  <si>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</si>
  <si>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</si>
  <si>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</si>
  <si>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</si>
  <si>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</si>
  <si>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</si>
  <si>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</si>
  <si>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</si>
  <si>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</si>
  <si>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</si>
  <si>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</si>
  <si>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</si>
  <si>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</si>
  <si>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</si>
  <si>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</si>
  <si>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</si>
  <si>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</si>
  <si>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</si>
  <si>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</si>
  <si>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</si>
  <si>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</si>
  <si>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</si>
  <si>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Mairon Santos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</si>
  <si>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</si>
  <si>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</si>
  <si>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</si>
  <si>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</si>
  <si>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</si>
  <si>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</si>
  <si>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</si>
  <si>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</si>
  <si>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</si>
  <si>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</si>
  <si>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</si>
  <si>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</si>
  <si>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</si>
  <si>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</si>
  <si>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</si>
  <si>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</si>
  <si>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</si>
  <si>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</si>
  <si>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</si>
  <si>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</si>
  <si>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</si>
  <si>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</si>
  <si>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</si>
  <si>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</si>
  <si>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</si>
  <si>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</si>
  <si>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</si>
  <si>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</si>
  <si>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</si>
  <si>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</si>
  <si>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</si>
  <si>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</si>
  <si>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</si>
  <si>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</si>
  <si>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</si>
  <si>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</si>
  <si>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</si>
  <si>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</si>
  <si>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</si>
  <si>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</si>
  <si>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</si>
  <si>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</si>
  <si>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</si>
  <si>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</si>
  <si>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</si>
  <si>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</si>
  <si>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</si>
  <si>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</si>
  <si>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</si>
  <si>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</si>
  <si>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</si>
  <si>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</si>
  <si>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</si>
  <si>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</si>
  <si>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</si>
  <si>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</si>
  <si>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</si>
  <si>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</si>
  <si>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</si>
  <si>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</si>
  <si>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</si>
  <si>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</si>
  <si>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</si>
  <si>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</si>
  <si>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</si>
  <si>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</si>
  <si>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</si>
  <si>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</si>
  <si>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</si>
  <si>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</si>
  <si>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</si>
  <si>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</si>
  <si>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</si>
  <si>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</si>
  <si>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</si>
  <si>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</si>
  <si>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</si>
  <si>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</si>
  <si>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</si>
  <si>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</si>
  <si>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</si>
  <si>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</si>
  <si>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</si>
  <si>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</si>
  <si>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</si>
  <si>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</si>
  <si>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</si>
  <si>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</si>
  <si>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</si>
  <si>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</si>
  <si>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</si>
  <si>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</si>
  <si>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</si>
  <si>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</si>
  <si>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</si>
  <si>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</si>
  <si>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</si>
  <si>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</si>
  <si>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</si>
  <si>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</si>
  <si>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</si>
  <si>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</si>
  <si>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</si>
  <si>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</si>
  <si>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</si>
  <si>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</si>
  <si>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</si>
  <si>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</si>
  <si>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</si>
  <si>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</si>
  <si>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</si>
  <si>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</si>
  <si>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</si>
  <si>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</si>
  <si>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</si>
  <si>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</si>
  <si>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</si>
  <si>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</si>
  <si>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</si>
  <si>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</si>
  <si>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</si>
  <si>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</si>
  <si>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</si>
  <si>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</si>
  <si>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</si>
  <si>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</si>
  <si>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</si>
  <si>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</si>
  <si>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</si>
  <si>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</si>
  <si>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</si>
  <si>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</si>
  <si>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</si>
  <si>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</si>
  <si>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</si>
  <si>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</si>
  <si>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</si>
  <si>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</si>
  <si>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</si>
  <si>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</si>
  <si>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</si>
  <si>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</si>
  <si>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</si>
  <si>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</si>
  <si>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</si>
  <si>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</si>
  <si>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</si>
  <si>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</si>
  <si>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</si>
  <si>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</si>
  <si>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</si>
  <si>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</si>
  <si>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</si>
  <si>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</si>
  <si>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</si>
  <si>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</si>
  <si>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</si>
  <si>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</si>
  <si>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</si>
  <si>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</si>
  <si>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</si>
  <si>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</si>
  <si>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</si>
  <si>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</si>
  <si>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</si>
  <si>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</si>
  <si>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Andrade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</si>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</sst>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263"/>
  <sheetViews>
    <sheetView zoomScale="90" zoomScaleNormal="90" workbookViewId="0">
      <selection activeCell="A236" sqref="A1:A1048576"/>
    </sheetView>
  </sheetViews>
  <sheetFormatPr defaultRowHeight="14.4" x14ac:dyDescent="0.3"/>
  <cols>
    <col min="1" max="1" width="16.77734375" bestFit="1" customWidth="1"/>
    <col min="2" max="2" width="8.88671875" style="1"/>
  </cols>
  <sheetData>
    <row r="1" spans="1:29" x14ac:dyDescent="0.3">
      <c r="A1" t="s">
        <v>0</v>
      </c>
      <c r="B1" s="1">
        <f t="shared" ref="B1:B6" si="0" xml:space="preserve"> AVERAGE(C1:BC1)</f>
        <v>63.555555555555557</v>
      </c>
      <c r="C1">
        <v>5</v>
      </c>
      <c r="D1">
        <v>0</v>
      </c>
      <c r="E1">
        <v>36</v>
      </c>
      <c r="F1">
        <v>113</v>
      </c>
      <c r="G1">
        <v>48</v>
      </c>
      <c r="H1">
        <f>4*60+29</f>
        <v>269</v>
      </c>
      <c r="I1">
        <v>77</v>
      </c>
      <c r="J1">
        <v>1</v>
      </c>
      <c r="K1">
        <v>23</v>
      </c>
    </row>
    <row r="2" spans="1:29" x14ac:dyDescent="0.3">
      <c r="A2" t="s">
        <v>18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29" x14ac:dyDescent="0.3">
      <c r="A3" t="s">
        <v>2</v>
      </c>
      <c r="B3" s="1">
        <f t="shared" si="0"/>
        <v>129.7037037037037</v>
      </c>
      <c r="C3">
        <v>25</v>
      </c>
      <c r="D3">
        <f>4*60+21</f>
        <v>261</v>
      </c>
      <c r="E3">
        <v>11</v>
      </c>
      <c r="F3">
        <v>6</v>
      </c>
      <c r="G3">
        <v>174</v>
      </c>
      <c r="H3">
        <v>8</v>
      </c>
      <c r="I3">
        <v>121</v>
      </c>
      <c r="J3">
        <v>33</v>
      </c>
      <c r="K3">
        <v>42</v>
      </c>
      <c r="L3">
        <v>5</v>
      </c>
      <c r="M3">
        <v>55</v>
      </c>
      <c r="N3">
        <v>59</v>
      </c>
      <c r="O3">
        <v>186</v>
      </c>
      <c r="P3">
        <v>192</v>
      </c>
      <c r="Q3">
        <v>37</v>
      </c>
      <c r="R3">
        <v>130</v>
      </c>
      <c r="S3">
        <f>3*60+52</f>
        <v>232</v>
      </c>
      <c r="T3">
        <v>116</v>
      </c>
      <c r="U3">
        <v>264</v>
      </c>
      <c r="V3">
        <v>128</v>
      </c>
      <c r="W3">
        <v>36</v>
      </c>
      <c r="X3">
        <v>0</v>
      </c>
      <c r="Y3">
        <v>431</v>
      </c>
      <c r="Z3">
        <v>483</v>
      </c>
      <c r="AA3">
        <v>186</v>
      </c>
      <c r="AB3">
        <v>10</v>
      </c>
      <c r="AC3">
        <v>271</v>
      </c>
    </row>
    <row r="4" spans="1:29" x14ac:dyDescent="0.3">
      <c r="A4" t="s">
        <v>3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29" x14ac:dyDescent="0.3">
      <c r="A5" t="s">
        <v>4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29" x14ac:dyDescent="0.3">
      <c r="A6" t="s">
        <v>5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29" x14ac:dyDescent="0.3">
      <c r="A7" t="s">
        <v>6</v>
      </c>
      <c r="B7" s="1">
        <f t="shared" ref="B7:B70" si="1" xml:space="preserve"> AVERAGE(C7:BC7)</f>
        <v>90.538461538461533</v>
      </c>
      <c r="C7">
        <v>0</v>
      </c>
      <c r="D7">
        <v>0</v>
      </c>
      <c r="E7">
        <v>0</v>
      </c>
      <c r="F7">
        <v>2</v>
      </c>
      <c r="G7">
        <v>93</v>
      </c>
      <c r="H7">
        <v>147</v>
      </c>
      <c r="I7">
        <f>11*60+32</f>
        <v>692</v>
      </c>
      <c r="J7">
        <v>0</v>
      </c>
      <c r="K7">
        <v>166</v>
      </c>
      <c r="L7">
        <v>2</v>
      </c>
      <c r="M7">
        <v>39</v>
      </c>
      <c r="N7">
        <v>36</v>
      </c>
      <c r="O7">
        <v>0</v>
      </c>
    </row>
    <row r="8" spans="1:29" x14ac:dyDescent="0.3">
      <c r="A8" t="s">
        <v>7</v>
      </c>
      <c r="B8" s="1">
        <f t="shared" si="1"/>
        <v>336.5</v>
      </c>
      <c r="C8">
        <f>7*60+19</f>
        <v>439</v>
      </c>
      <c r="D8">
        <f>3*60+54</f>
        <v>234</v>
      </c>
    </row>
    <row r="9" spans="1:29" x14ac:dyDescent="0.3">
      <c r="A9" t="s">
        <v>8</v>
      </c>
      <c r="B9" s="1">
        <f t="shared" si="1"/>
        <v>42</v>
      </c>
      <c r="C9">
        <v>0</v>
      </c>
      <c r="D9">
        <v>5</v>
      </c>
      <c r="E9">
        <v>0</v>
      </c>
      <c r="F9">
        <v>29</v>
      </c>
      <c r="G9">
        <v>0</v>
      </c>
      <c r="H9">
        <v>40</v>
      </c>
      <c r="I9">
        <v>0</v>
      </c>
      <c r="J9">
        <v>14</v>
      </c>
      <c r="K9">
        <v>5</v>
      </c>
      <c r="L9">
        <v>182</v>
      </c>
      <c r="M9">
        <v>187</v>
      </c>
    </row>
    <row r="10" spans="1:29" x14ac:dyDescent="0.3">
      <c r="A10" t="s">
        <v>9</v>
      </c>
      <c r="B10" s="1">
        <f t="shared" si="1"/>
        <v>153.5</v>
      </c>
      <c r="C10">
        <v>134</v>
      </c>
      <c r="D10">
        <v>173</v>
      </c>
    </row>
    <row r="11" spans="1:29" x14ac:dyDescent="0.3">
      <c r="A11" t="s">
        <v>10</v>
      </c>
      <c r="B11" s="1">
        <f t="shared" si="1"/>
        <v>36.5</v>
      </c>
      <c r="C11">
        <v>8</v>
      </c>
      <c r="D11">
        <v>0</v>
      </c>
      <c r="E11">
        <v>69</v>
      </c>
      <c r="F11">
        <v>69</v>
      </c>
    </row>
    <row r="12" spans="1:29" x14ac:dyDescent="0.3">
      <c r="A12" t="s">
        <v>11</v>
      </c>
      <c r="B12" s="1">
        <f t="shared" si="1"/>
        <v>112.66666666666667</v>
      </c>
      <c r="C12">
        <f>5*60+46</f>
        <v>346</v>
      </c>
      <c r="D12">
        <v>5</v>
      </c>
      <c r="E12">
        <v>114</v>
      </c>
      <c r="F12">
        <f>180+31</f>
        <v>211</v>
      </c>
      <c r="G12">
        <v>0</v>
      </c>
      <c r="H12">
        <v>0</v>
      </c>
    </row>
    <row r="13" spans="1:29" x14ac:dyDescent="0.3">
      <c r="A13" t="s">
        <v>12</v>
      </c>
      <c r="B13" s="1">
        <f t="shared" si="1"/>
        <v>301.3</v>
      </c>
      <c r="C13">
        <f>7*60+38</f>
        <v>458</v>
      </c>
      <c r="D13">
        <f>9*60+39</f>
        <v>579</v>
      </c>
      <c r="E13">
        <v>23</v>
      </c>
      <c r="F13">
        <v>479</v>
      </c>
      <c r="G13">
        <v>126</v>
      </c>
      <c r="H13">
        <v>0</v>
      </c>
      <c r="I13">
        <v>13</v>
      </c>
      <c r="J13">
        <f>12*60+50</f>
        <v>770</v>
      </c>
      <c r="K13">
        <f>9*60+20</f>
        <v>560</v>
      </c>
      <c r="L13">
        <v>5</v>
      </c>
    </row>
    <row r="14" spans="1:29" x14ac:dyDescent="0.3">
      <c r="A14" t="s">
        <v>13</v>
      </c>
      <c r="B14" s="1">
        <f t="shared" si="1"/>
        <v>171.75</v>
      </c>
      <c r="C14">
        <v>330</v>
      </c>
      <c r="D14">
        <v>14</v>
      </c>
      <c r="E14">
        <v>240</v>
      </c>
      <c r="F14">
        <v>130</v>
      </c>
      <c r="G14">
        <v>125</v>
      </c>
      <c r="H14">
        <v>259</v>
      </c>
      <c r="I14">
        <v>166</v>
      </c>
      <c r="J14">
        <v>110</v>
      </c>
    </row>
    <row r="15" spans="1:29" x14ac:dyDescent="0.3">
      <c r="A15" t="s">
        <v>14</v>
      </c>
      <c r="B15" s="1">
        <f t="shared" si="1"/>
        <v>185.25</v>
      </c>
      <c r="C15">
        <f>6*60+28</f>
        <v>388</v>
      </c>
      <c r="D15">
        <f>353</f>
        <v>353</v>
      </c>
      <c r="E15">
        <v>0</v>
      </c>
      <c r="F15">
        <v>0</v>
      </c>
    </row>
    <row r="16" spans="1:29" x14ac:dyDescent="0.3">
      <c r="A16" t="s">
        <v>15</v>
      </c>
      <c r="B16" s="1">
        <f t="shared" si="1"/>
        <v>92.769230769230774</v>
      </c>
      <c r="C16">
        <v>0</v>
      </c>
      <c r="D16">
        <v>597</v>
      </c>
      <c r="E16">
        <v>2</v>
      </c>
      <c r="F16">
        <v>33</v>
      </c>
      <c r="G16">
        <v>4</v>
      </c>
      <c r="H16">
        <v>3</v>
      </c>
      <c r="I16">
        <v>111</v>
      </c>
      <c r="J16">
        <v>154</v>
      </c>
      <c r="K16">
        <v>68</v>
      </c>
      <c r="L16">
        <v>41</v>
      </c>
      <c r="M16">
        <v>49</v>
      </c>
      <c r="N16">
        <v>141</v>
      </c>
      <c r="O16">
        <v>3</v>
      </c>
    </row>
    <row r="17" spans="1:20" x14ac:dyDescent="0.3">
      <c r="A17" t="s">
        <v>16</v>
      </c>
      <c r="B17" s="1">
        <f t="shared" si="1"/>
        <v>72.5</v>
      </c>
      <c r="C17">
        <v>137</v>
      </c>
      <c r="D17">
        <v>8</v>
      </c>
    </row>
    <row r="18" spans="1:20" x14ac:dyDescent="0.3">
      <c r="A18" t="s">
        <v>17</v>
      </c>
      <c r="B18" s="1">
        <f t="shared" si="1"/>
        <v>92</v>
      </c>
      <c r="C18">
        <v>0</v>
      </c>
      <c r="D18">
        <f>4*60+41</f>
        <v>281</v>
      </c>
      <c r="E18">
        <v>40</v>
      </c>
      <c r="F18">
        <v>47</v>
      </c>
    </row>
    <row r="19" spans="1:20" x14ac:dyDescent="0.3">
      <c r="A19" t="s">
        <v>19</v>
      </c>
      <c r="B19" s="1">
        <f t="shared" si="1"/>
        <v>111.8</v>
      </c>
      <c r="C19">
        <v>238</v>
      </c>
      <c r="D19">
        <v>19</v>
      </c>
      <c r="E19">
        <v>55</v>
      </c>
      <c r="F19">
        <f>180+32</f>
        <v>212</v>
      </c>
      <c r="G19">
        <v>35</v>
      </c>
    </row>
    <row r="20" spans="1:20" x14ac:dyDescent="0.3">
      <c r="A20" t="s">
        <v>1</v>
      </c>
      <c r="B20" s="1">
        <f t="shared" si="1"/>
        <v>18.600000000000001</v>
      </c>
      <c r="C20">
        <v>6</v>
      </c>
      <c r="D20">
        <v>47</v>
      </c>
      <c r="E20">
        <v>10</v>
      </c>
      <c r="F20">
        <v>30</v>
      </c>
      <c r="G20">
        <v>0</v>
      </c>
    </row>
    <row r="21" spans="1:20" x14ac:dyDescent="0.3">
      <c r="A21" t="s">
        <v>20</v>
      </c>
      <c r="B21" s="1">
        <f t="shared" si="1"/>
        <v>25.785714285714285</v>
      </c>
      <c r="C21">
        <v>36</v>
      </c>
      <c r="D21">
        <v>13</v>
      </c>
      <c r="E21">
        <v>1</v>
      </c>
      <c r="F21">
        <v>5</v>
      </c>
      <c r="G21">
        <v>2</v>
      </c>
      <c r="H21">
        <v>0</v>
      </c>
      <c r="I21">
        <v>6</v>
      </c>
      <c r="J21">
        <v>66</v>
      </c>
      <c r="K21">
        <v>5</v>
      </c>
      <c r="L21">
        <f>180+42</f>
        <v>222</v>
      </c>
      <c r="M21">
        <v>0</v>
      </c>
      <c r="N21">
        <v>0</v>
      </c>
      <c r="O21">
        <v>5</v>
      </c>
      <c r="P21">
        <v>0</v>
      </c>
    </row>
    <row r="22" spans="1:20" x14ac:dyDescent="0.3">
      <c r="A22" t="s">
        <v>21</v>
      </c>
      <c r="B22" s="1">
        <f t="shared" si="1"/>
        <v>232.54545454545453</v>
      </c>
      <c r="C22">
        <f>360+38</f>
        <v>398</v>
      </c>
      <c r="D22">
        <f>240+23</f>
        <v>263</v>
      </c>
      <c r="E22">
        <f>360+54</f>
        <v>414</v>
      </c>
      <c r="F22">
        <f>120+51</f>
        <v>171</v>
      </c>
      <c r="G22">
        <f>240+29</f>
        <v>269</v>
      </c>
      <c r="H22">
        <f>360+21</f>
        <v>381</v>
      </c>
      <c r="I22">
        <f>240+52</f>
        <v>292</v>
      </c>
      <c r="J22">
        <f>120+55</f>
        <v>175</v>
      </c>
      <c r="K22">
        <f>68</f>
        <v>68</v>
      </c>
      <c r="L22">
        <v>127</v>
      </c>
      <c r="M22">
        <v>0</v>
      </c>
    </row>
    <row r="23" spans="1:20" x14ac:dyDescent="0.3">
      <c r="A23" t="s">
        <v>22</v>
      </c>
      <c r="B23" s="1">
        <f t="shared" si="1"/>
        <v>116.09090909090909</v>
      </c>
      <c r="C23">
        <v>0</v>
      </c>
      <c r="D23">
        <v>85</v>
      </c>
      <c r="E23">
        <v>200</v>
      </c>
      <c r="F23">
        <v>94</v>
      </c>
      <c r="G23">
        <v>52</v>
      </c>
      <c r="H23">
        <v>74</v>
      </c>
      <c r="I23">
        <v>10</v>
      </c>
      <c r="J23">
        <v>47</v>
      </c>
      <c r="K23">
        <v>198</v>
      </c>
      <c r="L23">
        <f>8*60+20</f>
        <v>500</v>
      </c>
      <c r="M23">
        <v>17</v>
      </c>
    </row>
    <row r="24" spans="1:20" x14ac:dyDescent="0.3">
      <c r="A24" t="s">
        <v>23</v>
      </c>
      <c r="B24" s="1">
        <f t="shared" si="1"/>
        <v>73.222222222222229</v>
      </c>
      <c r="C24">
        <v>0</v>
      </c>
      <c r="D24">
        <v>5</v>
      </c>
      <c r="E24">
        <v>189</v>
      </c>
      <c r="F24">
        <v>10</v>
      </c>
      <c r="G24">
        <v>34</v>
      </c>
      <c r="H24">
        <v>22</v>
      </c>
      <c r="I24">
        <v>42</v>
      </c>
      <c r="J24">
        <v>9</v>
      </c>
      <c r="K24">
        <v>22</v>
      </c>
      <c r="L24">
        <v>30</v>
      </c>
      <c r="M24">
        <v>2</v>
      </c>
      <c r="N24">
        <v>5</v>
      </c>
      <c r="O24">
        <v>254</v>
      </c>
      <c r="P24">
        <v>0</v>
      </c>
      <c r="Q24">
        <v>187</v>
      </c>
      <c r="R24">
        <v>378</v>
      </c>
      <c r="S24">
        <v>0</v>
      </c>
      <c r="T24">
        <v>129</v>
      </c>
    </row>
    <row r="25" spans="1:20" x14ac:dyDescent="0.3">
      <c r="A25" t="s">
        <v>24</v>
      </c>
      <c r="B25" s="1">
        <f t="shared" si="1"/>
        <v>266.42857142857144</v>
      </c>
      <c r="C25">
        <f>4*60+39</f>
        <v>279</v>
      </c>
      <c r="D25">
        <v>365</v>
      </c>
      <c r="E25">
        <v>0</v>
      </c>
      <c r="F25">
        <v>265</v>
      </c>
      <c r="G25">
        <f>9*60+44</f>
        <v>584</v>
      </c>
      <c r="H25">
        <v>2</v>
      </c>
      <c r="I25">
        <v>622</v>
      </c>
      <c r="J25">
        <v>367</v>
      </c>
      <c r="K25">
        <v>363</v>
      </c>
      <c r="L25">
        <v>72</v>
      </c>
      <c r="M25">
        <v>235</v>
      </c>
      <c r="N25">
        <v>388</v>
      </c>
      <c r="O25">
        <v>19</v>
      </c>
      <c r="P25">
        <v>169</v>
      </c>
    </row>
    <row r="26" spans="1:20" x14ac:dyDescent="0.3">
      <c r="A26" t="s">
        <v>25</v>
      </c>
      <c r="B26" s="1">
        <f t="shared" si="1"/>
        <v>0</v>
      </c>
      <c r="C26">
        <v>0</v>
      </c>
      <c r="D26">
        <v>0</v>
      </c>
    </row>
    <row r="27" spans="1:20" x14ac:dyDescent="0.3">
      <c r="A27" t="s">
        <v>26</v>
      </c>
      <c r="B27" s="1">
        <f t="shared" si="1"/>
        <v>52.444444444444443</v>
      </c>
      <c r="C27">
        <v>0</v>
      </c>
      <c r="D27">
        <v>0</v>
      </c>
      <c r="E27">
        <v>4</v>
      </c>
      <c r="F27">
        <v>0</v>
      </c>
      <c r="G27">
        <v>57</v>
      </c>
      <c r="H27">
        <v>80</v>
      </c>
      <c r="I27">
        <v>0</v>
      </c>
      <c r="J27">
        <v>331</v>
      </c>
      <c r="K27">
        <v>0</v>
      </c>
    </row>
    <row r="28" spans="1:20" x14ac:dyDescent="0.3">
      <c r="A28" t="s">
        <v>27</v>
      </c>
      <c r="B28" s="1">
        <f t="shared" si="1"/>
        <v>0</v>
      </c>
      <c r="C28">
        <v>0</v>
      </c>
    </row>
    <row r="29" spans="1:20" x14ac:dyDescent="0.3">
      <c r="A29" t="s">
        <v>28</v>
      </c>
      <c r="B29" s="1">
        <f t="shared" si="1"/>
        <v>18.75</v>
      </c>
      <c r="C29">
        <v>1</v>
      </c>
      <c r="D29">
        <v>4</v>
      </c>
      <c r="E29">
        <v>34</v>
      </c>
      <c r="F29">
        <v>36</v>
      </c>
    </row>
    <row r="30" spans="1:20" x14ac:dyDescent="0.3">
      <c r="A30" t="s">
        <v>29</v>
      </c>
      <c r="B30" s="1">
        <f t="shared" si="1"/>
        <v>199.13333333333333</v>
      </c>
      <c r="C30">
        <v>0</v>
      </c>
      <c r="D30">
        <v>162</v>
      </c>
      <c r="E30">
        <v>337</v>
      </c>
      <c r="F30">
        <v>230</v>
      </c>
      <c r="G30">
        <v>0</v>
      </c>
      <c r="H30">
        <v>198</v>
      </c>
      <c r="I30">
        <v>323</v>
      </c>
      <c r="J30">
        <v>419</v>
      </c>
      <c r="K30">
        <f>8*60+14</f>
        <v>494</v>
      </c>
      <c r="L30">
        <v>242</v>
      </c>
      <c r="M30">
        <v>246</v>
      </c>
      <c r="N30">
        <v>51</v>
      </c>
      <c r="O30">
        <v>180</v>
      </c>
      <c r="P30">
        <v>31</v>
      </c>
      <c r="Q30">
        <v>74</v>
      </c>
    </row>
    <row r="31" spans="1:20" x14ac:dyDescent="0.3">
      <c r="A31" t="s">
        <v>30</v>
      </c>
      <c r="B31" s="1">
        <f t="shared" si="1"/>
        <v>163.28571428571428</v>
      </c>
      <c r="C31">
        <v>601</v>
      </c>
      <c r="D31">
        <v>0</v>
      </c>
      <c r="E31">
        <v>193</v>
      </c>
      <c r="F31">
        <v>319</v>
      </c>
      <c r="G31">
        <v>29</v>
      </c>
      <c r="H31">
        <v>0</v>
      </c>
      <c r="I31">
        <v>1</v>
      </c>
    </row>
    <row r="32" spans="1:20" x14ac:dyDescent="0.3">
      <c r="A32" t="s">
        <v>31</v>
      </c>
      <c r="B32" s="1">
        <f t="shared" si="1"/>
        <v>72.75</v>
      </c>
      <c r="C32">
        <v>111</v>
      </c>
      <c r="D32">
        <v>173</v>
      </c>
      <c r="E32">
        <v>7</v>
      </c>
      <c r="F32">
        <v>0</v>
      </c>
    </row>
    <row r="33" spans="1:26" x14ac:dyDescent="0.3">
      <c r="A33" t="s">
        <v>32</v>
      </c>
      <c r="B33" s="1">
        <f t="shared" si="1"/>
        <v>96</v>
      </c>
      <c r="C33">
        <v>37</v>
      </c>
      <c r="D33">
        <v>5</v>
      </c>
      <c r="E33">
        <v>246</v>
      </c>
    </row>
    <row r="34" spans="1:26" x14ac:dyDescent="0.3">
      <c r="A34" t="s">
        <v>33</v>
      </c>
      <c r="B34" s="1">
        <f t="shared" si="1"/>
        <v>94.333333333333329</v>
      </c>
      <c r="C34">
        <v>161</v>
      </c>
      <c r="D34">
        <v>87</v>
      </c>
      <c r="E34">
        <v>35</v>
      </c>
    </row>
    <row r="35" spans="1:26" x14ac:dyDescent="0.3">
      <c r="A35" t="s">
        <v>34</v>
      </c>
      <c r="B35" s="1">
        <f t="shared" si="1"/>
        <v>104</v>
      </c>
      <c r="C35">
        <v>27</v>
      </c>
      <c r="D35">
        <v>181</v>
      </c>
    </row>
    <row r="36" spans="1:26" x14ac:dyDescent="0.3">
      <c r="A36" t="s">
        <v>35</v>
      </c>
      <c r="B36" s="1">
        <f t="shared" si="1"/>
        <v>126</v>
      </c>
      <c r="C36">
        <v>5</v>
      </c>
      <c r="D36">
        <v>164</v>
      </c>
      <c r="E36">
        <v>281</v>
      </c>
      <c r="F36">
        <v>180</v>
      </c>
      <c r="G36">
        <v>0</v>
      </c>
    </row>
    <row r="37" spans="1:26" x14ac:dyDescent="0.3">
      <c r="A37" t="s">
        <v>36</v>
      </c>
      <c r="B37" s="1">
        <f t="shared" si="1"/>
        <v>100.91666666666667</v>
      </c>
      <c r="C37">
        <v>40</v>
      </c>
      <c r="D37">
        <v>192</v>
      </c>
      <c r="E37">
        <v>392</v>
      </c>
      <c r="F37">
        <v>130</v>
      </c>
      <c r="G37">
        <v>7</v>
      </c>
      <c r="H37">
        <v>7</v>
      </c>
      <c r="I37">
        <v>140</v>
      </c>
      <c r="J37">
        <v>0</v>
      </c>
      <c r="K37">
        <v>248</v>
      </c>
      <c r="L37">
        <v>50</v>
      </c>
      <c r="M37">
        <v>201</v>
      </c>
      <c r="N37">
        <v>0</v>
      </c>
      <c r="O37">
        <v>5</v>
      </c>
      <c r="P37">
        <v>123</v>
      </c>
      <c r="Q37">
        <v>106</v>
      </c>
      <c r="R37">
        <v>34</v>
      </c>
      <c r="S37">
        <v>45</v>
      </c>
      <c r="T37">
        <v>0</v>
      </c>
      <c r="U37">
        <v>258</v>
      </c>
      <c r="V37">
        <v>175</v>
      </c>
      <c r="W37">
        <v>15</v>
      </c>
      <c r="X37">
        <v>0</v>
      </c>
      <c r="Y37">
        <v>230</v>
      </c>
      <c r="Z37">
        <v>24</v>
      </c>
    </row>
    <row r="38" spans="1:26" x14ac:dyDescent="0.3">
      <c r="A38" t="s">
        <v>37</v>
      </c>
      <c r="B38" s="1">
        <f t="shared" si="1"/>
        <v>331</v>
      </c>
      <c r="C38">
        <v>331</v>
      </c>
    </row>
    <row r="39" spans="1:26" x14ac:dyDescent="0.3">
      <c r="A39" t="s">
        <v>38</v>
      </c>
      <c r="B39" s="1">
        <f t="shared" si="1"/>
        <v>132.53333333333333</v>
      </c>
      <c r="C39">
        <v>29</v>
      </c>
      <c r="D39">
        <v>82</v>
      </c>
      <c r="E39">
        <f>8*60+42</f>
        <v>522</v>
      </c>
      <c r="F39">
        <v>36</v>
      </c>
      <c r="G39">
        <v>67</v>
      </c>
      <c r="H39">
        <v>48</v>
      </c>
      <c r="I39">
        <v>385</v>
      </c>
      <c r="J39">
        <v>259</v>
      </c>
      <c r="K39">
        <v>3</v>
      </c>
      <c r="L39">
        <v>235</v>
      </c>
      <c r="M39">
        <v>105</v>
      </c>
      <c r="N39">
        <v>123</v>
      </c>
      <c r="O39">
        <v>0</v>
      </c>
      <c r="P39">
        <v>51</v>
      </c>
      <c r="Q39">
        <v>43</v>
      </c>
    </row>
    <row r="40" spans="1:26" x14ac:dyDescent="0.3">
      <c r="A40" t="s">
        <v>39</v>
      </c>
      <c r="B40" s="1">
        <f t="shared" si="1"/>
        <v>72.5</v>
      </c>
      <c r="C40">
        <v>312</v>
      </c>
      <c r="D40">
        <v>71</v>
      </c>
      <c r="E40">
        <v>10</v>
      </c>
      <c r="F40">
        <v>0</v>
      </c>
      <c r="G40">
        <v>42</v>
      </c>
      <c r="H40">
        <v>0</v>
      </c>
    </row>
    <row r="41" spans="1:26" x14ac:dyDescent="0.3">
      <c r="A41" t="s">
        <v>45</v>
      </c>
      <c r="B41" s="1">
        <f t="shared" si="1"/>
        <v>6.4</v>
      </c>
      <c r="C41">
        <v>9</v>
      </c>
      <c r="D41">
        <v>8</v>
      </c>
      <c r="E41">
        <v>9</v>
      </c>
      <c r="F41">
        <v>0</v>
      </c>
      <c r="G41">
        <v>6</v>
      </c>
    </row>
    <row r="42" spans="1:26" x14ac:dyDescent="0.3">
      <c r="A42" t="s">
        <v>40</v>
      </c>
      <c r="B42" s="1">
        <f t="shared" si="1"/>
        <v>0.5</v>
      </c>
      <c r="C42">
        <v>1</v>
      </c>
      <c r="D42">
        <v>1</v>
      </c>
      <c r="E42">
        <v>0</v>
      </c>
      <c r="F42">
        <v>0</v>
      </c>
    </row>
    <row r="43" spans="1:26" x14ac:dyDescent="0.3">
      <c r="A43" t="s">
        <v>41</v>
      </c>
      <c r="B43" s="1">
        <f t="shared" si="1"/>
        <v>155.75</v>
      </c>
      <c r="C43">
        <v>30</v>
      </c>
      <c r="D43">
        <v>94</v>
      </c>
      <c r="E43">
        <v>124</v>
      </c>
      <c r="F43">
        <v>375</v>
      </c>
    </row>
    <row r="44" spans="1:26" x14ac:dyDescent="0.3">
      <c r="A44" t="s">
        <v>42</v>
      </c>
      <c r="B44" s="1">
        <f t="shared" si="1"/>
        <v>63.526315789473685</v>
      </c>
      <c r="C44">
        <v>4</v>
      </c>
      <c r="D44">
        <v>66</v>
      </c>
      <c r="E44">
        <v>1</v>
      </c>
      <c r="F44">
        <v>130</v>
      </c>
      <c r="G44">
        <v>129</v>
      </c>
      <c r="H44">
        <v>5</v>
      </c>
      <c r="I44">
        <v>62</v>
      </c>
      <c r="J44">
        <v>0</v>
      </c>
      <c r="K44">
        <v>291</v>
      </c>
      <c r="L44">
        <v>11</v>
      </c>
      <c r="M44">
        <v>38</v>
      </c>
      <c r="N44">
        <v>73</v>
      </c>
      <c r="O44">
        <v>128</v>
      </c>
      <c r="P44">
        <v>18</v>
      </c>
      <c r="Q44">
        <v>4</v>
      </c>
      <c r="R44">
        <v>68</v>
      </c>
      <c r="S44">
        <v>22</v>
      </c>
      <c r="T44">
        <v>79</v>
      </c>
      <c r="U44">
        <v>78</v>
      </c>
    </row>
    <row r="45" spans="1:26" x14ac:dyDescent="0.3">
      <c r="A45" t="s">
        <v>43</v>
      </c>
      <c r="B45" s="1">
        <f t="shared" si="1"/>
        <v>380.6</v>
      </c>
      <c r="C45">
        <v>38</v>
      </c>
      <c r="D45">
        <v>272</v>
      </c>
      <c r="E45">
        <v>0</v>
      </c>
      <c r="F45">
        <v>85</v>
      </c>
      <c r="G45">
        <v>645</v>
      </c>
      <c r="H45">
        <f>8*60+45</f>
        <v>525</v>
      </c>
      <c r="I45">
        <v>432</v>
      </c>
      <c r="J45">
        <v>245</v>
      </c>
      <c r="K45">
        <f>15*60+42</f>
        <v>942</v>
      </c>
      <c r="L45">
        <v>622</v>
      </c>
    </row>
    <row r="46" spans="1:26" x14ac:dyDescent="0.3">
      <c r="A46" t="s">
        <v>44</v>
      </c>
      <c r="B46" s="1">
        <f t="shared" si="1"/>
        <v>197.375</v>
      </c>
      <c r="C46">
        <v>173</v>
      </c>
      <c r="D46">
        <v>254</v>
      </c>
      <c r="E46">
        <v>337</v>
      </c>
      <c r="F46">
        <v>0</v>
      </c>
      <c r="G46">
        <v>196</v>
      </c>
      <c r="H46">
        <v>0</v>
      </c>
      <c r="I46">
        <v>18</v>
      </c>
      <c r="J46">
        <v>44</v>
      </c>
      <c r="K46">
        <v>204</v>
      </c>
      <c r="L46">
        <v>144</v>
      </c>
      <c r="M46">
        <v>252</v>
      </c>
      <c r="N46">
        <v>149</v>
      </c>
      <c r="O46">
        <f>7*60+58</f>
        <v>478</v>
      </c>
      <c r="P46">
        <v>365</v>
      </c>
      <c r="Q46">
        <v>366</v>
      </c>
      <c r="R46">
        <v>178</v>
      </c>
    </row>
    <row r="47" spans="1:26" x14ac:dyDescent="0.3">
      <c r="A47" t="s">
        <v>46</v>
      </c>
      <c r="B47" s="1">
        <f t="shared" si="1"/>
        <v>109</v>
      </c>
      <c r="C47">
        <v>8</v>
      </c>
      <c r="D47">
        <v>374</v>
      </c>
      <c r="E47">
        <v>162</v>
      </c>
      <c r="F47">
        <v>1</v>
      </c>
      <c r="G47">
        <v>57</v>
      </c>
      <c r="H47">
        <v>60</v>
      </c>
      <c r="I47">
        <v>66</v>
      </c>
      <c r="J47">
        <v>20</v>
      </c>
      <c r="K47">
        <v>0</v>
      </c>
      <c r="L47">
        <v>0</v>
      </c>
      <c r="M47">
        <v>99</v>
      </c>
      <c r="N47">
        <f>11*60+1</f>
        <v>661</v>
      </c>
      <c r="O47">
        <v>100</v>
      </c>
      <c r="P47">
        <v>27</v>
      </c>
      <c r="Q47">
        <v>0</v>
      </c>
    </row>
    <row r="48" spans="1:26" x14ac:dyDescent="0.3">
      <c r="A48" t="s">
        <v>47</v>
      </c>
      <c r="B48" s="1">
        <f t="shared" si="1"/>
        <v>169.26666666666668</v>
      </c>
      <c r="C48">
        <v>20</v>
      </c>
      <c r="D48">
        <f>9*60+29</f>
        <v>569</v>
      </c>
      <c r="E48">
        <v>305</v>
      </c>
      <c r="F48">
        <v>76</v>
      </c>
      <c r="G48">
        <v>33</v>
      </c>
      <c r="H48">
        <v>13</v>
      </c>
      <c r="I48">
        <v>45</v>
      </c>
      <c r="J48">
        <f>9*60+35</f>
        <v>575</v>
      </c>
      <c r="K48">
        <v>278</v>
      </c>
      <c r="L48">
        <v>0</v>
      </c>
      <c r="M48">
        <v>180</v>
      </c>
      <c r="N48">
        <v>14</v>
      </c>
      <c r="O48">
        <v>306</v>
      </c>
      <c r="P48">
        <v>125</v>
      </c>
      <c r="Q48">
        <v>0</v>
      </c>
    </row>
    <row r="49" spans="1:20" x14ac:dyDescent="0.3">
      <c r="A49" t="s">
        <v>48</v>
      </c>
      <c r="B49" s="1">
        <f t="shared" si="1"/>
        <v>100.5</v>
      </c>
      <c r="C49">
        <v>9</v>
      </c>
      <c r="D49">
        <v>8</v>
      </c>
      <c r="E49">
        <v>286</v>
      </c>
      <c r="F49">
        <v>9</v>
      </c>
      <c r="G49">
        <v>28</v>
      </c>
      <c r="H49">
        <v>31</v>
      </c>
      <c r="I49">
        <v>80</v>
      </c>
      <c r="J49">
        <v>0</v>
      </c>
      <c r="K49">
        <v>0</v>
      </c>
      <c r="L49">
        <v>267</v>
      </c>
      <c r="M49">
        <f>8*60+48</f>
        <v>528</v>
      </c>
      <c r="N49">
        <v>11</v>
      </c>
      <c r="O49">
        <v>122</v>
      </c>
      <c r="P49">
        <v>212</v>
      </c>
      <c r="Q49">
        <v>17</v>
      </c>
      <c r="R49">
        <v>16</v>
      </c>
      <c r="S49">
        <v>119</v>
      </c>
      <c r="T49">
        <v>66</v>
      </c>
    </row>
    <row r="50" spans="1:20" x14ac:dyDescent="0.3">
      <c r="A50" s="3" t="s">
        <v>49</v>
      </c>
      <c r="B50" s="1">
        <f t="shared" si="1"/>
        <v>244.08333333333334</v>
      </c>
      <c r="C50">
        <v>25</v>
      </c>
      <c r="D50">
        <v>254</v>
      </c>
      <c r="E50">
        <v>382</v>
      </c>
      <c r="F50">
        <v>237</v>
      </c>
      <c r="G50">
        <v>510</v>
      </c>
      <c r="H50">
        <v>36</v>
      </c>
      <c r="I50">
        <f>9*60+12</f>
        <v>552</v>
      </c>
      <c r="J50">
        <f>6*60+52</f>
        <v>412</v>
      </c>
      <c r="K50">
        <v>355</v>
      </c>
      <c r="L50">
        <v>37</v>
      </c>
      <c r="M50">
        <v>0</v>
      </c>
      <c r="N50">
        <v>129</v>
      </c>
    </row>
    <row r="51" spans="1:20" x14ac:dyDescent="0.3">
      <c r="A51" t="s">
        <v>50</v>
      </c>
      <c r="B51" s="1">
        <f t="shared" si="1"/>
        <v>146.88888888888889</v>
      </c>
      <c r="C51">
        <v>160</v>
      </c>
      <c r="D51">
        <v>0</v>
      </c>
      <c r="E51">
        <v>328</v>
      </c>
      <c r="F51">
        <v>52</v>
      </c>
      <c r="G51">
        <v>27</v>
      </c>
      <c r="H51">
        <v>42</v>
      </c>
      <c r="I51">
        <v>345</v>
      </c>
      <c r="J51">
        <v>327</v>
      </c>
      <c r="K51">
        <v>41</v>
      </c>
    </row>
    <row r="52" spans="1:20" x14ac:dyDescent="0.3">
      <c r="A52" t="s">
        <v>51</v>
      </c>
      <c r="B52" s="1">
        <f t="shared" si="1"/>
        <v>14</v>
      </c>
      <c r="C52">
        <v>5</v>
      </c>
      <c r="D52">
        <v>23</v>
      </c>
    </row>
    <row r="53" spans="1:20" x14ac:dyDescent="0.3">
      <c r="A53" t="s">
        <v>52</v>
      </c>
      <c r="B53" s="1">
        <f t="shared" si="1"/>
        <v>61.636363636363633</v>
      </c>
      <c r="C53">
        <v>27</v>
      </c>
      <c r="D53">
        <v>57</v>
      </c>
      <c r="E53">
        <v>99</v>
      </c>
      <c r="F53">
        <v>78</v>
      </c>
      <c r="G53">
        <v>8</v>
      </c>
      <c r="H53">
        <v>43</v>
      </c>
      <c r="I53">
        <v>47</v>
      </c>
      <c r="J53">
        <v>19</v>
      </c>
      <c r="K53">
        <v>34</v>
      </c>
      <c r="L53">
        <v>178</v>
      </c>
      <c r="M53">
        <v>88</v>
      </c>
    </row>
    <row r="54" spans="1:20" x14ac:dyDescent="0.3">
      <c r="A54" t="s">
        <v>53</v>
      </c>
      <c r="B54" s="1">
        <f t="shared" si="1"/>
        <v>142.4375</v>
      </c>
      <c r="C54">
        <v>46</v>
      </c>
      <c r="D54">
        <v>0</v>
      </c>
      <c r="E54">
        <v>112</v>
      </c>
      <c r="F54">
        <v>357</v>
      </c>
      <c r="G54">
        <v>39</v>
      </c>
      <c r="H54">
        <v>112</v>
      </c>
      <c r="I54">
        <v>3</v>
      </c>
      <c r="J54">
        <v>344</v>
      </c>
      <c r="K54">
        <v>239</v>
      </c>
      <c r="L54">
        <v>187</v>
      </c>
      <c r="M54">
        <v>42</v>
      </c>
      <c r="N54">
        <v>76</v>
      </c>
      <c r="O54">
        <v>311</v>
      </c>
      <c r="P54">
        <v>22</v>
      </c>
      <c r="Q54">
        <v>309</v>
      </c>
      <c r="R54">
        <v>80</v>
      </c>
    </row>
    <row r="55" spans="1:20" x14ac:dyDescent="0.3">
      <c r="A55" t="s">
        <v>54</v>
      </c>
      <c r="B55" s="1">
        <f t="shared" si="1"/>
        <v>130.42857142857142</v>
      </c>
      <c r="C55">
        <v>484</v>
      </c>
      <c r="D55">
        <v>85</v>
      </c>
      <c r="E55">
        <v>149</v>
      </c>
      <c r="F55">
        <v>259</v>
      </c>
      <c r="G55">
        <v>37</v>
      </c>
      <c r="H55">
        <v>97</v>
      </c>
      <c r="I55">
        <v>131</v>
      </c>
      <c r="J55">
        <v>0</v>
      </c>
      <c r="K55">
        <v>48</v>
      </c>
      <c r="L55">
        <v>320</v>
      </c>
      <c r="M55">
        <v>0</v>
      </c>
      <c r="N55">
        <v>42</v>
      </c>
      <c r="O55">
        <v>128</v>
      </c>
      <c r="P55">
        <v>46</v>
      </c>
    </row>
    <row r="56" spans="1:20" x14ac:dyDescent="0.3">
      <c r="A56" t="s">
        <v>55</v>
      </c>
      <c r="B56" s="1">
        <f t="shared" si="1"/>
        <v>141</v>
      </c>
      <c r="C56">
        <v>46</v>
      </c>
      <c r="D56">
        <v>328</v>
      </c>
      <c r="E56">
        <v>49</v>
      </c>
    </row>
    <row r="57" spans="1:20" x14ac:dyDescent="0.3">
      <c r="A57" t="s">
        <v>56</v>
      </c>
      <c r="B57" s="1">
        <f t="shared" si="1"/>
        <v>36.833333333333336</v>
      </c>
      <c r="C57">
        <v>24</v>
      </c>
      <c r="D57">
        <v>133</v>
      </c>
      <c r="E57">
        <v>0</v>
      </c>
      <c r="F57">
        <v>0</v>
      </c>
      <c r="G57">
        <v>47</v>
      </c>
      <c r="H57">
        <v>17</v>
      </c>
    </row>
    <row r="58" spans="1:20" x14ac:dyDescent="0.3">
      <c r="A58" t="s">
        <v>57</v>
      </c>
      <c r="B58" s="1">
        <f t="shared" si="1"/>
        <v>110.71428571428571</v>
      </c>
      <c r="C58">
        <v>11</v>
      </c>
      <c r="D58">
        <v>4</v>
      </c>
      <c r="E58">
        <v>105</v>
      </c>
      <c r="F58">
        <v>124</v>
      </c>
      <c r="G58">
        <v>256</v>
      </c>
      <c r="H58">
        <v>138</v>
      </c>
      <c r="I58">
        <v>137</v>
      </c>
    </row>
    <row r="59" spans="1:20" x14ac:dyDescent="0.3">
      <c r="A59" t="s">
        <v>58</v>
      </c>
      <c r="B59" s="1">
        <f t="shared" si="1"/>
        <v>44.153846153846153</v>
      </c>
      <c r="C59">
        <v>0</v>
      </c>
      <c r="D59">
        <v>77</v>
      </c>
      <c r="E59">
        <v>10</v>
      </c>
      <c r="F59">
        <v>10</v>
      </c>
      <c r="G59">
        <v>35</v>
      </c>
      <c r="H59">
        <v>0</v>
      </c>
      <c r="I59">
        <v>28</v>
      </c>
      <c r="J59">
        <v>81</v>
      </c>
      <c r="K59">
        <v>19</v>
      </c>
      <c r="L59">
        <v>55</v>
      </c>
      <c r="M59">
        <v>252</v>
      </c>
      <c r="N59">
        <v>0</v>
      </c>
      <c r="O59">
        <v>7</v>
      </c>
    </row>
    <row r="60" spans="1:20" x14ac:dyDescent="0.3">
      <c r="A60" t="s">
        <v>59</v>
      </c>
      <c r="B60" s="1">
        <f t="shared" si="1"/>
        <v>273.8</v>
      </c>
      <c r="C60">
        <v>329</v>
      </c>
      <c r="D60">
        <v>166</v>
      </c>
      <c r="E60">
        <v>208</v>
      </c>
      <c r="F60">
        <v>511</v>
      </c>
      <c r="G60">
        <v>155</v>
      </c>
    </row>
    <row r="61" spans="1:20" x14ac:dyDescent="0.3">
      <c r="A61" t="s">
        <v>60</v>
      </c>
      <c r="B61" s="1">
        <f t="shared" si="1"/>
        <v>82.5</v>
      </c>
      <c r="C61">
        <v>102</v>
      </c>
      <c r="D61">
        <v>37</v>
      </c>
      <c r="E61">
        <v>58</v>
      </c>
      <c r="F61">
        <v>0</v>
      </c>
      <c r="G61">
        <v>146</v>
      </c>
      <c r="H61">
        <v>66</v>
      </c>
      <c r="I61">
        <v>57</v>
      </c>
      <c r="J61">
        <v>206</v>
      </c>
      <c r="K61">
        <v>0</v>
      </c>
      <c r="L61">
        <v>1</v>
      </c>
      <c r="M61">
        <v>118</v>
      </c>
      <c r="N61">
        <v>87</v>
      </c>
      <c r="O61">
        <v>249</v>
      </c>
      <c r="P61">
        <v>28</v>
      </c>
    </row>
    <row r="62" spans="1:20" x14ac:dyDescent="0.3">
      <c r="A62" t="s">
        <v>61</v>
      </c>
      <c r="B62" s="1">
        <f t="shared" si="1"/>
        <v>10</v>
      </c>
      <c r="C62">
        <v>2</v>
      </c>
      <c r="D62">
        <v>18</v>
      </c>
    </row>
    <row r="63" spans="1:20" x14ac:dyDescent="0.3">
      <c r="A63" t="s">
        <v>62</v>
      </c>
      <c r="B63" s="1">
        <f t="shared" si="1"/>
        <v>160.83333333333334</v>
      </c>
      <c r="C63">
        <v>105</v>
      </c>
      <c r="D63">
        <v>0</v>
      </c>
      <c r="E63">
        <v>0</v>
      </c>
      <c r="F63">
        <v>269</v>
      </c>
      <c r="G63">
        <f>8*60+58</f>
        <v>538</v>
      </c>
      <c r="H63">
        <v>53</v>
      </c>
    </row>
    <row r="64" spans="1:20" x14ac:dyDescent="0.3">
      <c r="A64" t="s">
        <v>63</v>
      </c>
      <c r="B64" s="1">
        <f t="shared" si="1"/>
        <v>29.666666666666668</v>
      </c>
      <c r="C64">
        <v>13</v>
      </c>
      <c r="D64">
        <v>76</v>
      </c>
      <c r="E64">
        <v>0</v>
      </c>
    </row>
    <row r="65" spans="1:25" x14ac:dyDescent="0.3">
      <c r="A65" t="s">
        <v>64</v>
      </c>
      <c r="B65" s="1">
        <f t="shared" si="1"/>
        <v>60.6</v>
      </c>
      <c r="C65">
        <v>203</v>
      </c>
      <c r="D65">
        <v>0</v>
      </c>
      <c r="E65">
        <v>41</v>
      </c>
      <c r="F65">
        <v>56</v>
      </c>
      <c r="G65">
        <v>3</v>
      </c>
    </row>
    <row r="66" spans="1:25" x14ac:dyDescent="0.3">
      <c r="A66" t="s">
        <v>65</v>
      </c>
      <c r="B66" s="1">
        <f t="shared" si="1"/>
        <v>147.75</v>
      </c>
      <c r="C66">
        <f>4*60+48</f>
        <v>288</v>
      </c>
      <c r="D66">
        <v>140</v>
      </c>
      <c r="E66">
        <v>0</v>
      </c>
      <c r="F66">
        <v>163</v>
      </c>
    </row>
    <row r="67" spans="1:25" x14ac:dyDescent="0.3">
      <c r="A67" t="s">
        <v>66</v>
      </c>
      <c r="B67" s="1">
        <f t="shared" si="1"/>
        <v>174</v>
      </c>
      <c r="C67">
        <f>8*60+4</f>
        <v>484</v>
      </c>
      <c r="D67">
        <v>17</v>
      </c>
      <c r="E67">
        <v>55</v>
      </c>
      <c r="F67">
        <f>3*60+52</f>
        <v>232</v>
      </c>
      <c r="G67">
        <v>82</v>
      </c>
    </row>
    <row r="68" spans="1:25" x14ac:dyDescent="0.3">
      <c r="A68" t="s">
        <v>67</v>
      </c>
      <c r="B68" s="1">
        <f t="shared" si="1"/>
        <v>21.2</v>
      </c>
      <c r="C68">
        <v>31</v>
      </c>
      <c r="D68">
        <v>75</v>
      </c>
      <c r="E68">
        <v>0</v>
      </c>
      <c r="F68">
        <v>0</v>
      </c>
      <c r="G68">
        <v>0</v>
      </c>
    </row>
    <row r="69" spans="1:25" x14ac:dyDescent="0.3">
      <c r="A69" t="s">
        <v>68</v>
      </c>
      <c r="B69" s="1">
        <f t="shared" si="1"/>
        <v>29.357142857142858</v>
      </c>
      <c r="C69">
        <v>81</v>
      </c>
      <c r="D69">
        <v>34</v>
      </c>
      <c r="E69">
        <v>175</v>
      </c>
      <c r="F69">
        <v>3</v>
      </c>
      <c r="G69">
        <v>0</v>
      </c>
      <c r="H69">
        <v>2</v>
      </c>
      <c r="I69">
        <v>0</v>
      </c>
      <c r="J69">
        <v>3</v>
      </c>
      <c r="K69">
        <v>0</v>
      </c>
      <c r="L69">
        <v>35</v>
      </c>
      <c r="M69">
        <v>21</v>
      </c>
      <c r="N69">
        <v>5</v>
      </c>
      <c r="O69">
        <v>3</v>
      </c>
      <c r="P69">
        <v>49</v>
      </c>
    </row>
    <row r="70" spans="1:25" x14ac:dyDescent="0.3">
      <c r="A70" t="s">
        <v>69</v>
      </c>
      <c r="B70" s="1">
        <f t="shared" si="1"/>
        <v>27.625</v>
      </c>
      <c r="C70">
        <v>52</v>
      </c>
      <c r="D70">
        <v>3</v>
      </c>
      <c r="E70">
        <v>114</v>
      </c>
      <c r="F70">
        <v>16</v>
      </c>
      <c r="G70">
        <v>0</v>
      </c>
      <c r="H70">
        <v>0</v>
      </c>
      <c r="I70">
        <v>6</v>
      </c>
      <c r="J70">
        <v>30</v>
      </c>
    </row>
    <row r="71" spans="1:25" x14ac:dyDescent="0.3">
      <c r="A71" t="s">
        <v>70</v>
      </c>
      <c r="B71" s="1">
        <f t="shared" ref="B71:B134" si="2" xml:space="preserve"> AVERAGE(C71:BC71)</f>
        <v>62</v>
      </c>
      <c r="C71">
        <v>115</v>
      </c>
      <c r="D71">
        <v>35</v>
      </c>
      <c r="E71">
        <v>78</v>
      </c>
      <c r="F71">
        <v>113</v>
      </c>
      <c r="G71">
        <v>64</v>
      </c>
      <c r="H71">
        <v>113</v>
      </c>
      <c r="I71">
        <v>25</v>
      </c>
      <c r="J71">
        <v>85</v>
      </c>
      <c r="K71">
        <v>3</v>
      </c>
      <c r="L71">
        <v>3</v>
      </c>
      <c r="M71">
        <v>48</v>
      </c>
    </row>
    <row r="72" spans="1:25" x14ac:dyDescent="0.3">
      <c r="A72" t="s">
        <v>71</v>
      </c>
      <c r="B72" s="1">
        <f t="shared" si="2"/>
        <v>22.666666666666668</v>
      </c>
      <c r="C72">
        <v>25</v>
      </c>
      <c r="D72">
        <v>38</v>
      </c>
      <c r="E72">
        <v>2</v>
      </c>
      <c r="F72">
        <v>3</v>
      </c>
      <c r="G72">
        <v>57</v>
      </c>
      <c r="H72">
        <v>45</v>
      </c>
      <c r="I72">
        <v>4</v>
      </c>
      <c r="J72">
        <v>1</v>
      </c>
      <c r="K72">
        <v>29</v>
      </c>
    </row>
    <row r="73" spans="1:25" x14ac:dyDescent="0.3">
      <c r="A73" t="s">
        <v>72</v>
      </c>
      <c r="B73" s="1">
        <f t="shared" si="2"/>
        <v>379.4</v>
      </c>
      <c r="C73">
        <v>324</v>
      </c>
      <c r="D73">
        <f>9*60+32</f>
        <v>572</v>
      </c>
      <c r="E73">
        <f>11*60+24</f>
        <v>684</v>
      </c>
      <c r="F73">
        <v>317</v>
      </c>
      <c r="G73">
        <v>0</v>
      </c>
    </row>
    <row r="74" spans="1:25" x14ac:dyDescent="0.3">
      <c r="A74" s="3" t="s">
        <v>73</v>
      </c>
      <c r="B74" s="1">
        <f t="shared" si="2"/>
        <v>11</v>
      </c>
      <c r="C74">
        <v>33</v>
      </c>
      <c r="D74">
        <v>0</v>
      </c>
      <c r="E74">
        <v>0</v>
      </c>
    </row>
    <row r="75" spans="1:25" x14ac:dyDescent="0.3">
      <c r="A75" t="s">
        <v>74</v>
      </c>
      <c r="B75" s="1">
        <f t="shared" si="2"/>
        <v>140.5</v>
      </c>
      <c r="C75">
        <v>255</v>
      </c>
      <c r="D75">
        <v>26</v>
      </c>
    </row>
    <row r="76" spans="1:25" x14ac:dyDescent="0.3">
      <c r="A76" t="s">
        <v>75</v>
      </c>
      <c r="B76" s="1">
        <f t="shared" si="2"/>
        <v>35.230769230769234</v>
      </c>
      <c r="C76">
        <v>0</v>
      </c>
      <c r="D76">
        <v>8</v>
      </c>
      <c r="E76">
        <v>176</v>
      </c>
      <c r="F76">
        <v>9</v>
      </c>
      <c r="G76">
        <v>64</v>
      </c>
      <c r="H76">
        <v>71</v>
      </c>
      <c r="I76">
        <v>90</v>
      </c>
      <c r="J76">
        <v>13</v>
      </c>
      <c r="K76">
        <v>1</v>
      </c>
      <c r="L76">
        <v>6</v>
      </c>
      <c r="M76">
        <v>8</v>
      </c>
      <c r="N76">
        <v>0</v>
      </c>
      <c r="O76">
        <v>12</v>
      </c>
    </row>
    <row r="77" spans="1:25" x14ac:dyDescent="0.3">
      <c r="A77" t="s">
        <v>95</v>
      </c>
      <c r="B77" s="1">
        <f t="shared" si="2"/>
        <v>209.5</v>
      </c>
      <c r="C77">
        <v>349</v>
      </c>
      <c r="D77">
        <v>167</v>
      </c>
      <c r="E77">
        <v>260</v>
      </c>
      <c r="F77">
        <v>0</v>
      </c>
      <c r="G77">
        <v>326</v>
      </c>
      <c r="H77">
        <v>155</v>
      </c>
    </row>
    <row r="78" spans="1:25" x14ac:dyDescent="0.3">
      <c r="A78" t="s">
        <v>76</v>
      </c>
      <c r="B78" s="1">
        <f t="shared" si="2"/>
        <v>2</v>
      </c>
      <c r="C78">
        <v>2</v>
      </c>
      <c r="D78">
        <v>2</v>
      </c>
    </row>
    <row r="79" spans="1:25" x14ac:dyDescent="0.3">
      <c r="A79" t="s">
        <v>77</v>
      </c>
      <c r="B79" s="1">
        <f t="shared" si="2"/>
        <v>8</v>
      </c>
      <c r="C79">
        <v>13</v>
      </c>
      <c r="D79">
        <v>3</v>
      </c>
    </row>
    <row r="80" spans="1:25" x14ac:dyDescent="0.3">
      <c r="A80" t="s">
        <v>78</v>
      </c>
      <c r="B80" s="1">
        <f t="shared" si="2"/>
        <v>40.956521739130437</v>
      </c>
      <c r="C80">
        <v>66</v>
      </c>
      <c r="D80">
        <v>54</v>
      </c>
      <c r="E80">
        <v>8</v>
      </c>
      <c r="F80">
        <v>0</v>
      </c>
      <c r="G80">
        <v>1</v>
      </c>
      <c r="H80">
        <v>106</v>
      </c>
      <c r="I80">
        <v>46</v>
      </c>
      <c r="J80">
        <v>31</v>
      </c>
      <c r="K80">
        <v>26</v>
      </c>
      <c r="L80">
        <v>0</v>
      </c>
      <c r="M80">
        <v>154</v>
      </c>
      <c r="N80">
        <v>150</v>
      </c>
      <c r="O80">
        <v>47</v>
      </c>
      <c r="P80">
        <v>66</v>
      </c>
      <c r="Q80">
        <v>83</v>
      </c>
      <c r="R80">
        <v>14</v>
      </c>
      <c r="S80">
        <v>1</v>
      </c>
      <c r="T80">
        <v>0</v>
      </c>
      <c r="U80">
        <v>13</v>
      </c>
      <c r="V80">
        <v>0</v>
      </c>
      <c r="W80">
        <v>56</v>
      </c>
      <c r="X80">
        <v>0</v>
      </c>
      <c r="Y80">
        <v>20</v>
      </c>
    </row>
    <row r="81" spans="1:28" x14ac:dyDescent="0.3">
      <c r="A81" t="s">
        <v>79</v>
      </c>
      <c r="B81" s="1">
        <f t="shared" si="2"/>
        <v>28.714285714285715</v>
      </c>
      <c r="C81">
        <v>8</v>
      </c>
      <c r="D81">
        <v>1</v>
      </c>
      <c r="E81">
        <v>0</v>
      </c>
      <c r="F81">
        <v>97</v>
      </c>
      <c r="G81">
        <v>10</v>
      </c>
      <c r="H81">
        <v>13</v>
      </c>
      <c r="I81">
        <v>72</v>
      </c>
    </row>
    <row r="82" spans="1:28" x14ac:dyDescent="0.3">
      <c r="A82" t="s">
        <v>80</v>
      </c>
      <c r="B82" s="1">
        <f t="shared" si="2"/>
        <v>37.75</v>
      </c>
      <c r="C82">
        <v>1</v>
      </c>
      <c r="D82">
        <v>0</v>
      </c>
      <c r="E82">
        <v>79</v>
      </c>
      <c r="F82">
        <v>0</v>
      </c>
      <c r="G82">
        <v>201</v>
      </c>
      <c r="H82">
        <v>0</v>
      </c>
      <c r="I82">
        <v>21</v>
      </c>
      <c r="J82">
        <v>0</v>
      </c>
    </row>
    <row r="83" spans="1:28" x14ac:dyDescent="0.3">
      <c r="A83" t="s">
        <v>81</v>
      </c>
      <c r="B83" s="1">
        <f t="shared" si="2"/>
        <v>324.39999999999998</v>
      </c>
      <c r="C83">
        <v>335</v>
      </c>
      <c r="D83">
        <v>514</v>
      </c>
      <c r="E83">
        <v>165</v>
      </c>
      <c r="F83">
        <v>379</v>
      </c>
      <c r="G83">
        <v>229</v>
      </c>
    </row>
    <row r="84" spans="1:28" x14ac:dyDescent="0.3">
      <c r="A84" t="s">
        <v>82</v>
      </c>
      <c r="B84" s="1">
        <f t="shared" si="2"/>
        <v>35.714285714285715</v>
      </c>
      <c r="C84">
        <v>1</v>
      </c>
      <c r="D84">
        <v>63</v>
      </c>
      <c r="E84">
        <v>74</v>
      </c>
      <c r="F84">
        <v>15</v>
      </c>
      <c r="G84">
        <v>27</v>
      </c>
      <c r="H84">
        <v>20</v>
      </c>
      <c r="I84">
        <v>50</v>
      </c>
    </row>
    <row r="85" spans="1:28" x14ac:dyDescent="0.3">
      <c r="A85" t="s">
        <v>83</v>
      </c>
      <c r="B85" s="1">
        <f t="shared" si="2"/>
        <v>223.5</v>
      </c>
      <c r="C85">
        <v>399</v>
      </c>
      <c r="D85">
        <v>48</v>
      </c>
    </row>
    <row r="86" spans="1:28" x14ac:dyDescent="0.3">
      <c r="A86" t="s">
        <v>84</v>
      </c>
      <c r="B86" s="1">
        <f t="shared" si="2"/>
        <v>253.63157894736841</v>
      </c>
      <c r="C86">
        <v>67</v>
      </c>
      <c r="D86">
        <v>268</v>
      </c>
      <c r="E86">
        <v>305</v>
      </c>
      <c r="F86">
        <v>335</v>
      </c>
      <c r="G86">
        <v>115</v>
      </c>
      <c r="H86">
        <f>9*60+35</f>
        <v>575</v>
      </c>
      <c r="I86">
        <f>7*60+45</f>
        <v>465</v>
      </c>
      <c r="J86">
        <v>0</v>
      </c>
      <c r="K86">
        <f>11*60+44</f>
        <v>704</v>
      </c>
      <c r="L86">
        <v>367</v>
      </c>
      <c r="M86">
        <v>19</v>
      </c>
      <c r="N86">
        <f>19*60+52</f>
        <v>1192</v>
      </c>
      <c r="O86">
        <v>15</v>
      </c>
      <c r="P86">
        <v>379</v>
      </c>
      <c r="Q86">
        <v>3</v>
      </c>
      <c r="R86">
        <v>1</v>
      </c>
      <c r="S86">
        <v>0</v>
      </c>
      <c r="T86">
        <v>9</v>
      </c>
      <c r="U86">
        <v>0</v>
      </c>
    </row>
    <row r="87" spans="1:28" x14ac:dyDescent="0.3">
      <c r="A87" t="s">
        <v>85</v>
      </c>
      <c r="B87" s="1">
        <f t="shared" si="2"/>
        <v>23</v>
      </c>
      <c r="C87">
        <v>72</v>
      </c>
      <c r="D87">
        <v>4</v>
      </c>
      <c r="E87">
        <v>16</v>
      </c>
      <c r="F87">
        <v>0</v>
      </c>
    </row>
    <row r="88" spans="1:28" x14ac:dyDescent="0.3">
      <c r="A88" t="s">
        <v>86</v>
      </c>
      <c r="B88" s="1">
        <f t="shared" si="2"/>
        <v>96.15384615384616</v>
      </c>
      <c r="C88">
        <v>273</v>
      </c>
      <c r="D88">
        <v>0</v>
      </c>
      <c r="E88">
        <v>150</v>
      </c>
      <c r="F88">
        <v>52</v>
      </c>
      <c r="G88">
        <v>2</v>
      </c>
      <c r="H88">
        <v>0</v>
      </c>
      <c r="I88">
        <v>148</v>
      </c>
      <c r="J88">
        <v>130</v>
      </c>
      <c r="K88">
        <v>197</v>
      </c>
      <c r="L88">
        <v>221</v>
      </c>
      <c r="M88">
        <v>223</v>
      </c>
      <c r="N88">
        <v>71</v>
      </c>
      <c r="O88">
        <v>185</v>
      </c>
      <c r="P88">
        <v>451</v>
      </c>
      <c r="Q88">
        <v>71</v>
      </c>
      <c r="R88">
        <v>0</v>
      </c>
      <c r="S88">
        <v>15</v>
      </c>
      <c r="T88">
        <v>0</v>
      </c>
      <c r="U88">
        <v>0</v>
      </c>
      <c r="V88">
        <v>11</v>
      </c>
      <c r="W88">
        <v>205</v>
      </c>
      <c r="X88">
        <v>5</v>
      </c>
      <c r="Y88">
        <v>2</v>
      </c>
      <c r="Z88">
        <v>54</v>
      </c>
      <c r="AA88">
        <v>34</v>
      </c>
      <c r="AB88">
        <v>0</v>
      </c>
    </row>
    <row r="89" spans="1:28" x14ac:dyDescent="0.3">
      <c r="A89" t="s">
        <v>87</v>
      </c>
      <c r="B89" s="1">
        <f t="shared" si="2"/>
        <v>192.66666666666666</v>
      </c>
      <c r="C89">
        <v>34</v>
      </c>
      <c r="D89">
        <v>46</v>
      </c>
      <c r="E89">
        <v>196</v>
      </c>
      <c r="F89">
        <v>356</v>
      </c>
      <c r="G89">
        <v>280</v>
      </c>
      <c r="H89">
        <v>244</v>
      </c>
    </row>
    <row r="90" spans="1:28" x14ac:dyDescent="0.3">
      <c r="A90" t="s">
        <v>88</v>
      </c>
      <c r="B90" s="1">
        <f t="shared" si="2"/>
        <v>116.92307692307692</v>
      </c>
      <c r="C90">
        <v>34</v>
      </c>
      <c r="D90">
        <v>140</v>
      </c>
      <c r="E90">
        <v>142</v>
      </c>
      <c r="F90">
        <v>73</v>
      </c>
      <c r="G90">
        <v>4</v>
      </c>
      <c r="H90">
        <v>131</v>
      </c>
      <c r="I90">
        <v>0</v>
      </c>
      <c r="J90">
        <v>5</v>
      </c>
      <c r="K90">
        <v>186</v>
      </c>
      <c r="L90">
        <v>34</v>
      </c>
      <c r="M90">
        <v>242</v>
      </c>
      <c r="N90">
        <v>51</v>
      </c>
      <c r="O90">
        <v>478</v>
      </c>
    </row>
    <row r="91" spans="1:28" x14ac:dyDescent="0.3">
      <c r="A91" t="s">
        <v>89</v>
      </c>
      <c r="B91" s="1">
        <f t="shared" si="2"/>
        <v>35</v>
      </c>
      <c r="C91">
        <v>2</v>
      </c>
      <c r="D91">
        <v>74</v>
      </c>
      <c r="E91">
        <v>98</v>
      </c>
      <c r="F91">
        <v>81</v>
      </c>
      <c r="G91">
        <v>0</v>
      </c>
      <c r="H91">
        <v>7</v>
      </c>
      <c r="I91">
        <v>15</v>
      </c>
      <c r="J91">
        <v>38</v>
      </c>
      <c r="K91">
        <v>0</v>
      </c>
    </row>
    <row r="92" spans="1:28" x14ac:dyDescent="0.3">
      <c r="A92" t="s">
        <v>90</v>
      </c>
      <c r="B92" s="1">
        <f t="shared" si="2"/>
        <v>59.46153846153846</v>
      </c>
      <c r="C92">
        <v>0</v>
      </c>
      <c r="D92">
        <v>13</v>
      </c>
      <c r="E92">
        <v>66</v>
      </c>
      <c r="F92">
        <v>261</v>
      </c>
      <c r="G92">
        <v>107</v>
      </c>
      <c r="H92">
        <v>144</v>
      </c>
      <c r="I92">
        <v>2</v>
      </c>
      <c r="J92">
        <v>13</v>
      </c>
      <c r="K92">
        <v>32</v>
      </c>
      <c r="L92">
        <v>18</v>
      </c>
      <c r="M92">
        <v>12</v>
      </c>
      <c r="N92">
        <v>2</v>
      </c>
      <c r="O92">
        <v>103</v>
      </c>
    </row>
    <row r="93" spans="1:28" x14ac:dyDescent="0.3">
      <c r="A93" t="s">
        <v>91</v>
      </c>
      <c r="B93" s="1">
        <f t="shared" si="2"/>
        <v>27.5</v>
      </c>
      <c r="C93">
        <v>6</v>
      </c>
      <c r="D93">
        <v>6</v>
      </c>
      <c r="E93">
        <v>64</v>
      </c>
      <c r="F93">
        <v>4</v>
      </c>
      <c r="G93">
        <v>44</v>
      </c>
      <c r="H93">
        <v>4</v>
      </c>
      <c r="I93">
        <v>0</v>
      </c>
      <c r="J93">
        <v>55</v>
      </c>
      <c r="K93">
        <v>97</v>
      </c>
      <c r="L93">
        <v>13</v>
      </c>
      <c r="M93">
        <v>0</v>
      </c>
      <c r="N93">
        <v>0</v>
      </c>
      <c r="O93">
        <v>0</v>
      </c>
      <c r="P93">
        <v>92</v>
      </c>
    </row>
    <row r="94" spans="1:28" x14ac:dyDescent="0.3">
      <c r="A94" t="s">
        <v>92</v>
      </c>
      <c r="B94" s="1">
        <f t="shared" si="2"/>
        <v>50.3</v>
      </c>
      <c r="C94">
        <v>0</v>
      </c>
      <c r="D94">
        <v>94</v>
      </c>
      <c r="E94">
        <v>169</v>
      </c>
      <c r="F94">
        <v>4</v>
      </c>
      <c r="G94">
        <v>8</v>
      </c>
      <c r="H94">
        <v>9</v>
      </c>
      <c r="I94">
        <v>179</v>
      </c>
      <c r="J94">
        <v>0</v>
      </c>
      <c r="K94">
        <v>0</v>
      </c>
      <c r="L94">
        <v>40</v>
      </c>
    </row>
    <row r="95" spans="1:28" x14ac:dyDescent="0.3">
      <c r="A95" t="s">
        <v>93</v>
      </c>
      <c r="B95" s="1">
        <f t="shared" si="2"/>
        <v>206.66666666666666</v>
      </c>
      <c r="C95">
        <v>402</v>
      </c>
      <c r="D95">
        <v>2</v>
      </c>
      <c r="E95">
        <v>348</v>
      </c>
      <c r="F95">
        <v>334</v>
      </c>
      <c r="G95">
        <v>0</v>
      </c>
      <c r="H95">
        <v>5</v>
      </c>
      <c r="I95">
        <v>359</v>
      </c>
      <c r="J95">
        <v>105</v>
      </c>
      <c r="K95">
        <v>215</v>
      </c>
      <c r="L95">
        <v>146</v>
      </c>
      <c r="M95">
        <f>660+20</f>
        <v>680</v>
      </c>
      <c r="N95">
        <v>66</v>
      </c>
      <c r="O95">
        <v>5</v>
      </c>
      <c r="P95">
        <v>91</v>
      </c>
      <c r="Q95">
        <v>342</v>
      </c>
    </row>
    <row r="96" spans="1:28" x14ac:dyDescent="0.3">
      <c r="A96" t="s">
        <v>94</v>
      </c>
      <c r="B96" s="1">
        <f t="shared" si="2"/>
        <v>12.636363636363637</v>
      </c>
      <c r="C96">
        <v>4</v>
      </c>
      <c r="D96">
        <v>77</v>
      </c>
      <c r="E96">
        <v>3</v>
      </c>
      <c r="F96">
        <v>31</v>
      </c>
      <c r="G96">
        <v>0</v>
      </c>
      <c r="H96">
        <v>6</v>
      </c>
      <c r="I96">
        <v>8</v>
      </c>
      <c r="J96">
        <v>7</v>
      </c>
      <c r="K96">
        <v>3</v>
      </c>
      <c r="L96">
        <v>0</v>
      </c>
      <c r="M96">
        <v>0</v>
      </c>
    </row>
    <row r="97" spans="1:15" x14ac:dyDescent="0.3">
      <c r="A97" s="4" t="s">
        <v>96</v>
      </c>
      <c r="B97" s="1">
        <f t="shared" si="2"/>
        <v>0</v>
      </c>
      <c r="C97">
        <v>0</v>
      </c>
    </row>
    <row r="98" spans="1:15" x14ac:dyDescent="0.3">
      <c r="A98" t="s">
        <v>97</v>
      </c>
      <c r="B98" s="1">
        <f t="shared" si="2"/>
        <v>129.5</v>
      </c>
      <c r="C98">
        <v>195</v>
      </c>
      <c r="D98">
        <v>64</v>
      </c>
    </row>
    <row r="99" spans="1:15" x14ac:dyDescent="0.3">
      <c r="A99" t="s">
        <v>98</v>
      </c>
      <c r="B99" s="1">
        <f t="shared" si="2"/>
        <v>126.5</v>
      </c>
      <c r="C99">
        <v>0</v>
      </c>
      <c r="D99">
        <v>253</v>
      </c>
    </row>
    <row r="100" spans="1:15" x14ac:dyDescent="0.3">
      <c r="A100" t="s">
        <v>99</v>
      </c>
      <c r="B100" s="1">
        <f t="shared" si="2"/>
        <v>81.75</v>
      </c>
      <c r="C100">
        <v>107</v>
      </c>
      <c r="D100">
        <v>93</v>
      </c>
      <c r="E100">
        <v>6</v>
      </c>
      <c r="F100">
        <v>121</v>
      </c>
    </row>
    <row r="101" spans="1:15" x14ac:dyDescent="0.3">
      <c r="A101" t="s">
        <v>118</v>
      </c>
      <c r="B101" s="1">
        <f t="shared" si="2"/>
        <v>13.4</v>
      </c>
      <c r="C101">
        <v>0</v>
      </c>
      <c r="D101">
        <v>66</v>
      </c>
      <c r="E101">
        <v>0</v>
      </c>
      <c r="F101">
        <v>2</v>
      </c>
      <c r="G101">
        <v>17</v>
      </c>
      <c r="H101">
        <v>6</v>
      </c>
      <c r="I101">
        <v>27</v>
      </c>
      <c r="J101">
        <v>11</v>
      </c>
      <c r="K101">
        <v>0</v>
      </c>
      <c r="L101">
        <v>5</v>
      </c>
    </row>
    <row r="102" spans="1:15" x14ac:dyDescent="0.3">
      <c r="A102" t="s">
        <v>119</v>
      </c>
      <c r="B102" s="1">
        <f t="shared" si="2"/>
        <v>40.6</v>
      </c>
      <c r="C102">
        <v>5</v>
      </c>
      <c r="D102">
        <v>43</v>
      </c>
      <c r="E102">
        <v>121</v>
      </c>
      <c r="F102">
        <v>26</v>
      </c>
      <c r="G102">
        <v>8</v>
      </c>
    </row>
    <row r="103" spans="1:15" x14ac:dyDescent="0.3">
      <c r="A103" t="s">
        <v>120</v>
      </c>
      <c r="B103" s="1">
        <f t="shared" si="2"/>
        <v>187.25</v>
      </c>
      <c r="C103">
        <v>176</v>
      </c>
      <c r="D103">
        <v>24</v>
      </c>
      <c r="E103">
        <v>9</v>
      </c>
      <c r="F103">
        <v>540</v>
      </c>
    </row>
    <row r="104" spans="1:15" x14ac:dyDescent="0.3">
      <c r="A104" t="s">
        <v>121</v>
      </c>
      <c r="B104" s="1">
        <f t="shared" si="2"/>
        <v>71.333333333333329</v>
      </c>
      <c r="C104">
        <v>133</v>
      </c>
      <c r="D104">
        <v>12</v>
      </c>
      <c r="E104">
        <v>69</v>
      </c>
    </row>
    <row r="105" spans="1:15" x14ac:dyDescent="0.3">
      <c r="A105" t="s">
        <v>100</v>
      </c>
      <c r="B105" s="1">
        <f t="shared" si="2"/>
        <v>246</v>
      </c>
      <c r="C105">
        <v>246</v>
      </c>
    </row>
    <row r="106" spans="1:15" x14ac:dyDescent="0.3">
      <c r="A106" t="s">
        <v>101</v>
      </c>
      <c r="B106" s="1">
        <f t="shared" si="2"/>
        <v>0</v>
      </c>
      <c r="C106">
        <v>0</v>
      </c>
    </row>
    <row r="107" spans="1:15" x14ac:dyDescent="0.3">
      <c r="A107" t="s">
        <v>102</v>
      </c>
      <c r="B107" s="1">
        <f t="shared" si="2"/>
        <v>30.75</v>
      </c>
      <c r="C107">
        <v>4</v>
      </c>
      <c r="D107">
        <v>0</v>
      </c>
      <c r="E107">
        <v>119</v>
      </c>
      <c r="F107">
        <v>0</v>
      </c>
    </row>
    <row r="108" spans="1:15" x14ac:dyDescent="0.3">
      <c r="A108" t="s">
        <v>103</v>
      </c>
      <c r="B108" s="1">
        <f t="shared" si="2"/>
        <v>1</v>
      </c>
      <c r="C108">
        <v>1</v>
      </c>
    </row>
    <row r="109" spans="1:15" x14ac:dyDescent="0.3">
      <c r="A109" t="s">
        <v>122</v>
      </c>
      <c r="B109" s="1">
        <f t="shared" si="2"/>
        <v>221.33333333333334</v>
      </c>
      <c r="C109">
        <v>51</v>
      </c>
      <c r="D109">
        <v>394</v>
      </c>
      <c r="E109">
        <v>19</v>
      </c>
      <c r="F109">
        <v>206</v>
      </c>
      <c r="G109">
        <f>11*60+59</f>
        <v>719</v>
      </c>
      <c r="H109">
        <v>30</v>
      </c>
      <c r="I109">
        <v>422</v>
      </c>
      <c r="J109">
        <v>17</v>
      </c>
      <c r="K109">
        <v>134</v>
      </c>
    </row>
    <row r="110" spans="1:15" x14ac:dyDescent="0.3">
      <c r="A110" t="s">
        <v>123</v>
      </c>
      <c r="B110" s="1">
        <f t="shared" si="2"/>
        <v>140.5</v>
      </c>
      <c r="C110">
        <v>211</v>
      </c>
      <c r="D110">
        <v>70</v>
      </c>
    </row>
    <row r="111" spans="1:15" x14ac:dyDescent="0.3">
      <c r="A111" t="s">
        <v>104</v>
      </c>
      <c r="B111" s="1">
        <f t="shared" si="2"/>
        <v>83.07692307692308</v>
      </c>
      <c r="C111">
        <v>308</v>
      </c>
      <c r="D111">
        <v>44</v>
      </c>
      <c r="E111">
        <v>68</v>
      </c>
      <c r="F111">
        <v>181</v>
      </c>
      <c r="G111">
        <v>106</v>
      </c>
      <c r="H111">
        <v>13</v>
      </c>
      <c r="I111">
        <v>30</v>
      </c>
      <c r="J111">
        <v>4</v>
      </c>
      <c r="K111">
        <v>3</v>
      </c>
      <c r="L111">
        <v>32</v>
      </c>
      <c r="M111">
        <v>79</v>
      </c>
      <c r="N111">
        <v>209</v>
      </c>
      <c r="O111">
        <v>3</v>
      </c>
    </row>
    <row r="112" spans="1:15" x14ac:dyDescent="0.3">
      <c r="A112" t="s">
        <v>105</v>
      </c>
      <c r="B112" s="1">
        <f t="shared" si="2"/>
        <v>106</v>
      </c>
      <c r="C112">
        <v>103</v>
      </c>
      <c r="D112">
        <v>3</v>
      </c>
      <c r="E112">
        <v>13</v>
      </c>
      <c r="F112">
        <v>34</v>
      </c>
      <c r="G112">
        <v>0</v>
      </c>
      <c r="H112">
        <v>0</v>
      </c>
      <c r="I112">
        <f>60*9+49</f>
        <v>589</v>
      </c>
    </row>
    <row r="113" spans="1:18" x14ac:dyDescent="0.3">
      <c r="A113" t="s">
        <v>106</v>
      </c>
      <c r="B113" s="1">
        <f t="shared" si="2"/>
        <v>13</v>
      </c>
      <c r="C113">
        <v>0</v>
      </c>
      <c r="D113">
        <v>26</v>
      </c>
    </row>
    <row r="114" spans="1:18" x14ac:dyDescent="0.3">
      <c r="A114" t="s">
        <v>107</v>
      </c>
      <c r="B114" s="1">
        <f t="shared" si="2"/>
        <v>359</v>
      </c>
      <c r="C114">
        <v>627</v>
      </c>
      <c r="D114">
        <v>164</v>
      </c>
      <c r="E114">
        <v>286</v>
      </c>
    </row>
    <row r="115" spans="1:18" x14ac:dyDescent="0.3">
      <c r="A115" t="s">
        <v>108</v>
      </c>
      <c r="B115" s="1">
        <f t="shared" si="2"/>
        <v>173.875</v>
      </c>
      <c r="C115">
        <v>191</v>
      </c>
      <c r="D115">
        <v>4</v>
      </c>
      <c r="E115">
        <v>162</v>
      </c>
      <c r="F115">
        <v>16</v>
      </c>
      <c r="G115">
        <v>0</v>
      </c>
      <c r="H115">
        <v>115</v>
      </c>
      <c r="I115">
        <v>158</v>
      </c>
      <c r="J115">
        <f>12*60+25</f>
        <v>745</v>
      </c>
    </row>
    <row r="116" spans="1:18" x14ac:dyDescent="0.3">
      <c r="A116" t="s">
        <v>109</v>
      </c>
      <c r="B116" s="1">
        <f t="shared" si="2"/>
        <v>111.71428571428571</v>
      </c>
      <c r="C116">
        <v>231</v>
      </c>
      <c r="D116">
        <v>158</v>
      </c>
      <c r="E116">
        <v>134</v>
      </c>
      <c r="F116">
        <v>177</v>
      </c>
      <c r="G116">
        <v>3</v>
      </c>
      <c r="H116">
        <v>0</v>
      </c>
      <c r="I116">
        <v>79</v>
      </c>
    </row>
    <row r="117" spans="1:18" x14ac:dyDescent="0.3">
      <c r="A117" t="s">
        <v>110</v>
      </c>
      <c r="B117" s="1">
        <f t="shared" si="2"/>
        <v>124.25</v>
      </c>
      <c r="C117">
        <v>52</v>
      </c>
      <c r="D117">
        <v>299</v>
      </c>
      <c r="E117">
        <v>38</v>
      </c>
      <c r="F117">
        <v>13</v>
      </c>
      <c r="G117">
        <v>193</v>
      </c>
      <c r="H117">
        <v>68</v>
      </c>
      <c r="I117">
        <v>10</v>
      </c>
      <c r="J117">
        <v>321</v>
      </c>
    </row>
    <row r="118" spans="1:18" x14ac:dyDescent="0.3">
      <c r="A118" t="s">
        <v>111</v>
      </c>
      <c r="B118" s="1">
        <f t="shared" si="2"/>
        <v>73.857142857142861</v>
      </c>
      <c r="C118">
        <v>1</v>
      </c>
      <c r="D118">
        <v>431</v>
      </c>
      <c r="E118">
        <v>22</v>
      </c>
      <c r="F118">
        <v>20</v>
      </c>
      <c r="G118">
        <v>67</v>
      </c>
      <c r="H118">
        <v>0</v>
      </c>
      <c r="I118">
        <v>0</v>
      </c>
      <c r="J118">
        <v>0</v>
      </c>
      <c r="K118">
        <v>5</v>
      </c>
      <c r="L118">
        <v>248</v>
      </c>
      <c r="M118">
        <v>23</v>
      </c>
      <c r="N118">
        <v>35</v>
      </c>
      <c r="O118">
        <v>142</v>
      </c>
      <c r="P118">
        <v>40</v>
      </c>
    </row>
    <row r="119" spans="1:18" x14ac:dyDescent="0.3">
      <c r="A119" t="s">
        <v>112</v>
      </c>
      <c r="B119" s="1">
        <f t="shared" si="2"/>
        <v>5.5</v>
      </c>
      <c r="C119">
        <v>11</v>
      </c>
      <c r="D119">
        <v>0</v>
      </c>
    </row>
    <row r="120" spans="1:18" x14ac:dyDescent="0.3">
      <c r="A120" t="s">
        <v>113</v>
      </c>
      <c r="B120" s="1">
        <f t="shared" si="2"/>
        <v>118</v>
      </c>
      <c r="C120">
        <v>2</v>
      </c>
      <c r="D120">
        <v>49</v>
      </c>
      <c r="E120">
        <f>6*60+49</f>
        <v>409</v>
      </c>
      <c r="F120">
        <v>219</v>
      </c>
      <c r="G120">
        <v>3</v>
      </c>
      <c r="H120">
        <v>15</v>
      </c>
      <c r="I120">
        <v>150</v>
      </c>
      <c r="J120">
        <v>12</v>
      </c>
      <c r="K120">
        <v>321</v>
      </c>
      <c r="L120">
        <v>0</v>
      </c>
    </row>
    <row r="121" spans="1:18" x14ac:dyDescent="0.3">
      <c r="A121" t="s">
        <v>114</v>
      </c>
      <c r="B121" s="1">
        <f t="shared" si="2"/>
        <v>90.5</v>
      </c>
      <c r="C121">
        <v>36</v>
      </c>
      <c r="D121">
        <v>171</v>
      </c>
      <c r="E121">
        <v>76</v>
      </c>
      <c r="F121">
        <v>72</v>
      </c>
      <c r="G121">
        <v>152</v>
      </c>
      <c r="H121">
        <v>6</v>
      </c>
      <c r="I121">
        <v>8</v>
      </c>
      <c r="J121">
        <v>128</v>
      </c>
      <c r="K121">
        <v>24</v>
      </c>
      <c r="L121">
        <v>150</v>
      </c>
      <c r="M121">
        <v>53</v>
      </c>
      <c r="N121">
        <v>120</v>
      </c>
      <c r="O121">
        <v>15</v>
      </c>
      <c r="P121">
        <v>84</v>
      </c>
      <c r="Q121">
        <v>333</v>
      </c>
      <c r="R121">
        <v>20</v>
      </c>
    </row>
    <row r="122" spans="1:18" x14ac:dyDescent="0.3">
      <c r="A122" t="s">
        <v>115</v>
      </c>
      <c r="B122" s="1">
        <f t="shared" si="2"/>
        <v>142</v>
      </c>
      <c r="C122">
        <f>6*60+49</f>
        <v>409</v>
      </c>
      <c r="D122">
        <v>4</v>
      </c>
      <c r="E122">
        <v>5</v>
      </c>
      <c r="F122">
        <v>100</v>
      </c>
      <c r="G122">
        <v>0</v>
      </c>
      <c r="H122">
        <v>9</v>
      </c>
      <c r="I122">
        <v>53</v>
      </c>
      <c r="J122">
        <f>9*60+16</f>
        <v>556</v>
      </c>
    </row>
    <row r="123" spans="1:18" x14ac:dyDescent="0.3">
      <c r="A123" t="s">
        <v>116</v>
      </c>
      <c r="B123" s="1">
        <f t="shared" si="2"/>
        <v>213.36363636363637</v>
      </c>
      <c r="C123">
        <v>3</v>
      </c>
      <c r="D123">
        <v>436</v>
      </c>
      <c r="E123">
        <v>255</v>
      </c>
      <c r="F123">
        <f>9*60+37</f>
        <v>577</v>
      </c>
      <c r="G123">
        <v>36</v>
      </c>
      <c r="H123">
        <v>2</v>
      </c>
      <c r="I123">
        <v>30</v>
      </c>
      <c r="J123">
        <v>14</v>
      </c>
      <c r="K123">
        <v>611</v>
      </c>
      <c r="L123">
        <v>213</v>
      </c>
      <c r="M123">
        <v>170</v>
      </c>
    </row>
    <row r="124" spans="1:18" x14ac:dyDescent="0.3">
      <c r="A124" t="s">
        <v>117</v>
      </c>
      <c r="B124" s="1">
        <f t="shared" si="2"/>
        <v>218.46666666666667</v>
      </c>
      <c r="C124">
        <v>26</v>
      </c>
      <c r="D124">
        <v>179</v>
      </c>
      <c r="E124">
        <v>225</v>
      </c>
      <c r="F124">
        <v>124</v>
      </c>
      <c r="G124">
        <v>198</v>
      </c>
      <c r="H124">
        <v>154</v>
      </c>
      <c r="I124">
        <v>20</v>
      </c>
      <c r="J124">
        <v>125</v>
      </c>
      <c r="K124">
        <v>347</v>
      </c>
      <c r="L124">
        <f>20*60+1</f>
        <v>1201</v>
      </c>
      <c r="M124">
        <f>360+55</f>
        <v>415</v>
      </c>
      <c r="N124">
        <v>207</v>
      </c>
      <c r="O124">
        <v>28</v>
      </c>
      <c r="P124">
        <v>0</v>
      </c>
      <c r="Q124">
        <v>28</v>
      </c>
    </row>
    <row r="125" spans="1:18" x14ac:dyDescent="0.3">
      <c r="A125" s="4" t="s">
        <v>124</v>
      </c>
      <c r="B125" s="1">
        <f t="shared" si="2"/>
        <v>66.333333333333329</v>
      </c>
      <c r="C125">
        <v>87</v>
      </c>
      <c r="D125">
        <v>9</v>
      </c>
      <c r="E125">
        <v>103</v>
      </c>
    </row>
    <row r="126" spans="1:18" x14ac:dyDescent="0.3">
      <c r="A126" t="s">
        <v>125</v>
      </c>
      <c r="B126" s="1">
        <f t="shared" si="2"/>
        <v>86.6</v>
      </c>
      <c r="C126">
        <v>1</v>
      </c>
      <c r="D126">
        <v>39</v>
      </c>
      <c r="E126">
        <v>143</v>
      </c>
      <c r="F126">
        <v>245</v>
      </c>
      <c r="G126">
        <v>5</v>
      </c>
    </row>
    <row r="127" spans="1:18" x14ac:dyDescent="0.3">
      <c r="A127" t="s">
        <v>126</v>
      </c>
      <c r="B127" s="1">
        <f t="shared" si="2"/>
        <v>283.25</v>
      </c>
      <c r="C127">
        <v>386</v>
      </c>
      <c r="D127">
        <v>282</v>
      </c>
      <c r="E127">
        <v>107</v>
      </c>
      <c r="F127">
        <v>358</v>
      </c>
    </row>
    <row r="128" spans="1:18" x14ac:dyDescent="0.3">
      <c r="A128" t="s">
        <v>127</v>
      </c>
      <c r="B128" s="1">
        <f t="shared" si="2"/>
        <v>222</v>
      </c>
      <c r="C128">
        <v>190</v>
      </c>
      <c r="D128">
        <v>254</v>
      </c>
    </row>
    <row r="129" spans="1:26" x14ac:dyDescent="0.3">
      <c r="A129" t="s">
        <v>128</v>
      </c>
      <c r="B129" s="1">
        <f t="shared" si="2"/>
        <v>136</v>
      </c>
      <c r="C129">
        <v>163</v>
      </c>
      <c r="D129">
        <v>109</v>
      </c>
    </row>
    <row r="130" spans="1:26" x14ac:dyDescent="0.3">
      <c r="A130" t="s">
        <v>129</v>
      </c>
      <c r="B130" s="1">
        <f t="shared" si="2"/>
        <v>162.33333333333334</v>
      </c>
      <c r="C130">
        <v>38</v>
      </c>
      <c r="D130">
        <v>69</v>
      </c>
      <c r="E130">
        <v>291</v>
      </c>
      <c r="F130">
        <v>135</v>
      </c>
      <c r="G130">
        <v>105</v>
      </c>
      <c r="H130">
        <v>336</v>
      </c>
    </row>
    <row r="131" spans="1:26" x14ac:dyDescent="0.3">
      <c r="A131" t="s">
        <v>130</v>
      </c>
      <c r="B131" s="1">
        <f t="shared" si="2"/>
        <v>109.66666666666667</v>
      </c>
      <c r="C131">
        <v>50</v>
      </c>
      <c r="D131">
        <v>0</v>
      </c>
      <c r="E131">
        <v>383</v>
      </c>
      <c r="F131">
        <v>0</v>
      </c>
      <c r="G131">
        <v>2</v>
      </c>
      <c r="H131">
        <v>223</v>
      </c>
    </row>
    <row r="132" spans="1:26" x14ac:dyDescent="0.3">
      <c r="A132" t="s">
        <v>131</v>
      </c>
      <c r="B132" s="1">
        <f t="shared" si="2"/>
        <v>206</v>
      </c>
      <c r="C132">
        <v>77</v>
      </c>
      <c r="D132">
        <v>15</v>
      </c>
      <c r="E132">
        <v>173</v>
      </c>
      <c r="F132">
        <f>8*60+37</f>
        <v>517</v>
      </c>
      <c r="G132">
        <v>24</v>
      </c>
      <c r="H132">
        <v>433</v>
      </c>
      <c r="I132">
        <v>463</v>
      </c>
      <c r="J132">
        <v>0</v>
      </c>
      <c r="K132">
        <v>0</v>
      </c>
      <c r="L132">
        <v>502</v>
      </c>
      <c r="M132">
        <f>9*60+25</f>
        <v>565</v>
      </c>
      <c r="N132">
        <v>188</v>
      </c>
      <c r="O132">
        <v>139</v>
      </c>
      <c r="P132">
        <v>121</v>
      </c>
      <c r="Q132">
        <v>108</v>
      </c>
      <c r="R132">
        <v>295</v>
      </c>
      <c r="S132">
        <v>0</v>
      </c>
      <c r="T132">
        <v>168</v>
      </c>
      <c r="U132">
        <v>43</v>
      </c>
      <c r="V132">
        <v>434</v>
      </c>
      <c r="W132">
        <v>61</v>
      </c>
    </row>
    <row r="133" spans="1:26" x14ac:dyDescent="0.3">
      <c r="A133" t="s">
        <v>132</v>
      </c>
      <c r="B133" s="1">
        <f t="shared" si="2"/>
        <v>39</v>
      </c>
      <c r="C133">
        <v>8</v>
      </c>
      <c r="D133">
        <v>51</v>
      </c>
      <c r="E133">
        <v>41</v>
      </c>
      <c r="F133">
        <v>56</v>
      </c>
    </row>
    <row r="134" spans="1:26" x14ac:dyDescent="0.3">
      <c r="A134" t="s">
        <v>133</v>
      </c>
      <c r="B134" s="1">
        <f t="shared" si="2"/>
        <v>131</v>
      </c>
      <c r="C134">
        <v>0</v>
      </c>
      <c r="D134">
        <v>0</v>
      </c>
      <c r="E134">
        <v>393</v>
      </c>
    </row>
    <row r="135" spans="1:26" x14ac:dyDescent="0.3">
      <c r="A135" t="s">
        <v>134</v>
      </c>
      <c r="B135" s="1">
        <f t="shared" ref="B135:B198" si="3" xml:space="preserve"> AVERAGE(C135:BC135)</f>
        <v>100.33333333333333</v>
      </c>
      <c r="C135">
        <v>80</v>
      </c>
      <c r="D135">
        <v>0</v>
      </c>
      <c r="E135">
        <v>221</v>
      </c>
    </row>
    <row r="136" spans="1:26" x14ac:dyDescent="0.3">
      <c r="A136" t="s">
        <v>135</v>
      </c>
      <c r="B136" s="1">
        <f t="shared" si="3"/>
        <v>115.22222222222223</v>
      </c>
      <c r="C136">
        <v>200</v>
      </c>
      <c r="D136">
        <v>8</v>
      </c>
      <c r="E136">
        <v>5</v>
      </c>
      <c r="F136">
        <v>7</v>
      </c>
      <c r="G136">
        <v>357</v>
      </c>
      <c r="H136">
        <v>174</v>
      </c>
      <c r="I136">
        <v>252</v>
      </c>
      <c r="J136">
        <v>33</v>
      </c>
      <c r="K136">
        <v>1</v>
      </c>
    </row>
    <row r="137" spans="1:26" x14ac:dyDescent="0.3">
      <c r="A137" t="s">
        <v>136</v>
      </c>
      <c r="B137" s="1">
        <f t="shared" si="3"/>
        <v>139.75</v>
      </c>
      <c r="C137">
        <v>3</v>
      </c>
      <c r="D137">
        <v>222</v>
      </c>
      <c r="E137">
        <v>132</v>
      </c>
      <c r="F137">
        <v>202</v>
      </c>
    </row>
    <row r="138" spans="1:26" x14ac:dyDescent="0.3">
      <c r="A138" t="s">
        <v>137</v>
      </c>
      <c r="B138" s="1">
        <f t="shared" si="3"/>
        <v>96.083333333333329</v>
      </c>
      <c r="C138">
        <v>41</v>
      </c>
      <c r="D138">
        <f>8*0+35</f>
        <v>35</v>
      </c>
      <c r="E138">
        <v>72</v>
      </c>
      <c r="F138">
        <v>48</v>
      </c>
      <c r="G138">
        <v>49</v>
      </c>
      <c r="H138">
        <v>0</v>
      </c>
      <c r="I138">
        <v>85</v>
      </c>
      <c r="J138">
        <v>270</v>
      </c>
      <c r="K138">
        <v>107</v>
      </c>
      <c r="L138">
        <v>164</v>
      </c>
      <c r="M138">
        <v>222</v>
      </c>
      <c r="N138">
        <v>60</v>
      </c>
    </row>
    <row r="139" spans="1:26" x14ac:dyDescent="0.3">
      <c r="A139" t="s">
        <v>138</v>
      </c>
      <c r="B139" s="1">
        <f t="shared" si="3"/>
        <v>128.14285714285714</v>
      </c>
      <c r="C139">
        <v>79</v>
      </c>
      <c r="D139">
        <v>2</v>
      </c>
      <c r="E139">
        <v>391</v>
      </c>
      <c r="F139">
        <v>48</v>
      </c>
      <c r="G139">
        <v>40</v>
      </c>
      <c r="H139">
        <v>0</v>
      </c>
      <c r="I139">
        <v>337</v>
      </c>
    </row>
    <row r="140" spans="1:26" x14ac:dyDescent="0.3">
      <c r="A140" t="s">
        <v>140</v>
      </c>
      <c r="B140" s="1">
        <f t="shared" si="3"/>
        <v>142</v>
      </c>
      <c r="C140">
        <v>272</v>
      </c>
      <c r="D140">
        <v>12</v>
      </c>
    </row>
    <row r="141" spans="1:26" x14ac:dyDescent="0.3">
      <c r="A141" t="s">
        <v>139</v>
      </c>
      <c r="B141" s="1">
        <f t="shared" si="3"/>
        <v>173.5</v>
      </c>
      <c r="C141">
        <v>143</v>
      </c>
      <c r="D141">
        <v>204</v>
      </c>
    </row>
    <row r="142" spans="1:26" x14ac:dyDescent="0.3">
      <c r="A142" t="s">
        <v>141</v>
      </c>
      <c r="B142" s="1">
        <f t="shared" si="3"/>
        <v>75.928571428571431</v>
      </c>
      <c r="C142">
        <v>2</v>
      </c>
      <c r="D142">
        <v>74</v>
      </c>
      <c r="E142">
        <v>49</v>
      </c>
      <c r="F142">
        <v>219</v>
      </c>
      <c r="G142">
        <v>56</v>
      </c>
      <c r="H142">
        <v>50</v>
      </c>
      <c r="I142">
        <v>47</v>
      </c>
      <c r="J142">
        <v>270</v>
      </c>
      <c r="K142">
        <v>10</v>
      </c>
      <c r="L142">
        <v>0</v>
      </c>
      <c r="M142">
        <v>7</v>
      </c>
      <c r="N142">
        <v>68</v>
      </c>
      <c r="O142">
        <v>211</v>
      </c>
      <c r="P142">
        <v>0</v>
      </c>
    </row>
    <row r="143" spans="1:26" x14ac:dyDescent="0.3">
      <c r="A143" t="s">
        <v>142</v>
      </c>
      <c r="B143" s="1">
        <f t="shared" si="3"/>
        <v>83.541666666666671</v>
      </c>
      <c r="C143">
        <v>70</v>
      </c>
      <c r="D143">
        <v>202</v>
      </c>
      <c r="E143">
        <v>252</v>
      </c>
      <c r="F143">
        <v>200</v>
      </c>
      <c r="G143">
        <v>273</v>
      </c>
      <c r="H143">
        <v>4</v>
      </c>
      <c r="I143">
        <v>12</v>
      </c>
      <c r="J143">
        <v>215</v>
      </c>
      <c r="K143">
        <v>133</v>
      </c>
      <c r="L143">
        <v>2</v>
      </c>
      <c r="M143">
        <v>107</v>
      </c>
      <c r="N143">
        <v>5</v>
      </c>
      <c r="O143">
        <v>64</v>
      </c>
      <c r="P143">
        <v>15</v>
      </c>
      <c r="Q143">
        <v>9</v>
      </c>
      <c r="R143">
        <v>0</v>
      </c>
      <c r="S143">
        <v>81</v>
      </c>
      <c r="T143">
        <v>64</v>
      </c>
      <c r="U143">
        <v>40</v>
      </c>
      <c r="V143">
        <v>0</v>
      </c>
      <c r="W143">
        <v>242</v>
      </c>
      <c r="X143">
        <v>15</v>
      </c>
      <c r="Y143">
        <v>0</v>
      </c>
      <c r="Z143">
        <v>0</v>
      </c>
    </row>
    <row r="144" spans="1:26" x14ac:dyDescent="0.3">
      <c r="A144" t="s">
        <v>143</v>
      </c>
      <c r="B144" s="1">
        <f t="shared" si="3"/>
        <v>216.1875</v>
      </c>
      <c r="C144">
        <v>170</v>
      </c>
      <c r="D144">
        <v>338</v>
      </c>
      <c r="E144">
        <v>185</v>
      </c>
      <c r="F144">
        <v>43</v>
      </c>
      <c r="G144">
        <v>21</v>
      </c>
      <c r="H144">
        <v>85</v>
      </c>
      <c r="I144">
        <v>134</v>
      </c>
      <c r="J144">
        <v>257</v>
      </c>
      <c r="K144">
        <v>182</v>
      </c>
      <c r="L144">
        <v>0</v>
      </c>
      <c r="M144">
        <v>282</v>
      </c>
      <c r="N144">
        <v>243</v>
      </c>
      <c r="O144">
        <v>268</v>
      </c>
      <c r="P144">
        <v>489</v>
      </c>
      <c r="Q144">
        <v>193</v>
      </c>
      <c r="R144">
        <v>569</v>
      </c>
    </row>
    <row r="145" spans="1:23" x14ac:dyDescent="0.3">
      <c r="A145" t="s">
        <v>144</v>
      </c>
      <c r="B145" s="1">
        <f t="shared" si="3"/>
        <v>20.8</v>
      </c>
      <c r="C145">
        <v>0</v>
      </c>
      <c r="D145">
        <v>5</v>
      </c>
      <c r="E145">
        <v>75</v>
      </c>
      <c r="F145">
        <v>4</v>
      </c>
      <c r="G145">
        <v>5</v>
      </c>
      <c r="H145">
        <v>8</v>
      </c>
      <c r="I145">
        <v>101</v>
      </c>
      <c r="J145">
        <v>2</v>
      </c>
      <c r="K145">
        <v>0</v>
      </c>
      <c r="L145">
        <v>8</v>
      </c>
    </row>
    <row r="146" spans="1:23" x14ac:dyDescent="0.3">
      <c r="A146" t="s">
        <v>145</v>
      </c>
      <c r="B146" s="1">
        <f t="shared" si="3"/>
        <v>111.47619047619048</v>
      </c>
      <c r="C146">
        <v>6</v>
      </c>
      <c r="D146">
        <v>29</v>
      </c>
      <c r="E146">
        <v>25</v>
      </c>
      <c r="F146">
        <v>504</v>
      </c>
      <c r="G146">
        <v>0</v>
      </c>
      <c r="H146">
        <v>72</v>
      </c>
      <c r="I146">
        <v>161</v>
      </c>
      <c r="J146">
        <v>170</v>
      </c>
      <c r="K146">
        <v>172</v>
      </c>
      <c r="L146">
        <v>293</v>
      </c>
      <c r="M146">
        <v>5</v>
      </c>
      <c r="N146">
        <v>1</v>
      </c>
      <c r="O146">
        <v>4</v>
      </c>
      <c r="P146">
        <v>2</v>
      </c>
      <c r="Q146">
        <v>3</v>
      </c>
      <c r="R146">
        <v>426</v>
      </c>
      <c r="S146">
        <v>15</v>
      </c>
      <c r="T146">
        <v>1</v>
      </c>
      <c r="U146">
        <v>0</v>
      </c>
      <c r="V146">
        <v>452</v>
      </c>
      <c r="W146">
        <v>0</v>
      </c>
    </row>
    <row r="147" spans="1:23" x14ac:dyDescent="0.3">
      <c r="A147" t="s">
        <v>146</v>
      </c>
      <c r="B147" s="1">
        <f t="shared" si="3"/>
        <v>383.77777777777777</v>
      </c>
      <c r="C147">
        <v>42</v>
      </c>
      <c r="D147">
        <v>478</v>
      </c>
      <c r="E147">
        <v>128</v>
      </c>
      <c r="F147">
        <v>488</v>
      </c>
      <c r="G147">
        <v>468</v>
      </c>
      <c r="H147">
        <v>0</v>
      </c>
      <c r="I147">
        <v>546</v>
      </c>
      <c r="J147">
        <v>634</v>
      </c>
      <c r="K147">
        <v>670</v>
      </c>
    </row>
    <row r="148" spans="1:23" x14ac:dyDescent="0.3">
      <c r="A148" t="s">
        <v>147</v>
      </c>
      <c r="B148" s="1">
        <f t="shared" si="3"/>
        <v>212.94736842105263</v>
      </c>
      <c r="C148">
        <v>97</v>
      </c>
      <c r="D148">
        <v>2</v>
      </c>
      <c r="E148">
        <v>423</v>
      </c>
      <c r="F148">
        <v>40</v>
      </c>
      <c r="G148">
        <v>191</v>
      </c>
      <c r="H148">
        <v>272</v>
      </c>
      <c r="I148">
        <v>312</v>
      </c>
      <c r="J148">
        <v>488</v>
      </c>
      <c r="K148">
        <v>501</v>
      </c>
      <c r="L148">
        <v>48</v>
      </c>
      <c r="M148">
        <v>209</v>
      </c>
      <c r="N148">
        <v>437</v>
      </c>
      <c r="O148">
        <v>19</v>
      </c>
      <c r="P148">
        <v>299</v>
      </c>
      <c r="Q148">
        <v>175</v>
      </c>
      <c r="R148">
        <v>0</v>
      </c>
      <c r="S148">
        <v>87</v>
      </c>
      <c r="T148">
        <v>431</v>
      </c>
      <c r="U148">
        <v>15</v>
      </c>
    </row>
    <row r="149" spans="1:23" x14ac:dyDescent="0.3">
      <c r="A149" t="s">
        <v>148</v>
      </c>
      <c r="B149" s="1">
        <f t="shared" si="3"/>
        <v>39</v>
      </c>
      <c r="C149">
        <v>11</v>
      </c>
      <c r="D149">
        <v>67</v>
      </c>
    </row>
    <row r="150" spans="1:23" x14ac:dyDescent="0.3">
      <c r="A150" t="s">
        <v>149</v>
      </c>
      <c r="B150" s="1">
        <f t="shared" si="3"/>
        <v>44.666666666666664</v>
      </c>
      <c r="C150">
        <v>65</v>
      </c>
      <c r="D150">
        <v>10</v>
      </c>
      <c r="E150">
        <v>59</v>
      </c>
    </row>
    <row r="151" spans="1:23" x14ac:dyDescent="0.3">
      <c r="A151" s="4" t="s">
        <v>150</v>
      </c>
      <c r="B151" s="1">
        <f t="shared" si="3"/>
        <v>118.4</v>
      </c>
      <c r="C151">
        <v>50</v>
      </c>
      <c r="D151">
        <v>342</v>
      </c>
      <c r="E151">
        <v>0</v>
      </c>
      <c r="F151">
        <v>0</v>
      </c>
      <c r="G151">
        <v>0</v>
      </c>
      <c r="H151">
        <v>402</v>
      </c>
      <c r="I151">
        <v>194</v>
      </c>
      <c r="J151">
        <v>143</v>
      </c>
      <c r="K151">
        <v>48</v>
      </c>
      <c r="L151">
        <v>5</v>
      </c>
    </row>
    <row r="152" spans="1:23" x14ac:dyDescent="0.3">
      <c r="A152" t="s">
        <v>98</v>
      </c>
      <c r="B152" s="1">
        <f t="shared" si="3"/>
        <v>126.5</v>
      </c>
      <c r="C152">
        <v>0</v>
      </c>
      <c r="D152">
        <v>253</v>
      </c>
    </row>
    <row r="153" spans="1:23" x14ac:dyDescent="0.3">
      <c r="A153" t="s">
        <v>151</v>
      </c>
      <c r="B153" s="1">
        <f t="shared" si="3"/>
        <v>39.666666666666664</v>
      </c>
      <c r="C153">
        <v>20</v>
      </c>
      <c r="D153">
        <v>32</v>
      </c>
      <c r="E153">
        <v>67</v>
      </c>
    </row>
    <row r="154" spans="1:23" x14ac:dyDescent="0.3">
      <c r="A154" t="s">
        <v>152</v>
      </c>
      <c r="B154" s="1">
        <f t="shared" si="3"/>
        <v>152.14285714285714</v>
      </c>
      <c r="C154">
        <v>123</v>
      </c>
      <c r="D154">
        <v>347</v>
      </c>
      <c r="E154">
        <v>49</v>
      </c>
      <c r="F154">
        <v>285</v>
      </c>
      <c r="G154">
        <v>257</v>
      </c>
      <c r="H154">
        <v>3</v>
      </c>
      <c r="I154">
        <v>1</v>
      </c>
    </row>
    <row r="155" spans="1:23" x14ac:dyDescent="0.3">
      <c r="A155" t="s">
        <v>153</v>
      </c>
      <c r="B155" s="1">
        <f t="shared" si="3"/>
        <v>199.90909090909091</v>
      </c>
      <c r="C155">
        <v>2</v>
      </c>
      <c r="D155">
        <v>653</v>
      </c>
      <c r="E155">
        <v>512</v>
      </c>
      <c r="F155">
        <v>2</v>
      </c>
      <c r="G155">
        <v>49</v>
      </c>
      <c r="H155">
        <v>0</v>
      </c>
      <c r="I155">
        <v>361</v>
      </c>
      <c r="J155">
        <v>394</v>
      </c>
      <c r="K155">
        <v>149</v>
      </c>
      <c r="L155">
        <v>48</v>
      </c>
      <c r="M155">
        <v>29</v>
      </c>
    </row>
    <row r="156" spans="1:23" x14ac:dyDescent="0.3">
      <c r="A156" t="s">
        <v>154</v>
      </c>
      <c r="B156" s="1">
        <f t="shared" si="3"/>
        <v>198.125</v>
      </c>
      <c r="C156">
        <v>21</v>
      </c>
      <c r="D156">
        <v>386</v>
      </c>
      <c r="E156">
        <v>337</v>
      </c>
      <c r="F156">
        <v>277</v>
      </c>
      <c r="G156">
        <v>174</v>
      </c>
      <c r="H156">
        <v>370</v>
      </c>
      <c r="I156">
        <v>20</v>
      </c>
      <c r="J156">
        <v>0</v>
      </c>
    </row>
    <row r="157" spans="1:23" x14ac:dyDescent="0.3">
      <c r="A157" t="s">
        <v>155</v>
      </c>
      <c r="B157" s="1">
        <f t="shared" si="3"/>
        <v>167.5</v>
      </c>
      <c r="C157">
        <v>0</v>
      </c>
      <c r="D157">
        <v>203</v>
      </c>
      <c r="E157">
        <v>274</v>
      </c>
      <c r="F157">
        <v>193</v>
      </c>
    </row>
    <row r="158" spans="1:23" x14ac:dyDescent="0.3">
      <c r="A158" t="s">
        <v>156</v>
      </c>
      <c r="B158" s="1">
        <f t="shared" si="3"/>
        <v>213.72727272727272</v>
      </c>
      <c r="C158">
        <v>250</v>
      </c>
      <c r="D158">
        <v>207</v>
      </c>
      <c r="E158">
        <v>452</v>
      </c>
      <c r="F158">
        <f>13*60+26</f>
        <v>806</v>
      </c>
      <c r="G158">
        <v>17</v>
      </c>
      <c r="H158">
        <v>1</v>
      </c>
      <c r="I158">
        <v>13</v>
      </c>
      <c r="J158">
        <v>389</v>
      </c>
      <c r="K158">
        <v>3</v>
      </c>
      <c r="L158">
        <v>112</v>
      </c>
      <c r="M158">
        <v>101</v>
      </c>
    </row>
    <row r="159" spans="1:23" x14ac:dyDescent="0.3">
      <c r="A159" t="s">
        <v>35</v>
      </c>
      <c r="B159" s="1">
        <f t="shared" si="3"/>
        <v>126</v>
      </c>
      <c r="C159">
        <f>C36</f>
        <v>5</v>
      </c>
      <c r="D159">
        <f t="shared" ref="D159:G159" si="4">D36</f>
        <v>164</v>
      </c>
      <c r="E159">
        <f t="shared" si="4"/>
        <v>281</v>
      </c>
      <c r="F159">
        <f t="shared" si="4"/>
        <v>180</v>
      </c>
      <c r="G159">
        <f t="shared" si="4"/>
        <v>0</v>
      </c>
    </row>
    <row r="160" spans="1:23" x14ac:dyDescent="0.3">
      <c r="A160" t="s">
        <v>157</v>
      </c>
      <c r="B160" s="1">
        <f t="shared" si="3"/>
        <v>151.125</v>
      </c>
      <c r="C160">
        <v>28</v>
      </c>
      <c r="D160">
        <v>65</v>
      </c>
      <c r="E160">
        <v>56</v>
      </c>
      <c r="F160">
        <v>450</v>
      </c>
      <c r="G160">
        <v>192</v>
      </c>
      <c r="H160">
        <v>199</v>
      </c>
      <c r="I160">
        <v>19</v>
      </c>
      <c r="J160">
        <v>200</v>
      </c>
    </row>
    <row r="161" spans="1:26" x14ac:dyDescent="0.3">
      <c r="A161" t="s">
        <v>173</v>
      </c>
      <c r="B161" s="1">
        <f t="shared" si="3"/>
        <v>145</v>
      </c>
      <c r="C161">
        <v>145</v>
      </c>
    </row>
    <row r="162" spans="1:26" x14ac:dyDescent="0.3">
      <c r="A162" t="s">
        <v>158</v>
      </c>
      <c r="B162" s="1">
        <f t="shared" si="3"/>
        <v>64</v>
      </c>
      <c r="C162">
        <v>56</v>
      </c>
      <c r="D162">
        <v>72</v>
      </c>
    </row>
    <row r="163" spans="1:26" x14ac:dyDescent="0.3">
      <c r="A163" t="s">
        <v>159</v>
      </c>
      <c r="B163" s="1">
        <f t="shared" si="3"/>
        <v>80.75</v>
      </c>
      <c r="C163">
        <v>1</v>
      </c>
      <c r="D163">
        <v>161</v>
      </c>
      <c r="E163">
        <v>260</v>
      </c>
      <c r="F163">
        <v>36</v>
      </c>
      <c r="G163">
        <v>174</v>
      </c>
      <c r="H163">
        <v>0</v>
      </c>
      <c r="I163">
        <v>14</v>
      </c>
      <c r="J163">
        <v>0</v>
      </c>
    </row>
    <row r="164" spans="1:26" x14ac:dyDescent="0.3">
      <c r="A164" t="s">
        <v>160</v>
      </c>
      <c r="B164" s="1">
        <f t="shared" si="3"/>
        <v>15.2</v>
      </c>
      <c r="C164">
        <v>10</v>
      </c>
      <c r="D164">
        <v>25</v>
      </c>
      <c r="E164">
        <v>14</v>
      </c>
      <c r="F164">
        <v>0</v>
      </c>
      <c r="G164">
        <v>27</v>
      </c>
    </row>
    <row r="165" spans="1:26" x14ac:dyDescent="0.3">
      <c r="A165" t="s">
        <v>161</v>
      </c>
      <c r="B165" s="1">
        <f t="shared" si="3"/>
        <v>29.333333333333332</v>
      </c>
      <c r="C165">
        <v>67</v>
      </c>
      <c r="D165">
        <v>21</v>
      </c>
      <c r="E165">
        <v>0</v>
      </c>
    </row>
    <row r="166" spans="1:26" x14ac:dyDescent="0.3">
      <c r="A166" t="s">
        <v>162</v>
      </c>
      <c r="B166" s="1">
        <f t="shared" si="3"/>
        <v>374.33333333333331</v>
      </c>
      <c r="C166">
        <v>393</v>
      </c>
      <c r="D166">
        <v>176</v>
      </c>
      <c r="E166">
        <f>9*60+14</f>
        <v>554</v>
      </c>
    </row>
    <row r="167" spans="1:26" x14ac:dyDescent="0.3">
      <c r="A167" t="s">
        <v>163</v>
      </c>
      <c r="B167" s="1">
        <f t="shared" si="3"/>
        <v>177.66666666666666</v>
      </c>
      <c r="C167">
        <v>383</v>
      </c>
      <c r="D167">
        <v>15</v>
      </c>
      <c r="E167">
        <v>135</v>
      </c>
    </row>
    <row r="168" spans="1:26" x14ac:dyDescent="0.3">
      <c r="A168" t="s">
        <v>164</v>
      </c>
      <c r="B168" s="1">
        <f t="shared" si="3"/>
        <v>0</v>
      </c>
      <c r="C168">
        <v>0</v>
      </c>
    </row>
    <row r="169" spans="1:26" x14ac:dyDescent="0.3">
      <c r="A169" t="s">
        <v>165</v>
      </c>
      <c r="B169" s="1">
        <f t="shared" si="3"/>
        <v>46.2</v>
      </c>
      <c r="C169">
        <v>5</v>
      </c>
      <c r="D169">
        <v>0</v>
      </c>
      <c r="E169">
        <v>29</v>
      </c>
      <c r="F169">
        <v>0</v>
      </c>
      <c r="G169">
        <v>40</v>
      </c>
      <c r="H169">
        <v>0</v>
      </c>
      <c r="I169">
        <v>14</v>
      </c>
      <c r="J169">
        <v>5</v>
      </c>
      <c r="K169">
        <v>182</v>
      </c>
      <c r="L169">
        <v>187</v>
      </c>
    </row>
    <row r="170" spans="1:26" x14ac:dyDescent="0.3">
      <c r="A170" t="s">
        <v>166</v>
      </c>
      <c r="B170" s="1">
        <f t="shared" si="3"/>
        <v>342.5</v>
      </c>
      <c r="C170">
        <f>11*60+55</f>
        <v>715</v>
      </c>
      <c r="D170">
        <v>132</v>
      </c>
      <c r="E170">
        <v>390</v>
      </c>
      <c r="F170">
        <v>17</v>
      </c>
      <c r="G170">
        <v>349</v>
      </c>
      <c r="H170">
        <f>7*60+32</f>
        <v>452</v>
      </c>
    </row>
    <row r="171" spans="1:26" x14ac:dyDescent="0.3">
      <c r="A171" t="s">
        <v>167</v>
      </c>
      <c r="B171" s="1">
        <f t="shared" si="3"/>
        <v>56.428571428571431</v>
      </c>
      <c r="C171">
        <v>92</v>
      </c>
      <c r="D171">
        <v>167</v>
      </c>
      <c r="E171">
        <v>3</v>
      </c>
      <c r="F171">
        <v>16</v>
      </c>
      <c r="G171">
        <v>67</v>
      </c>
      <c r="H171">
        <v>50</v>
      </c>
      <c r="I171">
        <v>0</v>
      </c>
    </row>
    <row r="172" spans="1:26" x14ac:dyDescent="0.3">
      <c r="A172" t="s">
        <v>168</v>
      </c>
      <c r="B172" s="1">
        <f t="shared" si="3"/>
        <v>115.30434782608695</v>
      </c>
      <c r="C172">
        <v>389</v>
      </c>
      <c r="D172">
        <v>30</v>
      </c>
      <c r="E172">
        <v>89</v>
      </c>
      <c r="F172">
        <v>78</v>
      </c>
      <c r="G172">
        <v>116</v>
      </c>
      <c r="H172">
        <v>42</v>
      </c>
      <c r="I172">
        <v>219</v>
      </c>
      <c r="J172">
        <v>435</v>
      </c>
      <c r="K172">
        <v>21</v>
      </c>
      <c r="L172">
        <v>10</v>
      </c>
      <c r="M172">
        <v>43</v>
      </c>
      <c r="N172">
        <v>7</v>
      </c>
      <c r="O172">
        <v>7</v>
      </c>
      <c r="P172">
        <v>35</v>
      </c>
      <c r="Q172">
        <v>81</v>
      </c>
      <c r="R172">
        <v>163</v>
      </c>
      <c r="S172">
        <v>33</v>
      </c>
      <c r="T172">
        <v>410</v>
      </c>
      <c r="U172">
        <v>26</v>
      </c>
      <c r="V172">
        <v>151</v>
      </c>
      <c r="W172">
        <v>81</v>
      </c>
      <c r="X172">
        <v>19</v>
      </c>
      <c r="Y172">
        <v>167</v>
      </c>
    </row>
    <row r="173" spans="1:26" x14ac:dyDescent="0.3">
      <c r="A173" t="s">
        <v>169</v>
      </c>
      <c r="B173" s="1">
        <f t="shared" si="3"/>
        <v>73.208333333333329</v>
      </c>
      <c r="C173">
        <v>189</v>
      </c>
      <c r="D173">
        <v>179</v>
      </c>
      <c r="E173">
        <v>40</v>
      </c>
      <c r="F173">
        <v>69</v>
      </c>
      <c r="G173">
        <v>0</v>
      </c>
      <c r="H173">
        <v>315</v>
      </c>
      <c r="I173">
        <v>11</v>
      </c>
      <c r="J173">
        <v>72</v>
      </c>
      <c r="K173">
        <v>67</v>
      </c>
      <c r="L173">
        <v>25</v>
      </c>
      <c r="M173">
        <v>467</v>
      </c>
      <c r="N173">
        <v>61</v>
      </c>
      <c r="O173">
        <v>5</v>
      </c>
      <c r="P173">
        <v>6</v>
      </c>
      <c r="Q173">
        <v>11</v>
      </c>
      <c r="R173">
        <v>12</v>
      </c>
      <c r="S173">
        <v>65</v>
      </c>
      <c r="T173">
        <v>24</v>
      </c>
      <c r="U173">
        <v>4</v>
      </c>
      <c r="V173">
        <v>7</v>
      </c>
      <c r="W173">
        <v>0</v>
      </c>
      <c r="X173">
        <v>31</v>
      </c>
      <c r="Y173">
        <v>67</v>
      </c>
      <c r="Z173">
        <v>30</v>
      </c>
    </row>
    <row r="174" spans="1:26" x14ac:dyDescent="0.3">
      <c r="A174" t="s">
        <v>170</v>
      </c>
      <c r="B174" s="1">
        <f t="shared" si="3"/>
        <v>18.399999999999999</v>
      </c>
      <c r="C174">
        <v>12</v>
      </c>
      <c r="D174">
        <v>16</v>
      </c>
      <c r="E174">
        <v>1</v>
      </c>
      <c r="F174">
        <v>43</v>
      </c>
      <c r="G174">
        <v>20</v>
      </c>
    </row>
    <row r="175" spans="1:26" x14ac:dyDescent="0.3">
      <c r="A175" t="s">
        <v>171</v>
      </c>
      <c r="B175" s="1">
        <f t="shared" si="3"/>
        <v>103</v>
      </c>
      <c r="C175">
        <v>89</v>
      </c>
      <c r="D175">
        <v>389</v>
      </c>
      <c r="E175">
        <v>5</v>
      </c>
      <c r="F175">
        <v>32</v>
      </c>
      <c r="G175">
        <v>0</v>
      </c>
    </row>
    <row r="176" spans="1:26" x14ac:dyDescent="0.3">
      <c r="A176" t="s">
        <v>172</v>
      </c>
      <c r="B176" s="1">
        <f t="shared" si="3"/>
        <v>186.41176470588235</v>
      </c>
      <c r="C176">
        <v>97</v>
      </c>
      <c r="D176">
        <v>290</v>
      </c>
      <c r="E176">
        <v>102</v>
      </c>
      <c r="F176">
        <f>7*60+48</f>
        <v>468</v>
      </c>
      <c r="G176">
        <v>16</v>
      </c>
      <c r="H176">
        <v>384</v>
      </c>
      <c r="I176">
        <v>0</v>
      </c>
      <c r="J176">
        <v>225</v>
      </c>
      <c r="K176">
        <v>181</v>
      </c>
      <c r="L176">
        <v>199</v>
      </c>
      <c r="M176">
        <v>289</v>
      </c>
      <c r="N176">
        <v>46</v>
      </c>
      <c r="O176">
        <v>45</v>
      </c>
      <c r="P176">
        <v>412</v>
      </c>
      <c r="Q176">
        <v>241</v>
      </c>
      <c r="R176">
        <v>174</v>
      </c>
      <c r="S176">
        <v>0</v>
      </c>
    </row>
    <row r="177" spans="1:15" x14ac:dyDescent="0.3">
      <c r="A177" s="4" t="s">
        <v>174</v>
      </c>
      <c r="B177" s="1">
        <f t="shared" si="3"/>
        <v>337</v>
      </c>
      <c r="C177">
        <v>388</v>
      </c>
      <c r="D177">
        <v>164</v>
      </c>
      <c r="E177">
        <v>38</v>
      </c>
      <c r="F177">
        <f>12*60+38</f>
        <v>758</v>
      </c>
    </row>
    <row r="178" spans="1:15" x14ac:dyDescent="0.3">
      <c r="A178" t="s">
        <v>175</v>
      </c>
      <c r="B178" s="1">
        <f t="shared" si="3"/>
        <v>98.555555555555557</v>
      </c>
      <c r="C178">
        <v>113</v>
      </c>
      <c r="D178">
        <v>0</v>
      </c>
      <c r="E178">
        <v>251</v>
      </c>
      <c r="F178">
        <v>479</v>
      </c>
      <c r="G178">
        <v>0</v>
      </c>
      <c r="H178">
        <v>42</v>
      </c>
      <c r="I178">
        <v>0</v>
      </c>
      <c r="J178">
        <v>0</v>
      </c>
      <c r="K178">
        <v>2</v>
      </c>
    </row>
    <row r="179" spans="1:15" x14ac:dyDescent="0.3">
      <c r="A179" t="s">
        <v>176</v>
      </c>
      <c r="B179" s="1">
        <f t="shared" si="3"/>
        <v>342.66666666666669</v>
      </c>
      <c r="C179">
        <v>420</v>
      </c>
      <c r="D179">
        <v>430</v>
      </c>
      <c r="E179">
        <v>178</v>
      </c>
    </row>
    <row r="180" spans="1:15" x14ac:dyDescent="0.3">
      <c r="A180" t="s">
        <v>177</v>
      </c>
      <c r="B180" s="1">
        <f t="shared" si="3"/>
        <v>123.14285714285714</v>
      </c>
      <c r="C180">
        <v>97</v>
      </c>
      <c r="D180">
        <v>3</v>
      </c>
      <c r="E180">
        <v>80</v>
      </c>
      <c r="F180">
        <v>14</v>
      </c>
      <c r="G180">
        <v>189</v>
      </c>
      <c r="H180">
        <v>229</v>
      </c>
      <c r="I180">
        <v>250</v>
      </c>
    </row>
    <row r="181" spans="1:15" x14ac:dyDescent="0.3">
      <c r="A181" t="s">
        <v>178</v>
      </c>
      <c r="B181" s="1">
        <f t="shared" si="3"/>
        <v>3.75</v>
      </c>
      <c r="C181">
        <v>0</v>
      </c>
      <c r="D181">
        <v>0</v>
      </c>
      <c r="E181">
        <v>15</v>
      </c>
      <c r="F181">
        <v>0</v>
      </c>
    </row>
    <row r="182" spans="1:15" x14ac:dyDescent="0.3">
      <c r="A182" t="s">
        <v>179</v>
      </c>
      <c r="B182" s="1">
        <f t="shared" si="3"/>
        <v>138.88888888888889</v>
      </c>
      <c r="C182">
        <v>23</v>
      </c>
      <c r="D182">
        <v>95</v>
      </c>
      <c r="E182">
        <v>83</v>
      </c>
      <c r="F182">
        <v>90</v>
      </c>
      <c r="G182">
        <v>173</v>
      </c>
      <c r="H182">
        <v>421</v>
      </c>
      <c r="I182">
        <v>36</v>
      </c>
      <c r="J182">
        <v>55</v>
      </c>
      <c r="K182">
        <v>274</v>
      </c>
    </row>
    <row r="183" spans="1:15" x14ac:dyDescent="0.3">
      <c r="A183" t="s">
        <v>180</v>
      </c>
      <c r="B183" s="1">
        <f t="shared" si="3"/>
        <v>73.333333333333329</v>
      </c>
      <c r="C183">
        <v>25</v>
      </c>
      <c r="D183">
        <v>195</v>
      </c>
      <c r="E183">
        <v>0</v>
      </c>
    </row>
    <row r="184" spans="1:15" x14ac:dyDescent="0.3">
      <c r="A184" t="s">
        <v>181</v>
      </c>
      <c r="B184" s="1">
        <f t="shared" si="3"/>
        <v>97.6</v>
      </c>
      <c r="C184">
        <v>0</v>
      </c>
      <c r="D184">
        <v>12</v>
      </c>
      <c r="E184">
        <v>5</v>
      </c>
      <c r="F184">
        <v>401</v>
      </c>
      <c r="G184">
        <v>70</v>
      </c>
    </row>
    <row r="185" spans="1:15" x14ac:dyDescent="0.3">
      <c r="A185" t="s">
        <v>182</v>
      </c>
      <c r="B185" s="1">
        <f t="shared" si="3"/>
        <v>115.25</v>
      </c>
      <c r="C185">
        <v>123</v>
      </c>
      <c r="D185">
        <v>231</v>
      </c>
      <c r="E185">
        <v>49</v>
      </c>
      <c r="F185">
        <v>58</v>
      </c>
    </row>
    <row r="186" spans="1:15" x14ac:dyDescent="0.3">
      <c r="A186" t="s">
        <v>183</v>
      </c>
      <c r="B186" s="1">
        <f t="shared" si="3"/>
        <v>50.875</v>
      </c>
      <c r="C186">
        <v>86</v>
      </c>
      <c r="D186">
        <v>94</v>
      </c>
      <c r="E186">
        <v>6</v>
      </c>
      <c r="F186">
        <v>44</v>
      </c>
      <c r="G186">
        <v>124</v>
      </c>
      <c r="H186">
        <v>53</v>
      </c>
      <c r="I186">
        <v>0</v>
      </c>
      <c r="J186">
        <v>0</v>
      </c>
    </row>
    <row r="187" spans="1:15" x14ac:dyDescent="0.3">
      <c r="A187" t="s">
        <v>184</v>
      </c>
      <c r="B187" s="1">
        <f t="shared" si="3"/>
        <v>248.33333333333334</v>
      </c>
      <c r="C187">
        <v>46</v>
      </c>
      <c r="D187">
        <v>52</v>
      </c>
      <c r="E187">
        <v>647</v>
      </c>
    </row>
    <row r="188" spans="1:15" x14ac:dyDescent="0.3">
      <c r="A188" t="s">
        <v>185</v>
      </c>
      <c r="B188" s="1">
        <f t="shared" si="3"/>
        <v>103.23076923076923</v>
      </c>
      <c r="C188">
        <v>19</v>
      </c>
      <c r="D188">
        <v>517</v>
      </c>
      <c r="E188">
        <v>79</v>
      </c>
      <c r="F188">
        <v>17</v>
      </c>
      <c r="G188">
        <v>362</v>
      </c>
      <c r="H188">
        <v>128</v>
      </c>
      <c r="I188">
        <v>3</v>
      </c>
      <c r="J188">
        <v>114</v>
      </c>
      <c r="K188">
        <v>10</v>
      </c>
      <c r="L188">
        <v>35</v>
      </c>
      <c r="M188">
        <v>52</v>
      </c>
      <c r="N188">
        <v>6</v>
      </c>
      <c r="O188">
        <v>0</v>
      </c>
    </row>
    <row r="189" spans="1:15" x14ac:dyDescent="0.3">
      <c r="A189" t="s">
        <v>186</v>
      </c>
      <c r="B189" s="1">
        <f t="shared" si="3"/>
        <v>73</v>
      </c>
      <c r="C189">
        <v>9</v>
      </c>
      <c r="D189">
        <v>137</v>
      </c>
    </row>
    <row r="190" spans="1:15" x14ac:dyDescent="0.3">
      <c r="A190" t="s">
        <v>187</v>
      </c>
      <c r="B190" s="1">
        <f t="shared" si="3"/>
        <v>27.90909090909091</v>
      </c>
      <c r="C190">
        <v>4</v>
      </c>
      <c r="D190">
        <v>2</v>
      </c>
      <c r="E190">
        <v>0</v>
      </c>
      <c r="F190">
        <v>26</v>
      </c>
      <c r="G190">
        <v>3</v>
      </c>
      <c r="H190">
        <v>0</v>
      </c>
      <c r="I190">
        <v>173</v>
      </c>
      <c r="J190">
        <v>21</v>
      </c>
      <c r="K190">
        <v>4</v>
      </c>
      <c r="L190">
        <v>67</v>
      </c>
      <c r="M190">
        <v>7</v>
      </c>
    </row>
    <row r="191" spans="1:15" x14ac:dyDescent="0.3">
      <c r="A191" t="s">
        <v>188</v>
      </c>
      <c r="B191" s="1">
        <f t="shared" si="3"/>
        <v>57</v>
      </c>
      <c r="C191">
        <v>98</v>
      </c>
      <c r="D191">
        <v>16</v>
      </c>
    </row>
    <row r="192" spans="1:15" x14ac:dyDescent="0.3">
      <c r="A192" t="s">
        <v>189</v>
      </c>
      <c r="B192" s="1">
        <f t="shared" si="3"/>
        <v>532.5</v>
      </c>
      <c r="C192">
        <v>393</v>
      </c>
      <c r="D192">
        <f>660+41</f>
        <v>701</v>
      </c>
      <c r="E192">
        <v>240</v>
      </c>
      <c r="F192">
        <f>13*60+16</f>
        <v>796</v>
      </c>
    </row>
    <row r="193" spans="1:17" x14ac:dyDescent="0.3">
      <c r="A193" t="s">
        <v>190</v>
      </c>
      <c r="B193" s="1">
        <f t="shared" si="3"/>
        <v>199.625</v>
      </c>
      <c r="C193">
        <v>220</v>
      </c>
      <c r="D193">
        <v>464</v>
      </c>
      <c r="E193">
        <v>6</v>
      </c>
      <c r="F193">
        <v>105</v>
      </c>
      <c r="G193">
        <v>116</v>
      </c>
      <c r="H193">
        <v>20</v>
      </c>
      <c r="I193">
        <v>160</v>
      </c>
      <c r="J193">
        <v>506</v>
      </c>
    </row>
    <row r="194" spans="1:17" x14ac:dyDescent="0.3">
      <c r="A194" t="s">
        <v>191</v>
      </c>
      <c r="B194" s="1">
        <f t="shared" si="3"/>
        <v>94.07692307692308</v>
      </c>
      <c r="C194">
        <v>264</v>
      </c>
      <c r="D194">
        <v>0</v>
      </c>
      <c r="E194">
        <v>5</v>
      </c>
      <c r="F194">
        <v>0</v>
      </c>
      <c r="G194">
        <v>0</v>
      </c>
      <c r="H194">
        <v>0</v>
      </c>
      <c r="I194">
        <v>646</v>
      </c>
      <c r="J194">
        <v>74</v>
      </c>
      <c r="K194">
        <v>222</v>
      </c>
      <c r="L194">
        <v>0</v>
      </c>
      <c r="M194">
        <v>8</v>
      </c>
      <c r="N194">
        <v>0</v>
      </c>
      <c r="O194">
        <v>4</v>
      </c>
    </row>
    <row r="195" spans="1:17" x14ac:dyDescent="0.3">
      <c r="A195" t="s">
        <v>197</v>
      </c>
      <c r="B195" s="1">
        <f t="shared" si="3"/>
        <v>228.5</v>
      </c>
      <c r="C195">
        <v>226</v>
      </c>
      <c r="D195">
        <v>242</v>
      </c>
      <c r="E195">
        <v>108</v>
      </c>
      <c r="F195">
        <v>338</v>
      </c>
    </row>
    <row r="196" spans="1:17" x14ac:dyDescent="0.3">
      <c r="A196" t="s">
        <v>192</v>
      </c>
      <c r="B196" s="1">
        <f t="shared" si="3"/>
        <v>203.25</v>
      </c>
      <c r="C196">
        <v>0</v>
      </c>
      <c r="D196">
        <v>312</v>
      </c>
      <c r="E196">
        <v>373</v>
      </c>
      <c r="F196">
        <v>128</v>
      </c>
    </row>
    <row r="197" spans="1:17" x14ac:dyDescent="0.3">
      <c r="A197" t="s">
        <v>193</v>
      </c>
      <c r="B197" s="1">
        <f t="shared" si="3"/>
        <v>176</v>
      </c>
      <c r="C197">
        <v>467</v>
      </c>
      <c r="D197">
        <v>294</v>
      </c>
      <c r="E197">
        <v>7</v>
      </c>
      <c r="F197">
        <v>85</v>
      </c>
      <c r="G197">
        <v>128</v>
      </c>
      <c r="H197">
        <v>118</v>
      </c>
      <c r="I197">
        <v>309</v>
      </c>
      <c r="J197">
        <v>0</v>
      </c>
    </row>
    <row r="198" spans="1:17" x14ac:dyDescent="0.3">
      <c r="A198" t="s">
        <v>194</v>
      </c>
      <c r="B198" s="1">
        <f t="shared" si="3"/>
        <v>353.55555555555554</v>
      </c>
      <c r="C198">
        <v>598</v>
      </c>
      <c r="D198">
        <v>0</v>
      </c>
      <c r="E198">
        <v>655</v>
      </c>
      <c r="F198">
        <v>479</v>
      </c>
      <c r="G198">
        <v>0</v>
      </c>
      <c r="H198">
        <v>387</v>
      </c>
      <c r="I198">
        <v>0</v>
      </c>
      <c r="J198">
        <v>236</v>
      </c>
      <c r="K198">
        <f>13*60+47</f>
        <v>827</v>
      </c>
    </row>
    <row r="199" spans="1:17" x14ac:dyDescent="0.3">
      <c r="A199" t="s">
        <v>195</v>
      </c>
      <c r="B199" s="1">
        <f t="shared" ref="B199:B262" si="5" xml:space="preserve"> AVERAGE(C199:BC199)</f>
        <v>202.88888888888889</v>
      </c>
      <c r="C199">
        <v>566</v>
      </c>
      <c r="D199">
        <v>82</v>
      </c>
      <c r="E199">
        <v>111</v>
      </c>
      <c r="F199">
        <v>9</v>
      </c>
      <c r="G199">
        <v>138</v>
      </c>
      <c r="H199">
        <v>458</v>
      </c>
      <c r="I199">
        <v>319</v>
      </c>
      <c r="J199">
        <v>137</v>
      </c>
      <c r="K199">
        <v>6</v>
      </c>
    </row>
    <row r="200" spans="1:17" x14ac:dyDescent="0.3">
      <c r="A200" t="s">
        <v>196</v>
      </c>
      <c r="B200" s="1">
        <f t="shared" si="5"/>
        <v>66.13333333333334</v>
      </c>
      <c r="C200">
        <v>1</v>
      </c>
      <c r="D200">
        <v>239</v>
      </c>
      <c r="E200">
        <v>0</v>
      </c>
      <c r="F200">
        <v>165</v>
      </c>
      <c r="G200">
        <v>0</v>
      </c>
      <c r="H200">
        <v>21</v>
      </c>
      <c r="I200">
        <v>2</v>
      </c>
      <c r="J200">
        <v>29</v>
      </c>
      <c r="K200">
        <v>84</v>
      </c>
      <c r="L200">
        <v>47</v>
      </c>
      <c r="M200">
        <v>4</v>
      </c>
      <c r="N200">
        <v>181</v>
      </c>
      <c r="O200">
        <v>0</v>
      </c>
      <c r="P200">
        <v>0</v>
      </c>
      <c r="Q200">
        <v>219</v>
      </c>
    </row>
    <row r="201" spans="1:17" x14ac:dyDescent="0.3">
      <c r="A201" s="5" t="s">
        <v>198</v>
      </c>
      <c r="B201" s="1">
        <f t="shared" si="5"/>
        <v>283.5</v>
      </c>
      <c r="C201">
        <v>277</v>
      </c>
      <c r="D201">
        <v>290</v>
      </c>
    </row>
    <row r="202" spans="1:17" x14ac:dyDescent="0.3">
      <c r="A202" t="s">
        <v>199</v>
      </c>
      <c r="B202" s="1">
        <f t="shared" si="5"/>
        <v>132.33333333333334</v>
      </c>
      <c r="C202">
        <v>131</v>
      </c>
      <c r="D202">
        <v>30</v>
      </c>
      <c r="E202">
        <v>236</v>
      </c>
    </row>
    <row r="203" spans="1:17" x14ac:dyDescent="0.3">
      <c r="A203" t="s">
        <v>200</v>
      </c>
      <c r="B203" s="1">
        <f t="shared" si="5"/>
        <v>71.75</v>
      </c>
      <c r="C203">
        <v>76</v>
      </c>
      <c r="D203">
        <v>0</v>
      </c>
      <c r="E203">
        <v>166</v>
      </c>
      <c r="F203">
        <v>45</v>
      </c>
    </row>
    <row r="204" spans="1:17" x14ac:dyDescent="0.3">
      <c r="A204" t="s">
        <v>201</v>
      </c>
      <c r="B204" s="1">
        <f t="shared" si="5"/>
        <v>161.33333333333334</v>
      </c>
      <c r="C204">
        <v>378</v>
      </c>
      <c r="D204">
        <v>80</v>
      </c>
      <c r="E204">
        <v>26</v>
      </c>
    </row>
    <row r="205" spans="1:17" x14ac:dyDescent="0.3">
      <c r="A205" t="s">
        <v>202</v>
      </c>
      <c r="B205" s="1">
        <f t="shared" si="5"/>
        <v>54</v>
      </c>
      <c r="C205">
        <v>99</v>
      </c>
      <c r="D205">
        <v>9</v>
      </c>
    </row>
    <row r="206" spans="1:17" x14ac:dyDescent="0.3">
      <c r="A206" t="s">
        <v>203</v>
      </c>
      <c r="B206" s="1">
        <f t="shared" si="5"/>
        <v>47</v>
      </c>
      <c r="C206">
        <v>26</v>
      </c>
      <c r="D206">
        <v>118</v>
      </c>
      <c r="E206">
        <v>2</v>
      </c>
      <c r="F206">
        <v>0</v>
      </c>
      <c r="G206">
        <v>133</v>
      </c>
      <c r="H206">
        <v>0</v>
      </c>
      <c r="I206">
        <v>50</v>
      </c>
    </row>
    <row r="207" spans="1:17" x14ac:dyDescent="0.3">
      <c r="A207" t="s">
        <v>204</v>
      </c>
      <c r="B207" s="1">
        <f t="shared" si="5"/>
        <v>29.733333333333334</v>
      </c>
      <c r="C207">
        <v>0</v>
      </c>
      <c r="D207">
        <v>2</v>
      </c>
      <c r="E207">
        <v>8</v>
      </c>
      <c r="F207">
        <v>90</v>
      </c>
      <c r="G207">
        <v>0</v>
      </c>
      <c r="H207">
        <v>69</v>
      </c>
      <c r="I207">
        <v>3</v>
      </c>
      <c r="J207">
        <v>17</v>
      </c>
      <c r="K207">
        <v>57</v>
      </c>
      <c r="L207">
        <v>72</v>
      </c>
      <c r="M207">
        <v>13</v>
      </c>
      <c r="N207">
        <v>96</v>
      </c>
      <c r="O207">
        <v>0</v>
      </c>
      <c r="P207">
        <v>15</v>
      </c>
      <c r="Q207">
        <v>4</v>
      </c>
    </row>
    <row r="208" spans="1:17" x14ac:dyDescent="0.3">
      <c r="A208" t="s">
        <v>205</v>
      </c>
      <c r="B208" s="1">
        <f t="shared" si="5"/>
        <v>156.5</v>
      </c>
      <c r="C208">
        <v>8</v>
      </c>
      <c r="D208">
        <v>7</v>
      </c>
      <c r="E208">
        <v>668</v>
      </c>
      <c r="F208">
        <v>250</v>
      </c>
      <c r="G208">
        <v>0</v>
      </c>
      <c r="H208">
        <v>6</v>
      </c>
    </row>
    <row r="209" spans="1:31" x14ac:dyDescent="0.3">
      <c r="A209" t="s">
        <v>206</v>
      </c>
      <c r="B209" s="1">
        <f t="shared" si="5"/>
        <v>77.13333333333334</v>
      </c>
      <c r="C209">
        <v>279</v>
      </c>
      <c r="D209">
        <v>64</v>
      </c>
      <c r="E209">
        <v>0</v>
      </c>
      <c r="F209">
        <v>17</v>
      </c>
      <c r="G209">
        <v>93</v>
      </c>
      <c r="H209">
        <v>73</v>
      </c>
      <c r="I209">
        <v>1</v>
      </c>
      <c r="J209">
        <v>0</v>
      </c>
      <c r="K209">
        <v>155</v>
      </c>
      <c r="L209">
        <v>172</v>
      </c>
      <c r="M209">
        <v>262</v>
      </c>
      <c r="N209">
        <v>0</v>
      </c>
      <c r="O209">
        <v>0</v>
      </c>
      <c r="P209">
        <v>0</v>
      </c>
      <c r="Q209">
        <v>41</v>
      </c>
    </row>
    <row r="210" spans="1:31" x14ac:dyDescent="0.3">
      <c r="A210" t="s">
        <v>207</v>
      </c>
      <c r="B210" s="1">
        <f t="shared" si="5"/>
        <v>269.65517241379308</v>
      </c>
      <c r="C210">
        <v>10</v>
      </c>
      <c r="D210">
        <v>27</v>
      </c>
      <c r="E210">
        <v>5</v>
      </c>
      <c r="F210">
        <f>13*60+9</f>
        <v>789</v>
      </c>
      <c r="G210">
        <v>392</v>
      </c>
      <c r="H210">
        <v>682</v>
      </c>
      <c r="I210">
        <v>22</v>
      </c>
      <c r="J210">
        <v>0</v>
      </c>
      <c r="K210">
        <v>417</v>
      </c>
      <c r="L210">
        <v>74</v>
      </c>
      <c r="M210">
        <v>483</v>
      </c>
      <c r="N210">
        <v>163</v>
      </c>
      <c r="O210">
        <v>511</v>
      </c>
      <c r="P210">
        <v>522</v>
      </c>
      <c r="Q210">
        <v>705</v>
      </c>
      <c r="R210">
        <v>82</v>
      </c>
      <c r="S210">
        <v>246</v>
      </c>
      <c r="T210">
        <v>121</v>
      </c>
      <c r="U210">
        <v>59</v>
      </c>
      <c r="V210">
        <v>159</v>
      </c>
      <c r="W210">
        <v>170</v>
      </c>
      <c r="X210">
        <v>144</v>
      </c>
      <c r="Y210">
        <v>454</v>
      </c>
      <c r="Z210">
        <v>181</v>
      </c>
      <c r="AA210">
        <v>0</v>
      </c>
      <c r="AB210">
        <v>472</v>
      </c>
      <c r="AC210">
        <v>48</v>
      </c>
      <c r="AD210">
        <v>489</v>
      </c>
      <c r="AE210">
        <v>393</v>
      </c>
    </row>
    <row r="211" spans="1:31" x14ac:dyDescent="0.3">
      <c r="A211" t="s">
        <v>208</v>
      </c>
      <c r="B211" s="1">
        <f t="shared" si="5"/>
        <v>286.89999999999998</v>
      </c>
      <c r="C211">
        <v>222</v>
      </c>
      <c r="D211">
        <v>228</v>
      </c>
      <c r="E211">
        <v>93</v>
      </c>
      <c r="F211">
        <v>164</v>
      </c>
      <c r="G211">
        <v>46</v>
      </c>
      <c r="H211">
        <v>186</v>
      </c>
      <c r="I211">
        <v>426</v>
      </c>
      <c r="J211">
        <f>12*60+2</f>
        <v>722</v>
      </c>
      <c r="K211">
        <v>395</v>
      </c>
      <c r="L211">
        <v>387</v>
      </c>
    </row>
    <row r="212" spans="1:31" x14ac:dyDescent="0.3">
      <c r="A212" t="s">
        <v>209</v>
      </c>
      <c r="B212" s="1">
        <f t="shared" si="5"/>
        <v>77.166666666666671</v>
      </c>
      <c r="C212">
        <v>3</v>
      </c>
      <c r="D212">
        <v>0</v>
      </c>
      <c r="E212">
        <v>0</v>
      </c>
      <c r="F212">
        <v>111</v>
      </c>
      <c r="G212">
        <v>307</v>
      </c>
      <c r="H212">
        <v>19</v>
      </c>
      <c r="I212">
        <v>0</v>
      </c>
      <c r="J212">
        <v>93</v>
      </c>
      <c r="K212">
        <v>251</v>
      </c>
      <c r="L212">
        <v>2</v>
      </c>
      <c r="M212">
        <v>140</v>
      </c>
      <c r="N212">
        <v>0</v>
      </c>
    </row>
    <row r="213" spans="1:31" x14ac:dyDescent="0.3">
      <c r="A213" t="s">
        <v>210</v>
      </c>
      <c r="B213" s="1">
        <f t="shared" si="5"/>
        <v>62.888888888888886</v>
      </c>
      <c r="C213">
        <v>0</v>
      </c>
      <c r="D213">
        <v>5</v>
      </c>
      <c r="E213">
        <v>63</v>
      </c>
      <c r="F213">
        <v>22</v>
      </c>
      <c r="G213">
        <v>22</v>
      </c>
      <c r="H213">
        <v>352</v>
      </c>
      <c r="I213">
        <v>39</v>
      </c>
      <c r="J213">
        <v>0</v>
      </c>
      <c r="K213">
        <v>63</v>
      </c>
    </row>
    <row r="214" spans="1:31" x14ac:dyDescent="0.3">
      <c r="A214" t="s">
        <v>211</v>
      </c>
      <c r="B214" s="1">
        <f t="shared" si="5"/>
        <v>94.666666666666671</v>
      </c>
      <c r="C214">
        <v>76</v>
      </c>
      <c r="D214">
        <v>32</v>
      </c>
      <c r="E214">
        <v>413</v>
      </c>
      <c r="F214">
        <v>31</v>
      </c>
      <c r="G214">
        <v>247</v>
      </c>
      <c r="H214">
        <v>54</v>
      </c>
      <c r="I214">
        <v>126</v>
      </c>
      <c r="J214">
        <v>3</v>
      </c>
      <c r="K214">
        <v>1</v>
      </c>
      <c r="L214">
        <v>93</v>
      </c>
      <c r="M214">
        <v>21</v>
      </c>
      <c r="N214">
        <v>10</v>
      </c>
      <c r="O214">
        <v>18</v>
      </c>
      <c r="P214">
        <v>41</v>
      </c>
      <c r="Q214">
        <v>131</v>
      </c>
      <c r="R214">
        <v>1</v>
      </c>
      <c r="S214">
        <v>119</v>
      </c>
      <c r="T214">
        <v>287</v>
      </c>
    </row>
    <row r="215" spans="1:31" x14ac:dyDescent="0.3">
      <c r="A215" t="s">
        <v>212</v>
      </c>
      <c r="B215" s="1">
        <f t="shared" si="5"/>
        <v>40.916666666666664</v>
      </c>
      <c r="C215">
        <v>6</v>
      </c>
      <c r="D215">
        <v>127</v>
      </c>
      <c r="E215">
        <v>0</v>
      </c>
      <c r="F215">
        <v>86</v>
      </c>
      <c r="G215">
        <v>0</v>
      </c>
      <c r="H215">
        <v>9</v>
      </c>
      <c r="I215">
        <v>0</v>
      </c>
      <c r="J215">
        <v>0</v>
      </c>
      <c r="K215">
        <v>29</v>
      </c>
      <c r="L215">
        <v>0</v>
      </c>
      <c r="M215">
        <v>3</v>
      </c>
      <c r="N215">
        <v>231</v>
      </c>
    </row>
    <row r="216" spans="1:31" x14ac:dyDescent="0.3">
      <c r="A216" t="s">
        <v>213</v>
      </c>
      <c r="B216" s="1">
        <f t="shared" si="5"/>
        <v>169.55555555555554</v>
      </c>
      <c r="C216">
        <v>137</v>
      </c>
      <c r="D216">
        <v>3</v>
      </c>
      <c r="E216">
        <v>0</v>
      </c>
      <c r="F216">
        <v>112</v>
      </c>
      <c r="G216">
        <v>30</v>
      </c>
      <c r="H216">
        <v>118</v>
      </c>
      <c r="I216">
        <v>244</v>
      </c>
      <c r="J216">
        <v>55</v>
      </c>
      <c r="K216">
        <v>93</v>
      </c>
      <c r="L216">
        <v>100</v>
      </c>
      <c r="M216">
        <v>143</v>
      </c>
      <c r="N216">
        <v>279</v>
      </c>
      <c r="O216">
        <v>680</v>
      </c>
      <c r="P216">
        <v>104</v>
      </c>
      <c r="Q216">
        <v>229</v>
      </c>
      <c r="R216">
        <v>9</v>
      </c>
      <c r="S216">
        <v>557</v>
      </c>
      <c r="T216">
        <v>159</v>
      </c>
    </row>
    <row r="217" spans="1:31" x14ac:dyDescent="0.3">
      <c r="A217" t="s">
        <v>214</v>
      </c>
      <c r="B217" s="1">
        <f t="shared" si="5"/>
        <v>69.071428571428569</v>
      </c>
      <c r="C217">
        <v>236</v>
      </c>
      <c r="D217">
        <v>36</v>
      </c>
      <c r="E217">
        <v>30</v>
      </c>
      <c r="F217">
        <v>234</v>
      </c>
      <c r="G217">
        <v>31</v>
      </c>
      <c r="H217">
        <v>19</v>
      </c>
      <c r="I217">
        <v>0</v>
      </c>
      <c r="J217">
        <v>19</v>
      </c>
      <c r="K217">
        <v>190</v>
      </c>
      <c r="L217">
        <v>80</v>
      </c>
      <c r="M217">
        <v>0</v>
      </c>
      <c r="N217">
        <v>0</v>
      </c>
      <c r="O217">
        <v>0</v>
      </c>
      <c r="P217">
        <v>92</v>
      </c>
    </row>
    <row r="218" spans="1:31" x14ac:dyDescent="0.3">
      <c r="A218" t="s">
        <v>215</v>
      </c>
      <c r="B218" s="1">
        <f t="shared" si="5"/>
        <v>6.4</v>
      </c>
      <c r="C218">
        <v>9</v>
      </c>
      <c r="D218">
        <v>8</v>
      </c>
      <c r="E218">
        <v>9</v>
      </c>
      <c r="F218">
        <v>0</v>
      </c>
      <c r="G218">
        <v>6</v>
      </c>
    </row>
    <row r="219" spans="1:31" x14ac:dyDescent="0.3">
      <c r="A219" t="s">
        <v>216</v>
      </c>
      <c r="B219" s="1">
        <f t="shared" si="5"/>
        <v>369.2</v>
      </c>
      <c r="C219">
        <v>135</v>
      </c>
      <c r="D219">
        <v>191</v>
      </c>
      <c r="E219">
        <v>240</v>
      </c>
      <c r="F219">
        <f>12*60+51</f>
        <v>771</v>
      </c>
      <c r="G219">
        <v>612</v>
      </c>
      <c r="H219">
        <v>688</v>
      </c>
      <c r="I219">
        <v>89</v>
      </c>
      <c r="J219">
        <v>453</v>
      </c>
      <c r="K219">
        <v>0</v>
      </c>
      <c r="L219">
        <v>513</v>
      </c>
    </row>
    <row r="220" spans="1:31" x14ac:dyDescent="0.3">
      <c r="A220" t="s">
        <v>217</v>
      </c>
      <c r="B220" s="1">
        <f t="shared" si="5"/>
        <v>122.33333333333333</v>
      </c>
      <c r="C220">
        <v>9</v>
      </c>
      <c r="D220">
        <v>53</v>
      </c>
      <c r="E220">
        <v>104</v>
      </c>
      <c r="F220">
        <v>35</v>
      </c>
      <c r="G220">
        <v>533</v>
      </c>
      <c r="H220">
        <v>0</v>
      </c>
    </row>
    <row r="221" spans="1:31" x14ac:dyDescent="0.3">
      <c r="A221" t="s">
        <v>218</v>
      </c>
      <c r="B221" s="1">
        <f t="shared" si="5"/>
        <v>126.83333333333333</v>
      </c>
      <c r="C221">
        <v>9</v>
      </c>
      <c r="D221">
        <v>147</v>
      </c>
      <c r="E221">
        <v>3</v>
      </c>
      <c r="F221">
        <v>149</v>
      </c>
      <c r="G221">
        <v>339</v>
      </c>
      <c r="H221">
        <v>114</v>
      </c>
    </row>
    <row r="222" spans="1:31" x14ac:dyDescent="0.3">
      <c r="A222" t="s">
        <v>219</v>
      </c>
      <c r="B222" s="1">
        <f t="shared" si="5"/>
        <v>69.714285714285708</v>
      </c>
      <c r="C222">
        <v>0</v>
      </c>
      <c r="D222">
        <v>41</v>
      </c>
      <c r="E222">
        <v>0</v>
      </c>
      <c r="F222">
        <v>2</v>
      </c>
      <c r="G222">
        <v>34</v>
      </c>
      <c r="H222">
        <v>246</v>
      </c>
      <c r="I222">
        <v>165</v>
      </c>
    </row>
    <row r="223" spans="1:31" x14ac:dyDescent="0.3">
      <c r="A223" t="s">
        <v>220</v>
      </c>
      <c r="B223" s="1">
        <f t="shared" si="5"/>
        <v>208.375</v>
      </c>
      <c r="C223">
        <v>261</v>
      </c>
      <c r="D223">
        <v>318</v>
      </c>
      <c r="E223">
        <v>502</v>
      </c>
      <c r="F223">
        <v>475</v>
      </c>
      <c r="G223">
        <v>207</v>
      </c>
      <c r="H223">
        <v>8</v>
      </c>
      <c r="I223">
        <v>265</v>
      </c>
      <c r="J223">
        <v>45</v>
      </c>
      <c r="K223">
        <v>86</v>
      </c>
      <c r="L223">
        <v>231</v>
      </c>
      <c r="M223">
        <v>172</v>
      </c>
      <c r="N223">
        <v>117</v>
      </c>
      <c r="O223">
        <v>175</v>
      </c>
      <c r="P223">
        <v>453</v>
      </c>
      <c r="Q223">
        <v>19</v>
      </c>
      <c r="R223">
        <v>0</v>
      </c>
    </row>
    <row r="224" spans="1:31" x14ac:dyDescent="0.3">
      <c r="A224" s="4" t="s">
        <v>221</v>
      </c>
      <c r="B224" s="1">
        <f t="shared" si="5"/>
        <v>349.66666666666669</v>
      </c>
      <c r="C224">
        <v>251</v>
      </c>
      <c r="D224">
        <v>337</v>
      </c>
      <c r="E224">
        <v>461</v>
      </c>
    </row>
    <row r="225" spans="1:20" x14ac:dyDescent="0.3">
      <c r="A225" t="s">
        <v>222</v>
      </c>
      <c r="B225" s="1">
        <f t="shared" si="5"/>
        <v>229.33333333333334</v>
      </c>
      <c r="C225">
        <v>580</v>
      </c>
      <c r="D225">
        <v>79</v>
      </c>
      <c r="E225">
        <v>29</v>
      </c>
    </row>
    <row r="226" spans="1:20" x14ac:dyDescent="0.3">
      <c r="A226" t="s">
        <v>223</v>
      </c>
      <c r="B226" s="1">
        <f t="shared" si="5"/>
        <v>52.454545454545453</v>
      </c>
      <c r="C226">
        <v>2</v>
      </c>
      <c r="D226">
        <v>93</v>
      </c>
      <c r="E226">
        <v>147</v>
      </c>
      <c r="F226">
        <v>92</v>
      </c>
      <c r="G226">
        <v>0</v>
      </c>
      <c r="H226">
        <v>166</v>
      </c>
      <c r="I226">
        <v>2</v>
      </c>
      <c r="J226">
        <v>39</v>
      </c>
      <c r="K226">
        <v>36</v>
      </c>
      <c r="L226">
        <v>0</v>
      </c>
      <c r="M226">
        <v>0</v>
      </c>
    </row>
    <row r="227" spans="1:20" x14ac:dyDescent="0.3">
      <c r="A227" t="s">
        <v>224</v>
      </c>
      <c r="B227" s="1">
        <f t="shared" si="5"/>
        <v>128</v>
      </c>
      <c r="C227">
        <v>276</v>
      </c>
      <c r="D227">
        <v>167</v>
      </c>
      <c r="E227">
        <v>61</v>
      </c>
      <c r="F227">
        <v>8</v>
      </c>
    </row>
    <row r="228" spans="1:20" x14ac:dyDescent="0.3">
      <c r="A228" t="s">
        <v>235</v>
      </c>
      <c r="B228" s="1">
        <f t="shared" si="5"/>
        <v>126</v>
      </c>
      <c r="C228">
        <v>245</v>
      </c>
      <c r="D228">
        <v>7</v>
      </c>
    </row>
    <row r="229" spans="1:20" x14ac:dyDescent="0.3">
      <c r="A229" t="s">
        <v>236</v>
      </c>
      <c r="B229" s="1">
        <f t="shared" si="5"/>
        <v>123</v>
      </c>
      <c r="C229">
        <v>96</v>
      </c>
      <c r="D229">
        <v>4</v>
      </c>
      <c r="E229">
        <v>269</v>
      </c>
    </row>
    <row r="230" spans="1:20" x14ac:dyDescent="0.3">
      <c r="A230" t="s">
        <v>225</v>
      </c>
      <c r="B230" s="1">
        <f t="shared" si="5"/>
        <v>288.27777777777777</v>
      </c>
      <c r="C230">
        <v>49</v>
      </c>
      <c r="D230">
        <v>272</v>
      </c>
      <c r="E230">
        <v>162</v>
      </c>
      <c r="F230">
        <v>267</v>
      </c>
      <c r="G230">
        <v>392</v>
      </c>
      <c r="H230">
        <v>44</v>
      </c>
      <c r="I230">
        <v>665</v>
      </c>
      <c r="J230">
        <v>566</v>
      </c>
      <c r="K230">
        <v>61</v>
      </c>
      <c r="L230">
        <v>209</v>
      </c>
      <c r="M230">
        <v>169</v>
      </c>
      <c r="N230">
        <v>24</v>
      </c>
      <c r="O230">
        <v>287</v>
      </c>
      <c r="P230">
        <v>383</v>
      </c>
      <c r="Q230">
        <v>26</v>
      </c>
      <c r="R230">
        <v>366</v>
      </c>
      <c r="S230">
        <f>12*60+34</f>
        <v>754</v>
      </c>
      <c r="T230">
        <v>493</v>
      </c>
    </row>
    <row r="231" spans="1:20" x14ac:dyDescent="0.3">
      <c r="A231" t="s">
        <v>226</v>
      </c>
      <c r="B231" s="1">
        <f t="shared" si="5"/>
        <v>50.857142857142854</v>
      </c>
      <c r="C231">
        <v>58</v>
      </c>
      <c r="D231">
        <v>181</v>
      </c>
      <c r="E231">
        <v>144</v>
      </c>
      <c r="F231">
        <v>2</v>
      </c>
      <c r="G231">
        <v>64</v>
      </c>
      <c r="H231">
        <v>7</v>
      </c>
      <c r="I231">
        <v>51</v>
      </c>
      <c r="J231">
        <v>10</v>
      </c>
      <c r="K231">
        <v>41</v>
      </c>
      <c r="L231">
        <v>15</v>
      </c>
      <c r="M231">
        <v>5</v>
      </c>
      <c r="N231">
        <v>123</v>
      </c>
      <c r="O231">
        <v>0</v>
      </c>
      <c r="P231">
        <v>11</v>
      </c>
    </row>
    <row r="232" spans="1:20" x14ac:dyDescent="0.3">
      <c r="A232" t="s">
        <v>227</v>
      </c>
      <c r="B232" s="1">
        <f t="shared" si="5"/>
        <v>134</v>
      </c>
      <c r="C232">
        <v>134</v>
      </c>
    </row>
    <row r="233" spans="1:20" x14ac:dyDescent="0.3">
      <c r="A233" t="s">
        <v>228</v>
      </c>
      <c r="B233" s="1">
        <f t="shared" si="5"/>
        <v>285</v>
      </c>
      <c r="C233">
        <v>285</v>
      </c>
    </row>
    <row r="234" spans="1:20" x14ac:dyDescent="0.3">
      <c r="A234" t="s">
        <v>229</v>
      </c>
      <c r="B234" s="1">
        <f t="shared" si="5"/>
        <v>24.333333333333332</v>
      </c>
      <c r="C234">
        <v>2</v>
      </c>
      <c r="D234">
        <v>24</v>
      </c>
      <c r="E234">
        <v>47</v>
      </c>
    </row>
    <row r="235" spans="1:20" x14ac:dyDescent="0.3">
      <c r="A235" t="s">
        <v>230</v>
      </c>
      <c r="B235" s="1">
        <f t="shared" si="5"/>
        <v>56.5</v>
      </c>
      <c r="C235">
        <v>0</v>
      </c>
      <c r="D235">
        <v>113</v>
      </c>
    </row>
    <row r="236" spans="1:20" x14ac:dyDescent="0.3">
      <c r="A236" t="s">
        <v>231</v>
      </c>
      <c r="B236" s="1">
        <f t="shared" si="5"/>
        <v>62.5</v>
      </c>
      <c r="C236">
        <v>14</v>
      </c>
      <c r="D236">
        <v>60</v>
      </c>
      <c r="E236">
        <v>13</v>
      </c>
      <c r="F236">
        <v>28</v>
      </c>
      <c r="G236">
        <v>57</v>
      </c>
      <c r="H236">
        <v>203</v>
      </c>
    </row>
    <row r="237" spans="1:20" x14ac:dyDescent="0.3">
      <c r="A237" t="s">
        <v>232</v>
      </c>
      <c r="B237" s="1">
        <f t="shared" si="5"/>
        <v>262.22222222222223</v>
      </c>
      <c r="C237">
        <v>45</v>
      </c>
      <c r="D237">
        <f>420+44</f>
        <v>464</v>
      </c>
      <c r="E237">
        <v>637</v>
      </c>
      <c r="F237">
        <v>161</v>
      </c>
      <c r="G237">
        <v>16</v>
      </c>
      <c r="H237">
        <v>603</v>
      </c>
      <c r="I237">
        <v>355</v>
      </c>
      <c r="J237">
        <v>77</v>
      </c>
      <c r="K237">
        <v>2</v>
      </c>
    </row>
    <row r="238" spans="1:20" x14ac:dyDescent="0.3">
      <c r="A238" t="s">
        <v>233</v>
      </c>
      <c r="B238" s="1">
        <f t="shared" si="5"/>
        <v>107.16666666666667</v>
      </c>
      <c r="C238">
        <v>33</v>
      </c>
      <c r="D238">
        <v>13</v>
      </c>
      <c r="E238">
        <v>150</v>
      </c>
      <c r="F238">
        <v>2</v>
      </c>
      <c r="G238">
        <v>445</v>
      </c>
      <c r="H238">
        <v>0</v>
      </c>
    </row>
    <row r="239" spans="1:20" x14ac:dyDescent="0.3">
      <c r="A239" t="s">
        <v>234</v>
      </c>
      <c r="B239" s="1">
        <f t="shared" si="5"/>
        <v>207</v>
      </c>
      <c r="C239">
        <v>209</v>
      </c>
      <c r="D239">
        <v>205</v>
      </c>
    </row>
    <row r="240" spans="1:20" x14ac:dyDescent="0.3">
      <c r="A240" s="4" t="s">
        <v>237</v>
      </c>
      <c r="B240" s="1">
        <f t="shared" si="5"/>
        <v>34</v>
      </c>
      <c r="C240">
        <v>34</v>
      </c>
    </row>
    <row r="241" spans="1:12" x14ac:dyDescent="0.3">
      <c r="A241" t="s">
        <v>238</v>
      </c>
      <c r="B241" s="1">
        <f t="shared" si="5"/>
        <v>258.75</v>
      </c>
      <c r="C241">
        <v>499</v>
      </c>
      <c r="D241">
        <v>13</v>
      </c>
      <c r="E241">
        <v>36</v>
      </c>
      <c r="F241">
        <v>382</v>
      </c>
      <c r="G241">
        <v>0</v>
      </c>
      <c r="H241">
        <v>275</v>
      </c>
      <c r="I241">
        <v>650</v>
      </c>
      <c r="J241">
        <v>215</v>
      </c>
    </row>
    <row r="242" spans="1:12" x14ac:dyDescent="0.3">
      <c r="A242" t="s">
        <v>239</v>
      </c>
      <c r="B242" s="1">
        <f t="shared" si="5"/>
        <v>106</v>
      </c>
      <c r="C242">
        <v>50</v>
      </c>
      <c r="D242">
        <v>264</v>
      </c>
      <c r="E242">
        <v>4</v>
      </c>
    </row>
    <row r="243" spans="1:12" x14ac:dyDescent="0.3">
      <c r="A243" t="s">
        <v>184</v>
      </c>
      <c r="B243" s="1">
        <f t="shared" si="5"/>
        <v>248.33333333333334</v>
      </c>
      <c r="C243">
        <v>46</v>
      </c>
      <c r="D243">
        <v>52</v>
      </c>
      <c r="E243">
        <v>647</v>
      </c>
    </row>
    <row r="244" spans="1:12" x14ac:dyDescent="0.3">
      <c r="A244" t="s">
        <v>240</v>
      </c>
      <c r="B244" s="1">
        <f t="shared" si="5"/>
        <v>72.7</v>
      </c>
      <c r="C244">
        <v>98</v>
      </c>
      <c r="D244">
        <v>15</v>
      </c>
      <c r="E244">
        <v>10</v>
      </c>
      <c r="F244">
        <v>195</v>
      </c>
      <c r="G244">
        <v>1</v>
      </c>
      <c r="H244">
        <v>2</v>
      </c>
      <c r="I244">
        <v>2</v>
      </c>
      <c r="J244">
        <v>404</v>
      </c>
      <c r="K244">
        <v>0</v>
      </c>
      <c r="L244">
        <v>0</v>
      </c>
    </row>
    <row r="245" spans="1:12" x14ac:dyDescent="0.3">
      <c r="A245" t="s">
        <v>241</v>
      </c>
      <c r="B245" s="1">
        <f t="shared" si="5"/>
        <v>54.9</v>
      </c>
      <c r="C245">
        <v>360</v>
      </c>
      <c r="D245">
        <v>31</v>
      </c>
      <c r="E245">
        <v>0</v>
      </c>
      <c r="F245">
        <v>3</v>
      </c>
      <c r="G245">
        <v>25</v>
      </c>
      <c r="H245">
        <v>89</v>
      </c>
      <c r="I245">
        <v>40</v>
      </c>
      <c r="J245">
        <v>0</v>
      </c>
      <c r="K245">
        <v>0</v>
      </c>
      <c r="L245">
        <v>1</v>
      </c>
    </row>
    <row r="246" spans="1:12" x14ac:dyDescent="0.3">
      <c r="A246" t="s">
        <v>256</v>
      </c>
      <c r="B246" s="1">
        <f t="shared" si="5"/>
        <v>319</v>
      </c>
      <c r="C246">
        <v>319</v>
      </c>
    </row>
    <row r="247" spans="1:12" x14ac:dyDescent="0.3">
      <c r="A247" t="s">
        <v>257</v>
      </c>
      <c r="B247" s="1">
        <f t="shared" si="5"/>
        <v>55</v>
      </c>
      <c r="C247">
        <v>56</v>
      </c>
      <c r="D247">
        <v>54</v>
      </c>
    </row>
    <row r="248" spans="1:12" x14ac:dyDescent="0.3">
      <c r="A248" t="s">
        <v>48</v>
      </c>
      <c r="B248" s="1">
        <f t="shared" si="5"/>
        <v>141.77777777777777</v>
      </c>
      <c r="C248">
        <v>0</v>
      </c>
      <c r="D248">
        <v>247</v>
      </c>
      <c r="E248">
        <v>528</v>
      </c>
      <c r="F248">
        <v>71</v>
      </c>
      <c r="G248">
        <v>212</v>
      </c>
      <c r="H248">
        <v>17</v>
      </c>
      <c r="I248">
        <v>16</v>
      </c>
      <c r="J248">
        <v>119</v>
      </c>
      <c r="K248">
        <v>66</v>
      </c>
    </row>
    <row r="249" spans="1:12" x14ac:dyDescent="0.3">
      <c r="A249" t="s">
        <v>26</v>
      </c>
      <c r="B249" s="1">
        <f t="shared" si="5"/>
        <v>52.444444444444443</v>
      </c>
      <c r="C249">
        <v>0</v>
      </c>
      <c r="D249">
        <v>0</v>
      </c>
      <c r="E249">
        <v>4</v>
      </c>
      <c r="F249">
        <v>0</v>
      </c>
      <c r="G249">
        <v>57</v>
      </c>
      <c r="H249">
        <v>80</v>
      </c>
      <c r="I249">
        <v>0</v>
      </c>
      <c r="J249">
        <v>331</v>
      </c>
      <c r="K249">
        <v>0</v>
      </c>
    </row>
    <row r="250" spans="1:12" x14ac:dyDescent="0.3">
      <c r="A250" t="s">
        <v>242</v>
      </c>
      <c r="B250" s="1">
        <f t="shared" si="5"/>
        <v>432.7</v>
      </c>
      <c r="C250">
        <v>491</v>
      </c>
      <c r="D250">
        <v>364</v>
      </c>
      <c r="E250">
        <v>217</v>
      </c>
      <c r="F250">
        <v>691</v>
      </c>
      <c r="G250">
        <v>455</v>
      </c>
      <c r="H250">
        <v>180</v>
      </c>
      <c r="I250">
        <v>685</v>
      </c>
      <c r="J250">
        <v>469</v>
      </c>
      <c r="K250">
        <v>344</v>
      </c>
      <c r="L250">
        <v>431</v>
      </c>
    </row>
    <row r="251" spans="1:12" x14ac:dyDescent="0.3">
      <c r="A251" t="s">
        <v>243</v>
      </c>
      <c r="B251" s="1">
        <f t="shared" si="5"/>
        <v>56</v>
      </c>
      <c r="C251">
        <v>57</v>
      </c>
      <c r="D251">
        <v>0</v>
      </c>
      <c r="E251">
        <v>38</v>
      </c>
      <c r="F251">
        <v>71</v>
      </c>
      <c r="G251">
        <v>0</v>
      </c>
      <c r="H251">
        <v>0</v>
      </c>
      <c r="I251">
        <v>17</v>
      </c>
      <c r="J251">
        <v>13</v>
      </c>
      <c r="K251">
        <v>233</v>
      </c>
      <c r="L251">
        <v>131</v>
      </c>
    </row>
    <row r="252" spans="1:12" x14ac:dyDescent="0.3">
      <c r="A252" t="s">
        <v>244</v>
      </c>
      <c r="B252" s="1">
        <f t="shared" si="5"/>
        <v>147.25</v>
      </c>
      <c r="C252">
        <v>581</v>
      </c>
      <c r="D252">
        <v>8</v>
      </c>
      <c r="E252">
        <v>0</v>
      </c>
      <c r="F252">
        <v>0</v>
      </c>
    </row>
    <row r="253" spans="1:12" x14ac:dyDescent="0.3">
      <c r="A253" t="s">
        <v>245</v>
      </c>
      <c r="B253" s="1">
        <f t="shared" si="5"/>
        <v>91.5</v>
      </c>
      <c r="C253">
        <v>0</v>
      </c>
      <c r="D253">
        <v>5</v>
      </c>
      <c r="E253">
        <v>96</v>
      </c>
      <c r="F253">
        <v>86</v>
      </c>
      <c r="G253">
        <v>362</v>
      </c>
      <c r="H253">
        <v>0</v>
      </c>
    </row>
    <row r="254" spans="1:12" x14ac:dyDescent="0.3">
      <c r="A254" t="s">
        <v>246</v>
      </c>
      <c r="B254" s="1">
        <f t="shared" si="5"/>
        <v>24</v>
      </c>
      <c r="C254">
        <v>0</v>
      </c>
      <c r="D254">
        <v>48</v>
      </c>
    </row>
    <row r="255" spans="1:12" x14ac:dyDescent="0.3">
      <c r="A255" t="s">
        <v>247</v>
      </c>
      <c r="B255" s="1">
        <f t="shared" si="5"/>
        <v>183.75</v>
      </c>
      <c r="C255">
        <v>115</v>
      </c>
      <c r="D255">
        <v>344</v>
      </c>
      <c r="E255">
        <v>197</v>
      </c>
      <c r="F255">
        <v>177</v>
      </c>
      <c r="G255">
        <v>320</v>
      </c>
      <c r="H255">
        <v>19</v>
      </c>
      <c r="I255">
        <v>293</v>
      </c>
      <c r="J255">
        <v>5</v>
      </c>
    </row>
    <row r="256" spans="1:12" x14ac:dyDescent="0.3">
      <c r="A256" t="s">
        <v>248</v>
      </c>
      <c r="B256" s="1">
        <f t="shared" si="5"/>
        <v>44.166666666666664</v>
      </c>
      <c r="C256">
        <v>67</v>
      </c>
      <c r="D256">
        <v>133</v>
      </c>
      <c r="E256">
        <v>16</v>
      </c>
      <c r="F256">
        <v>0</v>
      </c>
      <c r="G256">
        <v>0</v>
      </c>
      <c r="H256">
        <v>49</v>
      </c>
    </row>
    <row r="257" spans="1:10" x14ac:dyDescent="0.3">
      <c r="A257" t="s">
        <v>249</v>
      </c>
      <c r="B257" s="1">
        <f t="shared" si="5"/>
        <v>123.14285714285714</v>
      </c>
      <c r="C257">
        <v>127</v>
      </c>
      <c r="D257">
        <v>310</v>
      </c>
      <c r="E257">
        <v>135</v>
      </c>
      <c r="F257">
        <v>0</v>
      </c>
      <c r="G257">
        <v>82</v>
      </c>
      <c r="H257">
        <v>159</v>
      </c>
      <c r="I257">
        <v>49</v>
      </c>
    </row>
    <row r="258" spans="1:10" x14ac:dyDescent="0.3">
      <c r="A258" t="s">
        <v>250</v>
      </c>
      <c r="B258" s="1">
        <f t="shared" si="5"/>
        <v>5.2</v>
      </c>
      <c r="C258">
        <v>0</v>
      </c>
      <c r="D258">
        <v>10</v>
      </c>
      <c r="E258">
        <v>3</v>
      </c>
      <c r="F258">
        <v>13</v>
      </c>
      <c r="G258">
        <v>0</v>
      </c>
    </row>
    <row r="259" spans="1:10" x14ac:dyDescent="0.3">
      <c r="A259" t="s">
        <v>251</v>
      </c>
      <c r="B259" s="1">
        <f t="shared" si="5"/>
        <v>52.5</v>
      </c>
      <c r="C259">
        <v>105</v>
      </c>
      <c r="D259">
        <v>0</v>
      </c>
    </row>
    <row r="260" spans="1:10" x14ac:dyDescent="0.3">
      <c r="A260" t="s">
        <v>252</v>
      </c>
      <c r="B260" s="1">
        <f t="shared" si="5"/>
        <v>88.285714285714292</v>
      </c>
      <c r="C260">
        <v>85</v>
      </c>
      <c r="D260">
        <v>40</v>
      </c>
      <c r="E260">
        <v>245</v>
      </c>
      <c r="F260">
        <v>157</v>
      </c>
      <c r="G260">
        <v>14</v>
      </c>
      <c r="H260">
        <v>24</v>
      </c>
      <c r="I260">
        <v>53</v>
      </c>
    </row>
    <row r="261" spans="1:10" x14ac:dyDescent="0.3">
      <c r="A261" t="s">
        <v>253</v>
      </c>
      <c r="B261" s="1">
        <f t="shared" si="5"/>
        <v>425.125</v>
      </c>
      <c r="C261">
        <v>212</v>
      </c>
      <c r="D261">
        <v>574</v>
      </c>
      <c r="E261">
        <v>311</v>
      </c>
      <c r="F261">
        <v>244</v>
      </c>
      <c r="G261">
        <v>255</v>
      </c>
      <c r="H261">
        <v>324</v>
      </c>
      <c r="I261">
        <v>517</v>
      </c>
      <c r="J261">
        <f>16*60+4</f>
        <v>964</v>
      </c>
    </row>
    <row r="262" spans="1:10" x14ac:dyDescent="0.3">
      <c r="A262" t="s">
        <v>254</v>
      </c>
      <c r="B262" s="1">
        <f t="shared" si="5"/>
        <v>27</v>
      </c>
      <c r="C262">
        <v>68</v>
      </c>
      <c r="D262">
        <v>1</v>
      </c>
      <c r="E262">
        <v>3</v>
      </c>
      <c r="F262">
        <v>34</v>
      </c>
      <c r="G262">
        <v>15</v>
      </c>
      <c r="H262">
        <v>79</v>
      </c>
      <c r="I262">
        <v>0</v>
      </c>
      <c r="J262">
        <v>16</v>
      </c>
    </row>
    <row r="263" spans="1:10" x14ac:dyDescent="0.3">
      <c r="A263" t="s">
        <v>255</v>
      </c>
      <c r="B263" s="1">
        <f t="shared" ref="B263" si="6" xml:space="preserve"> AVERAGE(C263:BC263)</f>
        <v>269.25</v>
      </c>
      <c r="C263">
        <v>104</v>
      </c>
      <c r="D263">
        <v>162</v>
      </c>
      <c r="E263">
        <v>0</v>
      </c>
      <c r="F263">
        <f>11*60+57</f>
        <v>717</v>
      </c>
      <c r="G263">
        <v>449</v>
      </c>
      <c r="H263">
        <v>0</v>
      </c>
      <c r="I263">
        <v>0</v>
      </c>
      <c r="J263">
        <f>12*60+2</f>
        <v>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263"/>
  <sheetViews>
    <sheetView workbookViewId="0">
      <selection activeCell="A240" sqref="A240:A263"/>
    </sheetView>
  </sheetViews>
  <sheetFormatPr defaultRowHeight="14.4" x14ac:dyDescent="0.3"/>
  <cols>
    <col min="1" max="1" width="15.77734375" bestFit="1" customWidth="1"/>
  </cols>
  <sheetData>
    <row r="1" spans="1:2" x14ac:dyDescent="0.3">
      <c r="A1" t="s">
        <v>0</v>
      </c>
      <c r="B1">
        <f>Control!B1/'Fight Time'!B1</f>
        <v>0.11534583585400282</v>
      </c>
    </row>
    <row r="2" spans="1:2" x14ac:dyDescent="0.3">
      <c r="A2" t="s">
        <v>18</v>
      </c>
      <c r="B2">
        <f>Control!B2/'Fight Time'!B2</f>
        <v>0.18783783783783783</v>
      </c>
    </row>
    <row r="3" spans="1:2" x14ac:dyDescent="0.3">
      <c r="A3" t="s">
        <v>2</v>
      </c>
      <c r="B3">
        <f>Control!B3/'Fight Time'!B3</f>
        <v>0.15081826012058569</v>
      </c>
    </row>
    <row r="4" spans="1:2" x14ac:dyDescent="0.3">
      <c r="A4" t="s">
        <v>3</v>
      </c>
      <c r="B4">
        <f>Control!B4/'Fight Time'!B4</f>
        <v>0.13194444444444445</v>
      </c>
    </row>
    <row r="5" spans="1:2" x14ac:dyDescent="0.3">
      <c r="A5" t="s">
        <v>4</v>
      </c>
      <c r="B5">
        <f>Control!B5/'Fight Time'!B5</f>
        <v>0.32439024390243903</v>
      </c>
    </row>
    <row r="6" spans="1:2" x14ac:dyDescent="0.3">
      <c r="A6" t="s">
        <v>5</v>
      </c>
      <c r="B6">
        <f>Control!B6/'Fight Time'!B6</f>
        <v>0.75532441802872707</v>
      </c>
    </row>
    <row r="7" spans="1:2" x14ac:dyDescent="0.3">
      <c r="A7" t="s">
        <v>6</v>
      </c>
      <c r="B7">
        <f>Control!B7/'Fight Time'!B7</f>
        <v>0.12071794871794871</v>
      </c>
    </row>
    <row r="8" spans="1:2" x14ac:dyDescent="0.3">
      <c r="A8" t="s">
        <v>7</v>
      </c>
      <c r="B8">
        <f>Control!B8/'Fight Time'!B8</f>
        <v>0.56270903010033446</v>
      </c>
    </row>
    <row r="9" spans="1:2" x14ac:dyDescent="0.3">
      <c r="A9" t="s">
        <v>8</v>
      </c>
      <c r="B9">
        <f>Control!B9/'Fight Time'!B9</f>
        <v>5.675675675675676E-2</v>
      </c>
    </row>
    <row r="10" spans="1:2" x14ac:dyDescent="0.3">
      <c r="A10" t="s">
        <v>9</v>
      </c>
      <c r="B10">
        <f>Control!B10/'Fight Time'!B10</f>
        <v>0.17055555555555554</v>
      </c>
    </row>
    <row r="11" spans="1:2" x14ac:dyDescent="0.3">
      <c r="A11" t="s">
        <v>10</v>
      </c>
      <c r="B11">
        <f>Control!B11/'Fight Time'!B11</f>
        <v>4.0555555555555553E-2</v>
      </c>
    </row>
    <row r="12" spans="1:2" x14ac:dyDescent="0.3">
      <c r="A12" t="s">
        <v>11</v>
      </c>
      <c r="B12">
        <f>Control!B12/'Fight Time'!B12</f>
        <v>0.16790859413810233</v>
      </c>
    </row>
    <row r="13" spans="1:2" x14ac:dyDescent="0.3">
      <c r="A13" t="s">
        <v>12</v>
      </c>
      <c r="B13">
        <f>Control!B13/'Fight Time'!B13</f>
        <v>0.47078125000000004</v>
      </c>
    </row>
    <row r="14" spans="1:2" x14ac:dyDescent="0.3">
      <c r="A14" t="s">
        <v>13</v>
      </c>
      <c r="B14">
        <f>Control!B14/'Fight Time'!B14</f>
        <v>0.34908536585365851</v>
      </c>
    </row>
    <row r="15" spans="1:2" x14ac:dyDescent="0.3">
      <c r="A15" t="s">
        <v>14</v>
      </c>
      <c r="B15">
        <f>Control!B15/'Fight Time'!B15</f>
        <v>0.24899193548387097</v>
      </c>
    </row>
    <row r="16" spans="1:2" x14ac:dyDescent="0.3">
      <c r="A16" t="s">
        <v>15</v>
      </c>
      <c r="B16">
        <f>Control!B16/'Fight Time'!B16</f>
        <v>0.20661298612300841</v>
      </c>
    </row>
    <row r="17" spans="1:2" x14ac:dyDescent="0.3">
      <c r="A17" t="s">
        <v>16</v>
      </c>
      <c r="B17">
        <f>Control!B17/'Fight Time'!B17</f>
        <v>0.18831168831168832</v>
      </c>
    </row>
    <row r="18" spans="1:2" x14ac:dyDescent="0.3">
      <c r="A18" t="s">
        <v>17</v>
      </c>
      <c r="B18">
        <f>Control!B18/'Fight Time'!B18</f>
        <v>0.11400247831474597</v>
      </c>
    </row>
    <row r="19" spans="1:2" x14ac:dyDescent="0.3">
      <c r="A19" t="s">
        <v>19</v>
      </c>
      <c r="B19">
        <f>Control!B19/'Fight Time'!B19</f>
        <v>0.17042682926829267</v>
      </c>
    </row>
    <row r="20" spans="1:2" x14ac:dyDescent="0.3">
      <c r="A20" t="s">
        <v>1</v>
      </c>
      <c r="B20">
        <f>Control!B20/'Fight Time'!B20</f>
        <v>2.9477020602218702E-2</v>
      </c>
    </row>
    <row r="21" spans="1:2" x14ac:dyDescent="0.3">
      <c r="A21" t="s">
        <v>20</v>
      </c>
      <c r="B21">
        <f>Control!B21/'Fight Time'!B21</f>
        <v>2.9136400322841E-2</v>
      </c>
    </row>
    <row r="22" spans="1:2" x14ac:dyDescent="0.3">
      <c r="A22" t="s">
        <v>21</v>
      </c>
      <c r="B22">
        <f>Control!B22/'Fight Time'!B22</f>
        <v>0.31855541718555413</v>
      </c>
    </row>
    <row r="23" spans="1:2" x14ac:dyDescent="0.3">
      <c r="A23" t="s">
        <v>22</v>
      </c>
      <c r="B23">
        <f>Control!B23/'Fight Time'!B23</f>
        <v>0.2354785174257791</v>
      </c>
    </row>
    <row r="24" spans="1:2" x14ac:dyDescent="0.3">
      <c r="A24" t="s">
        <v>23</v>
      </c>
      <c r="B24">
        <f>Control!B24/'Fight Time'!B24</f>
        <v>8.8646758138283571E-2</v>
      </c>
    </row>
    <row r="25" spans="1:2" x14ac:dyDescent="0.3">
      <c r="A25" t="s">
        <v>24</v>
      </c>
      <c r="B25">
        <f>Control!B25/'Fight Time'!B25</f>
        <v>0.39412510566356723</v>
      </c>
    </row>
    <row r="26" spans="1:2" x14ac:dyDescent="0.3">
      <c r="A26" t="s">
        <v>25</v>
      </c>
      <c r="B26">
        <f>Control!B26/'Fight Time'!B26</f>
        <v>0</v>
      </c>
    </row>
    <row r="27" spans="1:2" x14ac:dyDescent="0.3">
      <c r="A27" t="s">
        <v>26</v>
      </c>
      <c r="B27">
        <f>Control!B27/'Fight Time'!B27</f>
        <v>8.8738484677570964E-2</v>
      </c>
    </row>
    <row r="28" spans="1:2" x14ac:dyDescent="0.3">
      <c r="A28" t="s">
        <v>27</v>
      </c>
      <c r="B28" t="e">
        <f>Control!B28/'Fight Time'!B28</f>
        <v>#DIV/0!</v>
      </c>
    </row>
    <row r="29" spans="1:2" x14ac:dyDescent="0.3">
      <c r="A29" t="s">
        <v>28</v>
      </c>
      <c r="B29">
        <f>Control!B29/'Fight Time'!B29</f>
        <v>4.7831632653061222E-2</v>
      </c>
    </row>
    <row r="30" spans="1:2" x14ac:dyDescent="0.3">
      <c r="A30" t="s">
        <v>29</v>
      </c>
      <c r="B30">
        <f>Control!B30/'Fight Time'!B30</f>
        <v>0.25595544130248499</v>
      </c>
    </row>
    <row r="31" spans="1:2" x14ac:dyDescent="0.3">
      <c r="A31" t="s">
        <v>30</v>
      </c>
      <c r="B31">
        <f>Control!B31/'Fight Time'!B31</f>
        <v>0.20539083557951482</v>
      </c>
    </row>
    <row r="32" spans="1:2" x14ac:dyDescent="0.3">
      <c r="A32" t="s">
        <v>31</v>
      </c>
      <c r="B32">
        <f>Control!B32/'Fight Time'!B32</f>
        <v>0.13155515370705245</v>
      </c>
    </row>
    <row r="33" spans="1:2" x14ac:dyDescent="0.3">
      <c r="A33" t="s">
        <v>32</v>
      </c>
      <c r="B33">
        <f>Control!B33/'Fight Time'!B33</f>
        <v>0.21380846325167038</v>
      </c>
    </row>
    <row r="34" spans="1:2" x14ac:dyDescent="0.3">
      <c r="A34" t="s">
        <v>33</v>
      </c>
      <c r="B34">
        <f>Control!B34/'Fight Time'!B34</f>
        <v>0.2695238095238095</v>
      </c>
    </row>
    <row r="35" spans="1:2" x14ac:dyDescent="0.3">
      <c r="A35" t="s">
        <v>34</v>
      </c>
      <c r="B35">
        <f>Control!B35/'Fight Time'!B35</f>
        <v>2.810810810810811</v>
      </c>
    </row>
    <row r="36" spans="1:2" x14ac:dyDescent="0.3">
      <c r="A36" t="s">
        <v>35</v>
      </c>
      <c r="B36">
        <f>Control!B36/'Fight Time'!B36</f>
        <v>0.20031796502384738</v>
      </c>
    </row>
    <row r="37" spans="1:2" x14ac:dyDescent="0.3">
      <c r="A37" t="s">
        <v>36</v>
      </c>
      <c r="B37">
        <f>Control!B37/'Fight Time'!B37</f>
        <v>0.15842490842490844</v>
      </c>
    </row>
    <row r="38" spans="1:2" x14ac:dyDescent="0.3">
      <c r="A38" t="s">
        <v>37</v>
      </c>
      <c r="B38" t="e">
        <f>Control!B38/'Fight Time'!B38</f>
        <v>#DIV/0!</v>
      </c>
    </row>
    <row r="39" spans="1:2" x14ac:dyDescent="0.3">
      <c r="A39" t="s">
        <v>38</v>
      </c>
      <c r="B39">
        <f>Control!B39/'Fight Time'!B39</f>
        <v>0.31331757289204099</v>
      </c>
    </row>
    <row r="40" spans="1:2" x14ac:dyDescent="0.3">
      <c r="A40" t="s">
        <v>39</v>
      </c>
      <c r="B40">
        <f>Control!B40/'Fight Time'!B40</f>
        <v>0.10269121813031161</v>
      </c>
    </row>
    <row r="41" spans="1:2" x14ac:dyDescent="0.3">
      <c r="A41" t="s">
        <v>45</v>
      </c>
      <c r="B41">
        <f>Control!B41/'Fight Time'!B41</f>
        <v>1.1510791366906475E-2</v>
      </c>
    </row>
    <row r="42" spans="1:2" x14ac:dyDescent="0.3">
      <c r="A42" t="s">
        <v>40</v>
      </c>
      <c r="B42">
        <f>Control!B42/'Fight Time'!B42</f>
        <v>1.6949152542372881E-3</v>
      </c>
    </row>
    <row r="43" spans="1:2" x14ac:dyDescent="0.3">
      <c r="A43" t="s">
        <v>41</v>
      </c>
      <c r="B43">
        <f>Control!B43/'Fight Time'!B43</f>
        <v>0.19468750000000001</v>
      </c>
    </row>
    <row r="44" spans="1:2" x14ac:dyDescent="0.3">
      <c r="A44" t="s">
        <v>42</v>
      </c>
      <c r="B44">
        <f>Control!B44/'Fight Time'!B44</f>
        <v>8.1758450179502812E-2</v>
      </c>
    </row>
    <row r="45" spans="1:2" x14ac:dyDescent="0.3">
      <c r="A45" t="s">
        <v>43</v>
      </c>
      <c r="B45">
        <f>Control!B45/'Fight Time'!B45</f>
        <v>0.68453237410071943</v>
      </c>
    </row>
    <row r="46" spans="1:2" x14ac:dyDescent="0.3">
      <c r="A46" t="s">
        <v>44</v>
      </c>
      <c r="B46">
        <f>Control!B46/'Fight Time'!B46</f>
        <v>0.32623966942148758</v>
      </c>
    </row>
    <row r="47" spans="1:2" x14ac:dyDescent="0.3">
      <c r="A47" t="s">
        <v>46</v>
      </c>
      <c r="B47">
        <f>Control!B47/'Fight Time'!B47</f>
        <v>0.1404639175257732</v>
      </c>
    </row>
    <row r="48" spans="1:2" x14ac:dyDescent="0.3">
      <c r="A48" t="s">
        <v>47</v>
      </c>
      <c r="B48">
        <f>Control!B48/'Fight Time'!B48</f>
        <v>0.20948844884488452</v>
      </c>
    </row>
    <row r="49" spans="1:2" x14ac:dyDescent="0.3">
      <c r="A49" t="s">
        <v>48</v>
      </c>
      <c r="B49">
        <f>Control!B49/'Fight Time'!B49</f>
        <v>0.20721649484536084</v>
      </c>
    </row>
    <row r="50" spans="1:2" x14ac:dyDescent="0.3">
      <c r="A50" s="3" t="s">
        <v>49</v>
      </c>
      <c r="B50">
        <f>Control!B50/'Fight Time'!B50</f>
        <v>0.33390332877336981</v>
      </c>
    </row>
    <row r="51" spans="1:2" x14ac:dyDescent="0.3">
      <c r="A51" t="s">
        <v>50</v>
      </c>
      <c r="B51">
        <f>Control!B51/'Fight Time'!B51</f>
        <v>0.18384091225142538</v>
      </c>
    </row>
    <row r="52" spans="1:2" x14ac:dyDescent="0.3">
      <c r="A52" t="s">
        <v>51</v>
      </c>
      <c r="B52">
        <f>Control!B52/'Fight Time'!B52</f>
        <v>8.2352941176470587E-2</v>
      </c>
    </row>
    <row r="53" spans="1:2" x14ac:dyDescent="0.3">
      <c r="A53" t="s">
        <v>52</v>
      </c>
      <c r="B53">
        <f>Control!B53/'Fight Time'!B53</f>
        <v>7.6188335768063817E-2</v>
      </c>
    </row>
    <row r="54" spans="1:2" x14ac:dyDescent="0.3">
      <c r="A54" t="s">
        <v>53</v>
      </c>
      <c r="B54">
        <f>Control!B54/'Fight Time'!B54</f>
        <v>0.17328163017031631</v>
      </c>
    </row>
    <row r="55" spans="1:2" x14ac:dyDescent="0.3">
      <c r="A55" t="s">
        <v>54</v>
      </c>
      <c r="B55">
        <f>Control!B55/'Fight Time'!B55</f>
        <v>0.15290571093619157</v>
      </c>
    </row>
    <row r="56" spans="1:2" x14ac:dyDescent="0.3">
      <c r="A56" t="s">
        <v>55</v>
      </c>
      <c r="B56">
        <f>Control!B56/'Fight Time'!B56</f>
        <v>0.15666666666666668</v>
      </c>
    </row>
    <row r="57" spans="1:2" x14ac:dyDescent="0.3">
      <c r="A57" t="s">
        <v>56</v>
      </c>
      <c r="B57">
        <f>Control!B57/'Fight Time'!B57</f>
        <v>5.9891598915989164E-2</v>
      </c>
    </row>
    <row r="58" spans="1:2" x14ac:dyDescent="0.3">
      <c r="A58" t="s">
        <v>57</v>
      </c>
      <c r="B58">
        <f>Control!B58/'Fight Time'!B58</f>
        <v>0.14644746787603929</v>
      </c>
    </row>
    <row r="59" spans="1:2" x14ac:dyDescent="0.3">
      <c r="A59" t="s">
        <v>58</v>
      </c>
      <c r="B59">
        <f>Control!B59/'Fight Time'!B59</f>
        <v>5.8793403666905664E-2</v>
      </c>
    </row>
    <row r="60" spans="1:2" x14ac:dyDescent="0.3">
      <c r="A60" t="s">
        <v>59</v>
      </c>
      <c r="B60">
        <f>Control!B60/'Fight Time'!B60</f>
        <v>0.34225</v>
      </c>
    </row>
    <row r="61" spans="1:2" x14ac:dyDescent="0.3">
      <c r="A61" t="s">
        <v>60</v>
      </c>
      <c r="B61">
        <f>Control!B61/'Fight Time'!B61</f>
        <v>0.14972776769509982</v>
      </c>
    </row>
    <row r="62" spans="1:2" x14ac:dyDescent="0.3">
      <c r="A62" t="s">
        <v>61</v>
      </c>
      <c r="B62">
        <f>Control!B62/'Fight Time'!B62</f>
        <v>9.7087378640776698E-2</v>
      </c>
    </row>
    <row r="63" spans="1:2" x14ac:dyDescent="0.3">
      <c r="A63" t="s">
        <v>62</v>
      </c>
      <c r="B63">
        <f>Control!B63/'Fight Time'!B63</f>
        <v>0.54335585585585588</v>
      </c>
    </row>
    <row r="64" spans="1:2" x14ac:dyDescent="0.3">
      <c r="A64" t="s">
        <v>63</v>
      </c>
      <c r="B64">
        <f>Control!B64/'Fight Time'!B64</f>
        <v>5.3743961352657008E-2</v>
      </c>
    </row>
    <row r="65" spans="1:2" x14ac:dyDescent="0.3">
      <c r="A65" t="s">
        <v>64</v>
      </c>
      <c r="B65">
        <f>Control!B65/'Fight Time'!B65</f>
        <v>0.26120689655172413</v>
      </c>
    </row>
    <row r="66" spans="1:2" x14ac:dyDescent="0.3">
      <c r="A66" t="s">
        <v>65</v>
      </c>
      <c r="B66">
        <f>Control!B66/'Fight Time'!B66</f>
        <v>0.31706008583690987</v>
      </c>
    </row>
    <row r="67" spans="1:2" x14ac:dyDescent="0.3">
      <c r="A67" t="s">
        <v>66</v>
      </c>
      <c r="B67">
        <f>Control!B67/'Fight Time'!B67</f>
        <v>0.20232558139534884</v>
      </c>
    </row>
    <row r="68" spans="1:2" x14ac:dyDescent="0.3">
      <c r="A68" t="s">
        <v>67</v>
      </c>
      <c r="B68">
        <f>Control!B68/'Fight Time'!B68</f>
        <v>3.7522123893805305E-2</v>
      </c>
    </row>
    <row r="69" spans="1:2" x14ac:dyDescent="0.3">
      <c r="A69" t="s">
        <v>68</v>
      </c>
      <c r="B69">
        <f>Control!B69/'Fight Time'!B69</f>
        <v>4.010538641686183E-2</v>
      </c>
    </row>
    <row r="70" spans="1:2" x14ac:dyDescent="0.3">
      <c r="A70" t="s">
        <v>69</v>
      </c>
      <c r="B70">
        <f>Control!B70/'Fight Time'!B70</f>
        <v>5.7313278008298753E-2</v>
      </c>
    </row>
    <row r="71" spans="1:2" x14ac:dyDescent="0.3">
      <c r="A71" t="s">
        <v>70</v>
      </c>
      <c r="B71">
        <f>Control!B71/'Fight Time'!B71</f>
        <v>0.1751412429378531</v>
      </c>
    </row>
    <row r="72" spans="1:2" x14ac:dyDescent="0.3">
      <c r="A72" t="s">
        <v>71</v>
      </c>
      <c r="B72">
        <f>Control!B72/'Fight Time'!B72</f>
        <v>3.1569173630454972E-2</v>
      </c>
    </row>
    <row r="73" spans="1:2" x14ac:dyDescent="0.3">
      <c r="A73" t="s">
        <v>72</v>
      </c>
      <c r="B73">
        <f>Control!B73/'Fight Time'!B73</f>
        <v>0.47543859649122805</v>
      </c>
    </row>
    <row r="74" spans="1:2" x14ac:dyDescent="0.3">
      <c r="A74" s="3" t="s">
        <v>73</v>
      </c>
      <c r="B74">
        <f>Control!B74/'Fight Time'!B74</f>
        <v>4.0441176470588237E-2</v>
      </c>
    </row>
    <row r="75" spans="1:2" x14ac:dyDescent="0.3">
      <c r="A75" t="s">
        <v>74</v>
      </c>
      <c r="B75">
        <f>Control!B75/'Fight Time'!B75</f>
        <v>0.15611111111111112</v>
      </c>
    </row>
    <row r="76" spans="1:2" x14ac:dyDescent="0.3">
      <c r="A76" t="s">
        <v>75</v>
      </c>
      <c r="B76">
        <f>Control!B76/'Fight Time'!B76</f>
        <v>4.403846153846154E-2</v>
      </c>
    </row>
    <row r="77" spans="1:2" x14ac:dyDescent="0.3">
      <c r="A77" t="s">
        <v>95</v>
      </c>
      <c r="B77">
        <f>Control!B77/'Fight Time'!B77</f>
        <v>0.31175595238095238</v>
      </c>
    </row>
    <row r="78" spans="1:2" x14ac:dyDescent="0.3">
      <c r="A78" t="s">
        <v>76</v>
      </c>
      <c r="B78">
        <f>Control!B78/'Fight Time'!B78</f>
        <v>5.1282051282051282E-3</v>
      </c>
    </row>
    <row r="79" spans="1:2" x14ac:dyDescent="0.3">
      <c r="A79" t="s">
        <v>77</v>
      </c>
      <c r="B79">
        <f>Control!B79/'Fight Time'!B79</f>
        <v>8.8888888888888889E-3</v>
      </c>
    </row>
    <row r="80" spans="1:2" x14ac:dyDescent="0.3">
      <c r="A80" t="s">
        <v>78</v>
      </c>
      <c r="B80">
        <f>Control!B80/'Fight Time'!B80</f>
        <v>5.6569781407638728E-2</v>
      </c>
    </row>
    <row r="81" spans="1:2" x14ac:dyDescent="0.3">
      <c r="A81" t="s">
        <v>79</v>
      </c>
      <c r="B81">
        <f>Control!B81/'Fight Time'!B81</f>
        <v>9.5396298054105363E-2</v>
      </c>
    </row>
    <row r="82" spans="1:2" x14ac:dyDescent="0.3">
      <c r="A82" t="s">
        <v>80</v>
      </c>
      <c r="B82">
        <f>Control!B82/'Fight Time'!B82</f>
        <v>5.5678466076696166E-2</v>
      </c>
    </row>
    <row r="83" spans="1:2" x14ac:dyDescent="0.3">
      <c r="A83" t="s">
        <v>81</v>
      </c>
      <c r="B83">
        <f>Control!B83/'Fight Time'!B83</f>
        <v>0.52322580645161287</v>
      </c>
    </row>
    <row r="84" spans="1:2" x14ac:dyDescent="0.3">
      <c r="A84" t="s">
        <v>82</v>
      </c>
      <c r="B84">
        <f>Control!B84/'Fight Time'!B84</f>
        <v>4.469873055605221E-2</v>
      </c>
    </row>
    <row r="85" spans="1:2" x14ac:dyDescent="0.3">
      <c r="A85" t="s">
        <v>83</v>
      </c>
      <c r="B85">
        <f>Control!B85/'Fight Time'!B85</f>
        <v>0.46562500000000001</v>
      </c>
    </row>
    <row r="86" spans="1:2" x14ac:dyDescent="0.3">
      <c r="A86" t="s">
        <v>84</v>
      </c>
      <c r="B86">
        <f>Control!B86/'Fight Time'!B86</f>
        <v>0.49153406772745817</v>
      </c>
    </row>
    <row r="87" spans="1:2" x14ac:dyDescent="0.3">
      <c r="A87" t="s">
        <v>85</v>
      </c>
      <c r="B87">
        <f>Control!B87/'Fight Time'!B87</f>
        <v>3.4431137724550899E-2</v>
      </c>
    </row>
    <row r="88" spans="1:2" x14ac:dyDescent="0.3">
      <c r="A88" t="s">
        <v>86</v>
      </c>
      <c r="B88">
        <f>Control!B88/'Fight Time'!B88</f>
        <v>0.13955565479513229</v>
      </c>
    </row>
    <row r="89" spans="1:2" x14ac:dyDescent="0.3">
      <c r="A89" t="s">
        <v>87</v>
      </c>
      <c r="B89">
        <f>Control!B89/'Fight Time'!B89</f>
        <v>0.23381877022653721</v>
      </c>
    </row>
    <row r="90" spans="1:2" x14ac:dyDescent="0.3">
      <c r="A90" t="s">
        <v>88</v>
      </c>
      <c r="B90">
        <f>Control!B90/'Fight Time'!B90</f>
        <v>0.20055416281831376</v>
      </c>
    </row>
    <row r="91" spans="1:2" x14ac:dyDescent="0.3">
      <c r="A91" t="s">
        <v>89</v>
      </c>
      <c r="B91">
        <f>Control!B91/'Fight Time'!B91</f>
        <v>5.3846153846153849E-2</v>
      </c>
    </row>
    <row r="92" spans="1:2" x14ac:dyDescent="0.3">
      <c r="A92" t="s">
        <v>90</v>
      </c>
      <c r="B92">
        <f>Control!B92/'Fight Time'!B92</f>
        <v>0.13606759373349761</v>
      </c>
    </row>
    <row r="93" spans="1:2" x14ac:dyDescent="0.3">
      <c r="A93" t="s">
        <v>91</v>
      </c>
      <c r="B93">
        <f>Control!B93/'Fight Time'!B93</f>
        <v>4.1920731707317076E-2</v>
      </c>
    </row>
    <row r="94" spans="1:2" x14ac:dyDescent="0.3">
      <c r="A94" t="s">
        <v>92</v>
      </c>
      <c r="B94">
        <f>Control!B94/'Fight Time'!B94</f>
        <v>7.1754636233951494E-2</v>
      </c>
    </row>
    <row r="95" spans="1:2" x14ac:dyDescent="0.3">
      <c r="A95" t="s">
        <v>93</v>
      </c>
      <c r="B95">
        <f>Control!B95/'Fight Time'!B95</f>
        <v>0.29650884744141559</v>
      </c>
    </row>
    <row r="96" spans="1:2" x14ac:dyDescent="0.3">
      <c r="A96" t="s">
        <v>94</v>
      </c>
      <c r="B96">
        <f>Control!B96/'Fight Time'!B96</f>
        <v>1.980621259618125E-2</v>
      </c>
    </row>
    <row r="97" spans="1:2" x14ac:dyDescent="0.3">
      <c r="A97" s="4" t="s">
        <v>96</v>
      </c>
      <c r="B97">
        <f>Control!B97/'Fight Time'!B97</f>
        <v>0</v>
      </c>
    </row>
    <row r="98" spans="1:2" x14ac:dyDescent="0.3">
      <c r="A98" t="s">
        <v>97</v>
      </c>
      <c r="B98">
        <f>Control!B98/'Fight Time'!B98</f>
        <v>0.1438888888888889</v>
      </c>
    </row>
    <row r="99" spans="1:2" x14ac:dyDescent="0.3">
      <c r="A99" t="s">
        <v>98</v>
      </c>
      <c r="B99">
        <f>Control!B99/'Fight Time'!B99</f>
        <v>0.22</v>
      </c>
    </row>
    <row r="100" spans="1:2" x14ac:dyDescent="0.3">
      <c r="A100" t="s">
        <v>99</v>
      </c>
      <c r="B100">
        <f>Control!B100/'Fight Time'!B100</f>
        <v>0.1149789029535865</v>
      </c>
    </row>
    <row r="101" spans="1:2" x14ac:dyDescent="0.3">
      <c r="A101" t="s">
        <v>118</v>
      </c>
      <c r="B101">
        <f>Control!B101/'Fight Time'!B101</f>
        <v>2.2905982905982905E-2</v>
      </c>
    </row>
    <row r="102" spans="1:2" x14ac:dyDescent="0.3">
      <c r="A102" t="s">
        <v>119</v>
      </c>
      <c r="B102">
        <f>Control!B102/'Fight Time'!B102</f>
        <v>5.2118100128369704E-2</v>
      </c>
    </row>
    <row r="103" spans="1:2" x14ac:dyDescent="0.3">
      <c r="A103" t="s">
        <v>120</v>
      </c>
      <c r="B103">
        <f>Control!B103/'Fight Time'!B103</f>
        <v>0.23612862547288777</v>
      </c>
    </row>
    <row r="104" spans="1:2" x14ac:dyDescent="0.3">
      <c r="A104" t="s">
        <v>121</v>
      </c>
      <c r="B104">
        <f>Control!B104/'Fight Time'!B104</f>
        <v>0.10662680617837568</v>
      </c>
    </row>
    <row r="105" spans="1:2" x14ac:dyDescent="0.3">
      <c r="A105" t="s">
        <v>100</v>
      </c>
      <c r="B105">
        <f>Control!B105/'Fight Time'!B105</f>
        <v>0.27333333333333332</v>
      </c>
    </row>
    <row r="106" spans="1:2" x14ac:dyDescent="0.3">
      <c r="A106" t="s">
        <v>101</v>
      </c>
      <c r="B106">
        <f>Control!B106/'Fight Time'!B106</f>
        <v>0</v>
      </c>
    </row>
    <row r="107" spans="1:2" x14ac:dyDescent="0.3">
      <c r="A107" t="s">
        <v>102</v>
      </c>
      <c r="B107">
        <f>Control!B107/'Fight Time'!B107</f>
        <v>5.7800751879699248E-2</v>
      </c>
    </row>
    <row r="108" spans="1:2" x14ac:dyDescent="0.3">
      <c r="A108" t="s">
        <v>103</v>
      </c>
      <c r="B108">
        <f>Control!B108/'Fight Time'!B108</f>
        <v>1.953125E-3</v>
      </c>
    </row>
    <row r="109" spans="1:2" x14ac:dyDescent="0.3">
      <c r="A109" t="s">
        <v>122</v>
      </c>
      <c r="B109">
        <f>Control!B109/'Fight Time'!B109</f>
        <v>0.2679580306698951</v>
      </c>
    </row>
    <row r="110" spans="1:2" x14ac:dyDescent="0.3">
      <c r="A110" t="s">
        <v>123</v>
      </c>
      <c r="B110">
        <f>Control!B110/'Fight Time'!B110</f>
        <v>0.15611111111111112</v>
      </c>
    </row>
    <row r="111" spans="1:2" x14ac:dyDescent="0.3">
      <c r="A111" t="s">
        <v>104</v>
      </c>
      <c r="B111">
        <f>Control!B111/'Fight Time'!B111</f>
        <v>0.26042922594646734</v>
      </c>
    </row>
    <row r="112" spans="1:2" x14ac:dyDescent="0.3">
      <c r="A112" t="s">
        <v>105</v>
      </c>
      <c r="B112">
        <f>Control!B112/'Fight Time'!B112</f>
        <v>0.15142857142857144</v>
      </c>
    </row>
    <row r="113" spans="1:2" x14ac:dyDescent="0.3">
      <c r="A113" t="s">
        <v>106</v>
      </c>
      <c r="B113">
        <f>Control!B113/'Fight Time'!B113</f>
        <v>3.1630170316301706E-2</v>
      </c>
    </row>
    <row r="114" spans="1:2" x14ac:dyDescent="0.3">
      <c r="A114" t="s">
        <v>107</v>
      </c>
      <c r="B114">
        <f>Control!B114/'Fight Time'!B114</f>
        <v>0.3988888888888889</v>
      </c>
    </row>
    <row r="115" spans="1:2" x14ac:dyDescent="0.3">
      <c r="A115" t="s">
        <v>108</v>
      </c>
      <c r="B115">
        <f>Control!B115/'Fight Time'!B115</f>
        <v>0.25874255952380953</v>
      </c>
    </row>
    <row r="116" spans="1:2" x14ac:dyDescent="0.3">
      <c r="A116" t="s">
        <v>109</v>
      </c>
      <c r="B116">
        <f>Control!B116/'Fight Time'!B116</f>
        <v>0.20920278223649008</v>
      </c>
    </row>
    <row r="117" spans="1:2" x14ac:dyDescent="0.3">
      <c r="A117" t="s">
        <v>110</v>
      </c>
      <c r="B117">
        <f>Control!B117/'Fight Time'!B117</f>
        <v>0.18768882175226587</v>
      </c>
    </row>
    <row r="118" spans="1:2" x14ac:dyDescent="0.3">
      <c r="A118" t="s">
        <v>111</v>
      </c>
      <c r="B118">
        <f>Control!B118/'Fight Time'!B118</f>
        <v>0.12068160597572362</v>
      </c>
    </row>
    <row r="119" spans="1:2" x14ac:dyDescent="0.3">
      <c r="A119" t="s">
        <v>112</v>
      </c>
      <c r="B119">
        <f>Control!B119/'Fight Time'!B119</f>
        <v>1.0536398467432951E-2</v>
      </c>
    </row>
    <row r="120" spans="1:2" x14ac:dyDescent="0.3">
      <c r="A120" t="s">
        <v>113</v>
      </c>
      <c r="B120">
        <f>Control!B120/'Fight Time'!B120</f>
        <v>0.18759936406995231</v>
      </c>
    </row>
    <row r="121" spans="1:2" x14ac:dyDescent="0.3">
      <c r="A121" t="s">
        <v>114</v>
      </c>
      <c r="B121">
        <f>Control!B121/'Fight Time'!B121</f>
        <v>0.1258692628650904</v>
      </c>
    </row>
    <row r="122" spans="1:2" x14ac:dyDescent="0.3">
      <c r="A122" t="s">
        <v>115</v>
      </c>
      <c r="B122">
        <f>Control!B122/'Fight Time'!B122</f>
        <v>0.24398625429553264</v>
      </c>
    </row>
    <row r="123" spans="1:2" x14ac:dyDescent="0.3">
      <c r="A123" t="s">
        <v>116</v>
      </c>
      <c r="B123">
        <f>Control!B123/'Fight Time'!B123</f>
        <v>0.31609427609427609</v>
      </c>
    </row>
    <row r="124" spans="1:2" x14ac:dyDescent="0.3">
      <c r="A124" t="s">
        <v>117</v>
      </c>
      <c r="B124">
        <f>Control!B124/'Fight Time'!B124</f>
        <v>0.21523809523809523</v>
      </c>
    </row>
    <row r="125" spans="1:2" x14ac:dyDescent="0.3">
      <c r="A125" s="4" t="s">
        <v>124</v>
      </c>
      <c r="B125">
        <f>Control!B125/'Fight Time'!B125</f>
        <v>0.13537414965986394</v>
      </c>
    </row>
    <row r="126" spans="1:2" x14ac:dyDescent="0.3">
      <c r="A126" t="s">
        <v>125</v>
      </c>
      <c r="B126">
        <f>Control!B126/'Fight Time'!B126</f>
        <v>9.9084668192219671E-2</v>
      </c>
    </row>
    <row r="127" spans="1:2" x14ac:dyDescent="0.3">
      <c r="A127" t="s">
        <v>126</v>
      </c>
      <c r="B127">
        <f>Control!B127/'Fight Time'!B127</f>
        <v>0.31472222222222224</v>
      </c>
    </row>
    <row r="128" spans="1:2" x14ac:dyDescent="0.3">
      <c r="A128" t="s">
        <v>127</v>
      </c>
      <c r="B128">
        <f>Control!B128/'Fight Time'!B128</f>
        <v>0.5935828877005348</v>
      </c>
    </row>
    <row r="129" spans="1:2" x14ac:dyDescent="0.3">
      <c r="A129" t="s">
        <v>128</v>
      </c>
      <c r="B129">
        <f>Control!B129/'Fight Time'!B129</f>
        <v>0.15111111111111111</v>
      </c>
    </row>
    <row r="130" spans="1:2" x14ac:dyDescent="0.3">
      <c r="A130" t="s">
        <v>129</v>
      </c>
      <c r="B130">
        <f>Control!B130/'Fight Time'!B130</f>
        <v>0.28036845135290733</v>
      </c>
    </row>
    <row r="131" spans="1:2" x14ac:dyDescent="0.3">
      <c r="A131" t="s">
        <v>130</v>
      </c>
      <c r="B131">
        <f>Control!B131/'Fight Time'!B131</f>
        <v>0.18156732891832231</v>
      </c>
    </row>
    <row r="132" spans="1:2" x14ac:dyDescent="0.3">
      <c r="A132" t="s">
        <v>131</v>
      </c>
      <c r="B132">
        <f>Control!B132/'Fight Time'!B132</f>
        <v>0.31024096385542171</v>
      </c>
    </row>
    <row r="133" spans="1:2" x14ac:dyDescent="0.3">
      <c r="A133" t="s">
        <v>132</v>
      </c>
      <c r="B133">
        <f>Control!B133/'Fight Time'!B133</f>
        <v>4.3333333333333335E-2</v>
      </c>
    </row>
    <row r="134" spans="1:2" x14ac:dyDescent="0.3">
      <c r="A134" t="s">
        <v>133</v>
      </c>
      <c r="B134">
        <f>Control!B134/'Fight Time'!B134</f>
        <v>0.25047801147227533</v>
      </c>
    </row>
    <row r="135" spans="1:2" x14ac:dyDescent="0.3">
      <c r="A135" t="s">
        <v>134</v>
      </c>
      <c r="B135">
        <f>Control!B135/'Fight Time'!B135</f>
        <v>0.18789013732833956</v>
      </c>
    </row>
    <row r="136" spans="1:2" x14ac:dyDescent="0.3">
      <c r="A136" t="s">
        <v>135</v>
      </c>
      <c r="B136">
        <f>Control!B136/'Fight Time'!B136</f>
        <v>0.17069958847736627</v>
      </c>
    </row>
    <row r="137" spans="1:2" x14ac:dyDescent="0.3">
      <c r="A137" t="s">
        <v>136</v>
      </c>
      <c r="B137">
        <f>Control!B137/'Fight Time'!B137</f>
        <v>0.28755144032921809</v>
      </c>
    </row>
    <row r="138" spans="1:2" x14ac:dyDescent="0.3">
      <c r="A138" t="s">
        <v>137</v>
      </c>
      <c r="B138">
        <f>Control!B138/'Fight Time'!B138</f>
        <v>0.12193316412859559</v>
      </c>
    </row>
    <row r="139" spans="1:2" x14ac:dyDescent="0.3">
      <c r="A139" t="s">
        <v>138</v>
      </c>
      <c r="B139">
        <f>Control!B139/'Fight Time'!B139</f>
        <v>0.30151260504201682</v>
      </c>
    </row>
    <row r="140" spans="1:2" x14ac:dyDescent="0.3">
      <c r="A140" t="s">
        <v>140</v>
      </c>
      <c r="B140">
        <f>Control!B140/'Fight Time'!B140</f>
        <v>0.15777777777777777</v>
      </c>
    </row>
    <row r="141" spans="1:2" x14ac:dyDescent="0.3">
      <c r="A141" t="s">
        <v>139</v>
      </c>
      <c r="B141">
        <f>Control!B141/'Fight Time'!B141</f>
        <v>0.19277777777777777</v>
      </c>
    </row>
    <row r="142" spans="1:2" x14ac:dyDescent="0.3">
      <c r="A142" t="s">
        <v>141</v>
      </c>
      <c r="B142">
        <f>Control!B142/'Fight Time'!B142</f>
        <v>0.1190103000447828</v>
      </c>
    </row>
    <row r="143" spans="1:2" x14ac:dyDescent="0.3">
      <c r="A143" t="s">
        <v>142</v>
      </c>
      <c r="B143">
        <f>Control!B143/'Fight Time'!B143</f>
        <v>0.13518069039913702</v>
      </c>
    </row>
    <row r="144" spans="1:2" x14ac:dyDescent="0.3">
      <c r="A144" t="s">
        <v>143</v>
      </c>
      <c r="B144">
        <f>Control!B144/'Fight Time'!B144</f>
        <v>0.35911544850498339</v>
      </c>
    </row>
    <row r="145" spans="1:2" x14ac:dyDescent="0.3">
      <c r="A145" t="s">
        <v>144</v>
      </c>
      <c r="B145">
        <f>Control!B145/'Fight Time'!B145</f>
        <v>4.988009592326139E-2</v>
      </c>
    </row>
    <row r="146" spans="1:2" x14ac:dyDescent="0.3">
      <c r="A146" t="s">
        <v>145</v>
      </c>
      <c r="B146">
        <f>Control!B146/'Fight Time'!B146</f>
        <v>0.14182721434629833</v>
      </c>
    </row>
    <row r="147" spans="1:2" x14ac:dyDescent="0.3">
      <c r="A147" t="s">
        <v>146</v>
      </c>
      <c r="B147">
        <f>Control!B147/'Fight Time'!B147</f>
        <v>0.45796870856536726</v>
      </c>
    </row>
    <row r="148" spans="1:2" x14ac:dyDescent="0.3">
      <c r="A148" t="s">
        <v>147</v>
      </c>
      <c r="B148">
        <f>Control!B148/'Fight Time'!B148</f>
        <v>0.20436407717951308</v>
      </c>
    </row>
    <row r="149" spans="1:2" x14ac:dyDescent="0.3">
      <c r="A149" t="s">
        <v>148</v>
      </c>
      <c r="B149">
        <f>Control!B149/'Fight Time'!B149</f>
        <v>4.3333333333333335E-2</v>
      </c>
    </row>
    <row r="150" spans="1:2" x14ac:dyDescent="0.3">
      <c r="A150" t="s">
        <v>149</v>
      </c>
      <c r="B150">
        <f>Control!B150/'Fight Time'!B150</f>
        <v>4.9629629629629628E-2</v>
      </c>
    </row>
    <row r="151" spans="1:2" x14ac:dyDescent="0.3">
      <c r="A151" s="4" t="s">
        <v>150</v>
      </c>
      <c r="B151" t="e">
        <f>Control!B151/'Fight Time'!B151</f>
        <v>#DIV/0!</v>
      </c>
    </row>
    <row r="152" spans="1:2" x14ac:dyDescent="0.3">
      <c r="A152" t="s">
        <v>98</v>
      </c>
      <c r="B152" t="e">
        <f>Control!B152/'Fight Time'!B152</f>
        <v>#DIV/0!</v>
      </c>
    </row>
    <row r="153" spans="1:2" x14ac:dyDescent="0.3">
      <c r="A153" t="s">
        <v>151</v>
      </c>
      <c r="B153">
        <f>Control!B153/'Fight Time'!B153</f>
        <v>0.16951566951566951</v>
      </c>
    </row>
    <row r="154" spans="1:2" x14ac:dyDescent="0.3">
      <c r="A154" t="s">
        <v>152</v>
      </c>
      <c r="B154">
        <f>Control!B154/'Fight Time'!B154</f>
        <v>0.27562111801242234</v>
      </c>
    </row>
    <row r="155" spans="1:2" x14ac:dyDescent="0.3">
      <c r="A155" t="s">
        <v>153</v>
      </c>
      <c r="B155">
        <f>Control!B155/'Fight Time'!B155</f>
        <v>0.27161561264822132</v>
      </c>
    </row>
    <row r="156" spans="1:2" x14ac:dyDescent="0.3">
      <c r="A156" t="s">
        <v>154</v>
      </c>
      <c r="B156">
        <f>Control!B156/'Fight Time'!B156</f>
        <v>0.24796620775969963</v>
      </c>
    </row>
    <row r="157" spans="1:2" x14ac:dyDescent="0.3">
      <c r="A157" t="s">
        <v>155</v>
      </c>
      <c r="B157">
        <f>Control!B157/'Fight Time'!B157</f>
        <v>0.2065351418002466</v>
      </c>
    </row>
    <row r="158" spans="1:2" x14ac:dyDescent="0.3">
      <c r="A158" t="s">
        <v>156</v>
      </c>
      <c r="B158">
        <f>Control!B158/'Fight Time'!B158</f>
        <v>0.26256421710967165</v>
      </c>
    </row>
    <row r="159" spans="1:2" x14ac:dyDescent="0.3">
      <c r="A159" t="s">
        <v>35</v>
      </c>
      <c r="B159">
        <f>Control!B159/'Fight Time'!B159</f>
        <v>0.22621184919210055</v>
      </c>
    </row>
    <row r="160" spans="1:2" x14ac:dyDescent="0.3">
      <c r="A160" t="s">
        <v>157</v>
      </c>
      <c r="B160">
        <f>Control!B160/'Fight Time'!B160</f>
        <v>0.20367250673854448</v>
      </c>
    </row>
    <row r="161" spans="1:2" x14ac:dyDescent="0.3">
      <c r="A161" t="s">
        <v>173</v>
      </c>
      <c r="B161">
        <f>Control!B161/'Fight Time'!B161</f>
        <v>0.26851851851851855</v>
      </c>
    </row>
    <row r="162" spans="1:2" x14ac:dyDescent="0.3">
      <c r="A162" t="s">
        <v>158</v>
      </c>
      <c r="B162">
        <f>Control!B162/'Fight Time'!B162</f>
        <v>7.1111111111111111E-2</v>
      </c>
    </row>
    <row r="163" spans="1:2" x14ac:dyDescent="0.3">
      <c r="A163" t="s">
        <v>159</v>
      </c>
      <c r="B163">
        <f>Control!B163/'Fight Time'!B163</f>
        <v>0.13151465798045603</v>
      </c>
    </row>
    <row r="164" spans="1:2" x14ac:dyDescent="0.3">
      <c r="A164" t="s">
        <v>160</v>
      </c>
      <c r="B164">
        <f>Control!B164/'Fight Time'!B164</f>
        <v>2.4796084828711255E-2</v>
      </c>
    </row>
    <row r="165" spans="1:2" x14ac:dyDescent="0.3">
      <c r="A165" t="s">
        <v>161</v>
      </c>
      <c r="B165">
        <f>Control!B165/'Fight Time'!B165</f>
        <v>4.0072859744990891E-2</v>
      </c>
    </row>
    <row r="166" spans="1:2" x14ac:dyDescent="0.3">
      <c r="A166" t="s">
        <v>162</v>
      </c>
      <c r="B166">
        <f>Control!B166/'Fight Time'!B166</f>
        <v>0.46791666666666665</v>
      </c>
    </row>
    <row r="167" spans="1:2" x14ac:dyDescent="0.3">
      <c r="A167" t="s">
        <v>163</v>
      </c>
      <c r="B167">
        <f>Control!B167/'Fight Time'!B167</f>
        <v>0.23815907059874886</v>
      </c>
    </row>
    <row r="168" spans="1:2" x14ac:dyDescent="0.3">
      <c r="A168" t="s">
        <v>164</v>
      </c>
      <c r="B168">
        <f>Control!B168/'Fight Time'!B168</f>
        <v>0</v>
      </c>
    </row>
    <row r="169" spans="1:2" x14ac:dyDescent="0.3">
      <c r="A169" t="s">
        <v>165</v>
      </c>
      <c r="B169">
        <f>Control!B169/'Fight Time'!B169</f>
        <v>6.1192052980132451E-2</v>
      </c>
    </row>
    <row r="170" spans="1:2" x14ac:dyDescent="0.3">
      <c r="A170" t="s">
        <v>166</v>
      </c>
      <c r="B170">
        <f>Control!B170/'Fight Time'!B170</f>
        <v>0.6116071428571429</v>
      </c>
    </row>
    <row r="171" spans="1:2" x14ac:dyDescent="0.3">
      <c r="A171" t="s">
        <v>167</v>
      </c>
      <c r="B171">
        <f>Control!B171/'Fight Time'!B171</f>
        <v>0.12737826507578201</v>
      </c>
    </row>
    <row r="172" spans="1:2" x14ac:dyDescent="0.3">
      <c r="A172" t="s">
        <v>168</v>
      </c>
      <c r="B172">
        <f>Control!B172/'Fight Time'!B172</f>
        <v>0.14113139268798894</v>
      </c>
    </row>
    <row r="173" spans="1:2" x14ac:dyDescent="0.3">
      <c r="A173" t="s">
        <v>169</v>
      </c>
      <c r="B173">
        <f>Control!B173/'Fight Time'!B173</f>
        <v>0.15094501718213058</v>
      </c>
    </row>
    <row r="174" spans="1:2" x14ac:dyDescent="0.3">
      <c r="A174" t="s">
        <v>170</v>
      </c>
      <c r="B174">
        <f>Control!B174/'Fight Time'!B174</f>
        <v>0.11572327044025156</v>
      </c>
    </row>
    <row r="175" spans="1:2" x14ac:dyDescent="0.3">
      <c r="A175" t="s">
        <v>171</v>
      </c>
      <c r="B175">
        <f>Control!B175/'Fight Time'!B175</f>
        <v>0.13307493540051679</v>
      </c>
    </row>
    <row r="176" spans="1:2" x14ac:dyDescent="0.3">
      <c r="A176" t="s">
        <v>172</v>
      </c>
      <c r="B176">
        <f>Control!B176/'Fight Time'!B176</f>
        <v>0.18641176470588236</v>
      </c>
    </row>
    <row r="177" spans="1:2" x14ac:dyDescent="0.3">
      <c r="A177" s="4" t="s">
        <v>174</v>
      </c>
      <c r="B177">
        <f>Control!B177/'Fight Time'!B177</f>
        <v>0.37444444444444447</v>
      </c>
    </row>
    <row r="178" spans="1:2" x14ac:dyDescent="0.3">
      <c r="A178" t="s">
        <v>175</v>
      </c>
      <c r="B178">
        <f>Control!B178/'Fight Time'!B178</f>
        <v>0.13336340399939858</v>
      </c>
    </row>
    <row r="179" spans="1:2" x14ac:dyDescent="0.3">
      <c r="A179" t="s">
        <v>176</v>
      </c>
      <c r="B179">
        <f>Control!B179/'Fight Time'!B179</f>
        <v>0.49092645654250239</v>
      </c>
    </row>
    <row r="180" spans="1:2" x14ac:dyDescent="0.3">
      <c r="A180" t="s">
        <v>177</v>
      </c>
      <c r="B180">
        <f>Control!B180/'Fight Time'!B180</f>
        <v>0.17198723064644852</v>
      </c>
    </row>
    <row r="181" spans="1:2" x14ac:dyDescent="0.3">
      <c r="A181" t="s">
        <v>178</v>
      </c>
      <c r="B181">
        <f>Control!B181/'Fight Time'!B181</f>
        <v>6.648936170212766E-3</v>
      </c>
    </row>
    <row r="182" spans="1:2" x14ac:dyDescent="0.3">
      <c r="A182" t="s">
        <v>179</v>
      </c>
      <c r="B182">
        <f>Control!B182/'Fight Time'!B182</f>
        <v>0.16713464366893968</v>
      </c>
    </row>
    <row r="183" spans="1:2" x14ac:dyDescent="0.3">
      <c r="A183" t="s">
        <v>180</v>
      </c>
      <c r="B183">
        <f>Control!B183/'Fight Time'!B183</f>
        <v>0.1437908496732026</v>
      </c>
    </row>
    <row r="184" spans="1:2" x14ac:dyDescent="0.3">
      <c r="A184" t="s">
        <v>181</v>
      </c>
      <c r="B184">
        <f>Control!B184/'Fight Time'!B184</f>
        <v>0.13518005540166203</v>
      </c>
    </row>
    <row r="185" spans="1:2" x14ac:dyDescent="0.3">
      <c r="A185" t="s">
        <v>182</v>
      </c>
      <c r="B185">
        <f>Control!B185/'Fight Time'!B185</f>
        <v>0.16654624277456648</v>
      </c>
    </row>
    <row r="186" spans="1:2" x14ac:dyDescent="0.3">
      <c r="A186" t="s">
        <v>183</v>
      </c>
      <c r="B186">
        <f>Control!B186/'Fight Time'!B186</f>
        <v>7.1755994358251057E-2</v>
      </c>
    </row>
    <row r="187" spans="1:2" x14ac:dyDescent="0.3">
      <c r="A187" t="s">
        <v>184</v>
      </c>
      <c r="B187">
        <f>Control!B187/'Fight Time'!B187</f>
        <v>0.31474440219687372</v>
      </c>
    </row>
    <row r="188" spans="1:2" x14ac:dyDescent="0.3">
      <c r="A188" t="s">
        <v>185</v>
      </c>
      <c r="B188">
        <f>Control!B188/'Fight Time'!B188</f>
        <v>0.14219114219114218</v>
      </c>
    </row>
    <row r="189" spans="1:2" x14ac:dyDescent="0.3">
      <c r="A189" t="s">
        <v>186</v>
      </c>
      <c r="B189">
        <f>Control!B189/'Fight Time'!B189</f>
        <v>8.1111111111111106E-2</v>
      </c>
    </row>
    <row r="190" spans="1:2" x14ac:dyDescent="0.3">
      <c r="A190" t="s">
        <v>187</v>
      </c>
      <c r="B190">
        <f>Control!B190/'Fight Time'!B190</f>
        <v>6.8911335578002247E-2</v>
      </c>
    </row>
    <row r="191" spans="1:2" x14ac:dyDescent="0.3">
      <c r="A191" t="s">
        <v>188</v>
      </c>
      <c r="B191">
        <f>Control!B191/'Fight Time'!B191</f>
        <v>0.13936430317848411</v>
      </c>
    </row>
    <row r="192" spans="1:2" x14ac:dyDescent="0.3">
      <c r="A192" t="s">
        <v>189</v>
      </c>
      <c r="B192">
        <f>Control!B192/'Fight Time'!B192</f>
        <v>0.9897769516728625</v>
      </c>
    </row>
    <row r="193" spans="1:2" x14ac:dyDescent="0.3">
      <c r="A193" t="s">
        <v>190</v>
      </c>
      <c r="B193">
        <f>Control!B193/'Fight Time'!B193</f>
        <v>0.32512214983713356</v>
      </c>
    </row>
    <row r="194" spans="1:2" x14ac:dyDescent="0.3">
      <c r="A194" t="s">
        <v>191</v>
      </c>
      <c r="B194">
        <f>Control!B194/'Fight Time'!B194</f>
        <v>0.17518980088812491</v>
      </c>
    </row>
    <row r="195" spans="1:2" x14ac:dyDescent="0.3">
      <c r="A195" t="s">
        <v>197</v>
      </c>
      <c r="B195">
        <f>Control!B195/'Fight Time'!B195</f>
        <v>0.35208012326656396</v>
      </c>
    </row>
    <row r="196" spans="1:2" x14ac:dyDescent="0.3">
      <c r="A196" t="s">
        <v>192</v>
      </c>
      <c r="B196">
        <f>Control!B196/'Fight Time'!B196</f>
        <v>0.33319672131147543</v>
      </c>
    </row>
    <row r="197" spans="1:2" x14ac:dyDescent="0.3">
      <c r="A197" t="s">
        <v>193</v>
      </c>
      <c r="B197">
        <f>Control!B197/'Fight Time'!B197</f>
        <v>0.3705263157894737</v>
      </c>
    </row>
    <row r="198" spans="1:2" x14ac:dyDescent="0.3">
      <c r="A198" t="s">
        <v>194</v>
      </c>
      <c r="B198">
        <f>Control!B198/'Fight Time'!B198</f>
        <v>0.78047584007848902</v>
      </c>
    </row>
    <row r="199" spans="1:2" x14ac:dyDescent="0.3">
      <c r="A199" t="s">
        <v>195</v>
      </c>
      <c r="B199">
        <f>Control!B199/'Fight Time'!B199</f>
        <v>0.246823465801568</v>
      </c>
    </row>
    <row r="200" spans="1:2" x14ac:dyDescent="0.3">
      <c r="A200" t="s">
        <v>196</v>
      </c>
      <c r="B200">
        <f>Control!B200/'Fight Time'!B200</f>
        <v>8.5223367697594504E-2</v>
      </c>
    </row>
    <row r="201" spans="1:2" x14ac:dyDescent="0.3">
      <c r="A201" s="5" t="s">
        <v>198</v>
      </c>
      <c r="B201">
        <f>Control!B201/'Fight Time'!B201</f>
        <v>0.315</v>
      </c>
    </row>
    <row r="202" spans="1:2" x14ac:dyDescent="0.3">
      <c r="A202" t="s">
        <v>199</v>
      </c>
      <c r="B202">
        <f>Control!B202/'Fight Time'!B202</f>
        <v>0.17366579177602801</v>
      </c>
    </row>
    <row r="203" spans="1:2" x14ac:dyDescent="0.3">
      <c r="A203" t="s">
        <v>200</v>
      </c>
      <c r="B203">
        <f>Control!B203/'Fight Time'!B203</f>
        <v>0.18350383631713554</v>
      </c>
    </row>
    <row r="204" spans="1:2" x14ac:dyDescent="0.3">
      <c r="A204" t="s">
        <v>201</v>
      </c>
      <c r="B204">
        <f>Control!B204/'Fight Time'!B204</f>
        <v>0.31387808041504539</v>
      </c>
    </row>
    <row r="205" spans="1:2" x14ac:dyDescent="0.3">
      <c r="A205" t="s">
        <v>202</v>
      </c>
      <c r="B205">
        <f>Control!B205/'Fight Time'!B205</f>
        <v>7.7586206896551727E-2</v>
      </c>
    </row>
    <row r="206" spans="1:2" x14ac:dyDescent="0.3">
      <c r="A206" t="s">
        <v>203</v>
      </c>
      <c r="B206">
        <f>Control!B206/'Fight Time'!B206</f>
        <v>8.2746478873239437E-2</v>
      </c>
    </row>
    <row r="207" spans="1:2" x14ac:dyDescent="0.3">
      <c r="A207" t="s">
        <v>204</v>
      </c>
      <c r="B207">
        <f>Control!B207/'Fight Time'!B207</f>
        <v>7.6632302405498287E-2</v>
      </c>
    </row>
    <row r="208" spans="1:2" x14ac:dyDescent="0.3">
      <c r="A208" t="s">
        <v>205</v>
      </c>
      <c r="B208">
        <f>Control!B208/'Fight Time'!B208</f>
        <v>0.27408056042031526</v>
      </c>
    </row>
    <row r="209" spans="1:2" x14ac:dyDescent="0.3">
      <c r="A209" t="s">
        <v>206</v>
      </c>
      <c r="B209">
        <f>Control!B209/'Fight Time'!B209</f>
        <v>0.16552217453505008</v>
      </c>
    </row>
    <row r="210" spans="1:2" x14ac:dyDescent="0.3">
      <c r="A210" t="s">
        <v>207</v>
      </c>
      <c r="B210">
        <f>Control!B210/'Fight Time'!B210</f>
        <v>0.37661336929300709</v>
      </c>
    </row>
    <row r="211" spans="1:2" x14ac:dyDescent="0.3">
      <c r="A211" t="s">
        <v>208</v>
      </c>
      <c r="B211">
        <f>Control!B211/'Fight Time'!B211</f>
        <v>0.40579915134370576</v>
      </c>
    </row>
    <row r="212" spans="1:2" x14ac:dyDescent="0.3">
      <c r="A212" t="s">
        <v>209</v>
      </c>
      <c r="B212">
        <f>Control!B212/'Fight Time'!B212</f>
        <v>8.5550628233555068E-2</v>
      </c>
    </row>
    <row r="213" spans="1:2" x14ac:dyDescent="0.3">
      <c r="A213" t="s">
        <v>210</v>
      </c>
      <c r="B213">
        <f>Control!B213/'Fight Time'!B213</f>
        <v>8.8079676314970434E-2</v>
      </c>
    </row>
    <row r="214" spans="1:2" x14ac:dyDescent="0.3">
      <c r="A214" t="s">
        <v>211</v>
      </c>
      <c r="B214">
        <f>Control!B214/'Fight Time'!B214</f>
        <v>0.12342459800086919</v>
      </c>
    </row>
    <row r="215" spans="1:2" x14ac:dyDescent="0.3">
      <c r="A215" t="s">
        <v>212</v>
      </c>
      <c r="B215">
        <f>Control!B215/'Fight Time'!B215</f>
        <v>8.5243055555555544E-2</v>
      </c>
    </row>
    <row r="216" spans="1:2" x14ac:dyDescent="0.3">
      <c r="A216" t="s">
        <v>213</v>
      </c>
      <c r="B216">
        <f>Control!B216/'Fight Time'!B216</f>
        <v>0.40758547008547008</v>
      </c>
    </row>
    <row r="217" spans="1:2" x14ac:dyDescent="0.3">
      <c r="A217" t="s">
        <v>214</v>
      </c>
      <c r="B217">
        <f>Control!B217/'Fight Time'!B217</f>
        <v>8.7765474677799965E-2</v>
      </c>
    </row>
    <row r="218" spans="1:2" x14ac:dyDescent="0.3">
      <c r="A218" t="s">
        <v>215</v>
      </c>
      <c r="B218">
        <f>Control!B218/'Fight Time'!B218</f>
        <v>1.2929292929292929E-2</v>
      </c>
    </row>
    <row r="219" spans="1:2" x14ac:dyDescent="0.3">
      <c r="A219" t="s">
        <v>216</v>
      </c>
      <c r="B219">
        <f>Control!B219/'Fight Time'!B219</f>
        <v>0.53429811866859622</v>
      </c>
    </row>
    <row r="220" spans="1:2" x14ac:dyDescent="0.3">
      <c r="A220" t="s">
        <v>217</v>
      </c>
      <c r="B220">
        <f>Control!B220/'Fight Time'!B220</f>
        <v>0.24763832658569498</v>
      </c>
    </row>
    <row r="221" spans="1:2" x14ac:dyDescent="0.3">
      <c r="A221" t="s">
        <v>218</v>
      </c>
      <c r="B221">
        <f>Control!B221/'Fight Time'!B221</f>
        <v>0.22729988052568698</v>
      </c>
    </row>
    <row r="222" spans="1:2" x14ac:dyDescent="0.3">
      <c r="A222" t="s">
        <v>219</v>
      </c>
      <c r="B222">
        <f>Control!B222/'Fight Time'!B222</f>
        <v>0.13589529379003062</v>
      </c>
    </row>
    <row r="223" spans="1:2" x14ac:dyDescent="0.3">
      <c r="A223" t="s">
        <v>220</v>
      </c>
      <c r="B223">
        <f>Control!B223/'Fight Time'!B223</f>
        <v>0.2195732349841939</v>
      </c>
    </row>
    <row r="224" spans="1:2" x14ac:dyDescent="0.3">
      <c r="A224" s="4" t="s">
        <v>221</v>
      </c>
      <c r="B224">
        <f>Control!B224/'Fight Time'!B224</f>
        <v>0.42128514056224903</v>
      </c>
    </row>
    <row r="225" spans="1:2" x14ac:dyDescent="0.3">
      <c r="A225" t="s">
        <v>222</v>
      </c>
      <c r="B225">
        <f>Control!B225/'Fight Time'!B225</f>
        <v>0.35119959162838182</v>
      </c>
    </row>
    <row r="226" spans="1:2" x14ac:dyDescent="0.3">
      <c r="A226" t="s">
        <v>223</v>
      </c>
      <c r="B226">
        <f>Control!B226/'Fight Time'!B226</f>
        <v>7.4721574721574716E-2</v>
      </c>
    </row>
    <row r="227" spans="1:2" x14ac:dyDescent="0.3">
      <c r="A227" t="s">
        <v>224</v>
      </c>
      <c r="B227">
        <f>Control!B227/'Fight Time'!B227</f>
        <v>0.21694915254237288</v>
      </c>
    </row>
    <row r="228" spans="1:2" x14ac:dyDescent="0.3">
      <c r="A228" t="s">
        <v>235</v>
      </c>
      <c r="B228">
        <f>Control!B228/'Fight Time'!B228</f>
        <v>0.15869017632241814</v>
      </c>
    </row>
    <row r="229" spans="1:2" x14ac:dyDescent="0.3">
      <c r="A229" t="s">
        <v>236</v>
      </c>
      <c r="B229">
        <f>Control!B229/'Fight Time'!B229</f>
        <v>0.15974025974025974</v>
      </c>
    </row>
    <row r="230" spans="1:2" x14ac:dyDescent="0.3">
      <c r="A230" t="s">
        <v>225</v>
      </c>
      <c r="B230">
        <f>Control!B230/'Fight Time'!B230</f>
        <v>0.46874435411020776</v>
      </c>
    </row>
    <row r="231" spans="1:2" x14ac:dyDescent="0.3">
      <c r="A231" t="s">
        <v>226</v>
      </c>
      <c r="B231">
        <f>Control!B231/'Fight Time'!B231</f>
        <v>5.9831932773109241E-2</v>
      </c>
    </row>
    <row r="232" spans="1:2" x14ac:dyDescent="0.3">
      <c r="A232" t="s">
        <v>227</v>
      </c>
      <c r="B232">
        <f>Control!B232/'Fight Time'!B232</f>
        <v>0.72826086956521741</v>
      </c>
    </row>
    <row r="233" spans="1:2" x14ac:dyDescent="0.3">
      <c r="A233" t="s">
        <v>228</v>
      </c>
      <c r="B233">
        <f>Control!B233/'Fight Time'!B233</f>
        <v>0.69682151589242058</v>
      </c>
    </row>
    <row r="234" spans="1:2" x14ac:dyDescent="0.3">
      <c r="A234" t="s">
        <v>229</v>
      </c>
      <c r="B234">
        <f>Control!B234/'Fight Time'!B234</f>
        <v>3.7493579866461221E-2</v>
      </c>
    </row>
    <row r="235" spans="1:2" x14ac:dyDescent="0.3">
      <c r="A235" t="s">
        <v>230</v>
      </c>
      <c r="B235">
        <f>Control!B235/'Fight Time'!B235</f>
        <v>0.11770833333333333</v>
      </c>
    </row>
    <row r="236" spans="1:2" x14ac:dyDescent="0.3">
      <c r="A236" t="s">
        <v>231</v>
      </c>
      <c r="B236">
        <f>Control!B236/'Fight Time'!B236</f>
        <v>8.2453825857519786E-2</v>
      </c>
    </row>
    <row r="237" spans="1:2" x14ac:dyDescent="0.3">
      <c r="A237" t="s">
        <v>232</v>
      </c>
      <c r="B237">
        <f>Control!B237/'Fight Time'!B237</f>
        <v>0.43776664811723243</v>
      </c>
    </row>
    <row r="238" spans="1:2" x14ac:dyDescent="0.3">
      <c r="A238" t="s">
        <v>233</v>
      </c>
      <c r="B238">
        <f>Control!B238/'Fight Time'!B238</f>
        <v>0.36827033218785798</v>
      </c>
    </row>
    <row r="239" spans="1:2" x14ac:dyDescent="0.3">
      <c r="A239" t="s">
        <v>234</v>
      </c>
      <c r="B239">
        <f>Control!B239/'Fight Time'!B239</f>
        <v>0.45196506550218341</v>
      </c>
    </row>
    <row r="240" spans="1:2" x14ac:dyDescent="0.3">
      <c r="A240" s="4" t="s">
        <v>237</v>
      </c>
    </row>
    <row r="241" spans="1:1" x14ac:dyDescent="0.3">
      <c r="A241" t="s">
        <v>238</v>
      </c>
    </row>
    <row r="242" spans="1:1" x14ac:dyDescent="0.3">
      <c r="A242" t="s">
        <v>239</v>
      </c>
    </row>
    <row r="243" spans="1:1" x14ac:dyDescent="0.3">
      <c r="A243" t="s">
        <v>184</v>
      </c>
    </row>
    <row r="244" spans="1:1" x14ac:dyDescent="0.3">
      <c r="A244" t="s">
        <v>240</v>
      </c>
    </row>
    <row r="245" spans="1:1" x14ac:dyDescent="0.3">
      <c r="A245" t="s">
        <v>241</v>
      </c>
    </row>
    <row r="246" spans="1:1" x14ac:dyDescent="0.3">
      <c r="A246" t="s">
        <v>256</v>
      </c>
    </row>
    <row r="247" spans="1:1" x14ac:dyDescent="0.3">
      <c r="A247" t="s">
        <v>257</v>
      </c>
    </row>
    <row r="248" spans="1:1" x14ac:dyDescent="0.3">
      <c r="A248" t="s">
        <v>48</v>
      </c>
    </row>
    <row r="249" spans="1:1" x14ac:dyDescent="0.3">
      <c r="A249" t="s">
        <v>26</v>
      </c>
    </row>
    <row r="250" spans="1:1" x14ac:dyDescent="0.3">
      <c r="A250" t="s">
        <v>242</v>
      </c>
    </row>
    <row r="251" spans="1:1" x14ac:dyDescent="0.3">
      <c r="A251" t="s">
        <v>243</v>
      </c>
    </row>
    <row r="252" spans="1:1" x14ac:dyDescent="0.3">
      <c r="A252" t="s">
        <v>244</v>
      </c>
    </row>
    <row r="253" spans="1:1" x14ac:dyDescent="0.3">
      <c r="A253" t="s">
        <v>245</v>
      </c>
    </row>
    <row r="254" spans="1:1" x14ac:dyDescent="0.3">
      <c r="A254" t="s">
        <v>246</v>
      </c>
    </row>
    <row r="255" spans="1:1" x14ac:dyDescent="0.3">
      <c r="A255" t="s">
        <v>247</v>
      </c>
    </row>
    <row r="256" spans="1:1" x14ac:dyDescent="0.3">
      <c r="A256" t="s">
        <v>248</v>
      </c>
    </row>
    <row r="257" spans="1:1" x14ac:dyDescent="0.3">
      <c r="A257" t="s">
        <v>249</v>
      </c>
    </row>
    <row r="258" spans="1:1" x14ac:dyDescent="0.3">
      <c r="A258" t="s">
        <v>250</v>
      </c>
    </row>
    <row r="259" spans="1:1" x14ac:dyDescent="0.3">
      <c r="A259" t="s">
        <v>251</v>
      </c>
    </row>
    <row r="260" spans="1:1" x14ac:dyDescent="0.3">
      <c r="A260" t="s">
        <v>252</v>
      </c>
    </row>
    <row r="261" spans="1:1" x14ac:dyDescent="0.3">
      <c r="A261" t="s">
        <v>253</v>
      </c>
    </row>
    <row r="262" spans="1:1" x14ac:dyDescent="0.3">
      <c r="A262" t="s">
        <v>254</v>
      </c>
    </row>
    <row r="263" spans="1:1" x14ac:dyDescent="0.3">
      <c r="A263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263"/>
  <sheetViews>
    <sheetView zoomScaleNormal="100" workbookViewId="0">
      <selection activeCell="E265" sqref="E265"/>
    </sheetView>
  </sheetViews>
  <sheetFormatPr defaultRowHeight="14.4" x14ac:dyDescent="0.3"/>
  <cols>
    <col min="1" max="1" width="15.77734375" bestFit="1" customWidth="1"/>
    <col min="2" max="2" width="8.88671875" style="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18</v>
      </c>
      <c r="B2" s="1">
        <f t="shared" ref="B2:B65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>
        <v>111</v>
      </c>
      <c r="N3">
        <v>38</v>
      </c>
      <c r="O3">
        <v>0</v>
      </c>
      <c r="P3">
        <v>95</v>
      </c>
      <c r="Q3">
        <v>167</v>
      </c>
      <c r="R3">
        <v>243</v>
      </c>
      <c r="S3">
        <v>159</v>
      </c>
      <c r="T3">
        <v>16</v>
      </c>
      <c r="U3">
        <v>131</v>
      </c>
      <c r="V3">
        <v>424</v>
      </c>
      <c r="W3">
        <v>17</v>
      </c>
      <c r="X3">
        <v>0</v>
      </c>
      <c r="Y3">
        <f>13*60+12</f>
        <v>792</v>
      </c>
      <c r="Z3">
        <v>63</v>
      </c>
      <c r="AA3">
        <v>4</v>
      </c>
      <c r="AB3">
        <v>304</v>
      </c>
      <c r="AC3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174</v>
      </c>
      <c r="C7">
        <v>0</v>
      </c>
      <c r="D7">
        <v>0</v>
      </c>
      <c r="E7">
        <v>0</v>
      </c>
      <c r="F7">
        <v>137</v>
      </c>
      <c r="G7">
        <v>146</v>
      </c>
      <c r="H7">
        <v>172</v>
      </c>
      <c r="I7">
        <v>21</v>
      </c>
      <c r="J7">
        <f>360+36</f>
        <v>396</v>
      </c>
      <c r="K7">
        <f>8*60+51</f>
        <v>531</v>
      </c>
      <c r="L7">
        <v>0</v>
      </c>
      <c r="M7">
        <v>141</v>
      </c>
      <c r="N7">
        <v>0</v>
      </c>
      <c r="O7">
        <f>12*60-2</f>
        <v>718</v>
      </c>
    </row>
    <row r="8" spans="1:29" x14ac:dyDescent="0.3">
      <c r="A8" t="s">
        <v>7</v>
      </c>
      <c r="B8" s="1">
        <f t="shared" si="0"/>
        <v>21.5</v>
      </c>
      <c r="C8">
        <v>43</v>
      </c>
      <c r="D8">
        <v>0</v>
      </c>
    </row>
    <row r="9" spans="1:29" x14ac:dyDescent="0.3">
      <c r="A9" t="s">
        <v>8</v>
      </c>
      <c r="B9" s="1">
        <f t="shared" si="0"/>
        <v>57.727272727272727</v>
      </c>
      <c r="C9">
        <v>0</v>
      </c>
      <c r="D9">
        <v>162</v>
      </c>
      <c r="E9">
        <v>38</v>
      </c>
      <c r="F9">
        <v>0</v>
      </c>
      <c r="G9">
        <v>9</v>
      </c>
      <c r="H9">
        <v>74</v>
      </c>
      <c r="I9">
        <v>0</v>
      </c>
      <c r="J9">
        <v>41</v>
      </c>
      <c r="K9">
        <v>128</v>
      </c>
      <c r="L9">
        <v>10</v>
      </c>
      <c r="M9">
        <v>173</v>
      </c>
    </row>
    <row r="10" spans="1:29" x14ac:dyDescent="0.3">
      <c r="A10" t="s">
        <v>9</v>
      </c>
      <c r="B10" s="1">
        <f t="shared" si="0"/>
        <v>123.5</v>
      </c>
      <c r="C10">
        <v>60</v>
      </c>
      <c r="D10">
        <v>187</v>
      </c>
    </row>
    <row r="11" spans="1:29" x14ac:dyDescent="0.3">
      <c r="A11" t="s">
        <v>10</v>
      </c>
      <c r="B11" s="1">
        <f t="shared" si="0"/>
        <v>62</v>
      </c>
      <c r="C11">
        <v>4</v>
      </c>
      <c r="D11">
        <v>8</v>
      </c>
      <c r="E11">
        <v>236</v>
      </c>
      <c r="F11">
        <v>0</v>
      </c>
    </row>
    <row r="12" spans="1:29" x14ac:dyDescent="0.3">
      <c r="A12" t="s">
        <v>11</v>
      </c>
      <c r="B12" s="1">
        <f t="shared" si="0"/>
        <v>300.39999999999998</v>
      </c>
      <c r="C12">
        <v>166</v>
      </c>
      <c r="D12">
        <v>0</v>
      </c>
      <c r="E12">
        <v>612</v>
      </c>
      <c r="F12">
        <v>655</v>
      </c>
      <c r="G12">
        <v>69</v>
      </c>
    </row>
    <row r="13" spans="1:29" x14ac:dyDescent="0.3">
      <c r="A13" t="s">
        <v>12</v>
      </c>
      <c r="B13" s="1">
        <f t="shared" si="0"/>
        <v>38.9</v>
      </c>
      <c r="C13">
        <v>3</v>
      </c>
      <c r="D13">
        <v>13</v>
      </c>
      <c r="E13">
        <v>0</v>
      </c>
      <c r="F13">
        <v>100</v>
      </c>
      <c r="G13">
        <v>114</v>
      </c>
      <c r="H13">
        <v>4</v>
      </c>
      <c r="I13">
        <v>32</v>
      </c>
      <c r="J13">
        <v>13</v>
      </c>
      <c r="K13">
        <v>0</v>
      </c>
      <c r="L13">
        <v>110</v>
      </c>
    </row>
    <row r="14" spans="1:29" x14ac:dyDescent="0.3">
      <c r="A14" t="s">
        <v>13</v>
      </c>
      <c r="B14" s="1">
        <f t="shared" si="0"/>
        <v>24.75</v>
      </c>
      <c r="C14">
        <v>0</v>
      </c>
      <c r="D14">
        <v>0</v>
      </c>
      <c r="E14">
        <v>85</v>
      </c>
      <c r="F14">
        <v>9</v>
      </c>
      <c r="G14">
        <v>35</v>
      </c>
      <c r="H14">
        <v>64</v>
      </c>
      <c r="I14">
        <v>0</v>
      </c>
      <c r="J14">
        <v>5</v>
      </c>
    </row>
    <row r="15" spans="1:29" x14ac:dyDescent="0.3">
      <c r="A15" t="s">
        <v>14</v>
      </c>
      <c r="B15" s="1">
        <f t="shared" si="0"/>
        <v>224.75</v>
      </c>
      <c r="C15">
        <v>324</v>
      </c>
      <c r="D15">
        <v>12</v>
      </c>
      <c r="E15">
        <f>9*60+20</f>
        <v>560</v>
      </c>
      <c r="F15">
        <v>3</v>
      </c>
    </row>
    <row r="16" spans="1:29" x14ac:dyDescent="0.3">
      <c r="A16" t="s">
        <v>15</v>
      </c>
      <c r="B16" s="1">
        <f t="shared" si="0"/>
        <v>110.69230769230769</v>
      </c>
      <c r="C16">
        <v>0</v>
      </c>
      <c r="D16">
        <v>41</v>
      </c>
      <c r="E16">
        <v>3</v>
      </c>
      <c r="F16">
        <v>0</v>
      </c>
      <c r="G16">
        <v>0</v>
      </c>
      <c r="H16">
        <v>186</v>
      </c>
      <c r="I16">
        <f>7*60+11</f>
        <v>431</v>
      </c>
      <c r="J16">
        <f>180+56</f>
        <v>236</v>
      </c>
      <c r="K16">
        <v>15</v>
      </c>
      <c r="L16">
        <f>420+11</f>
        <v>431</v>
      </c>
      <c r="M16">
        <v>75</v>
      </c>
      <c r="N16">
        <v>21</v>
      </c>
      <c r="O16">
        <v>0</v>
      </c>
    </row>
    <row r="17" spans="1:21" x14ac:dyDescent="0.3">
      <c r="A17" t="s">
        <v>16</v>
      </c>
      <c r="B17" s="1">
        <f t="shared" si="0"/>
        <v>30.5</v>
      </c>
      <c r="C17">
        <v>14</v>
      </c>
      <c r="D17">
        <v>47</v>
      </c>
    </row>
    <row r="18" spans="1:21" x14ac:dyDescent="0.3">
      <c r="A18" t="s">
        <v>17</v>
      </c>
      <c r="B18" s="1">
        <f t="shared" si="0"/>
        <v>95.25</v>
      </c>
      <c r="C18">
        <v>349</v>
      </c>
      <c r="D18">
        <v>18</v>
      </c>
      <c r="E18">
        <v>6</v>
      </c>
      <c r="F18">
        <v>8</v>
      </c>
    </row>
    <row r="19" spans="1:21" x14ac:dyDescent="0.3">
      <c r="A19" t="s">
        <v>19</v>
      </c>
      <c r="B19" s="1">
        <f t="shared" si="0"/>
        <v>122.2</v>
      </c>
      <c r="C19">
        <v>252</v>
      </c>
      <c r="D19">
        <v>93</v>
      </c>
      <c r="E19">
        <v>256</v>
      </c>
      <c r="F19">
        <v>10</v>
      </c>
      <c r="G19">
        <v>0</v>
      </c>
    </row>
    <row r="20" spans="1:21" x14ac:dyDescent="0.3">
      <c r="A20" t="s">
        <v>1</v>
      </c>
      <c r="B20" s="1">
        <f t="shared" si="0"/>
        <v>79.599999999999994</v>
      </c>
      <c r="C20">
        <v>21</v>
      </c>
      <c r="D20">
        <v>136</v>
      </c>
      <c r="E20">
        <v>177</v>
      </c>
      <c r="F20">
        <v>29</v>
      </c>
      <c r="G20">
        <v>35</v>
      </c>
    </row>
    <row r="21" spans="1:21" x14ac:dyDescent="0.3">
      <c r="A21" t="s">
        <v>20</v>
      </c>
      <c r="B21" s="1">
        <f t="shared" si="0"/>
        <v>57.214285714285715</v>
      </c>
      <c r="C21">
        <v>0</v>
      </c>
      <c r="D21">
        <v>0</v>
      </c>
      <c r="E21">
        <v>0</v>
      </c>
      <c r="F21">
        <v>34</v>
      </c>
      <c r="G21">
        <v>0</v>
      </c>
      <c r="H21">
        <v>52</v>
      </c>
      <c r="I21">
        <v>6</v>
      </c>
      <c r="J21">
        <v>3</v>
      </c>
      <c r="K21">
        <v>27</v>
      </c>
      <c r="L21">
        <v>9</v>
      </c>
      <c r="M21">
        <v>4</v>
      </c>
      <c r="N21">
        <v>23</v>
      </c>
      <c r="O21">
        <v>643</v>
      </c>
      <c r="P21">
        <v>0</v>
      </c>
    </row>
    <row r="22" spans="1:21" x14ac:dyDescent="0.3">
      <c r="A22" t="s">
        <v>21</v>
      </c>
      <c r="B22" s="1">
        <f t="shared" si="0"/>
        <v>148</v>
      </c>
      <c r="C22">
        <v>85</v>
      </c>
      <c r="D22">
        <v>334</v>
      </c>
      <c r="E22">
        <v>94</v>
      </c>
      <c r="F22">
        <v>482</v>
      </c>
      <c r="G22">
        <v>209</v>
      </c>
      <c r="H22">
        <v>63</v>
      </c>
      <c r="I22">
        <f>180+51</f>
        <v>231</v>
      </c>
      <c r="J22">
        <v>21</v>
      </c>
      <c r="K22">
        <v>0</v>
      </c>
      <c r="L22">
        <v>109</v>
      </c>
      <c r="M22">
        <v>0</v>
      </c>
    </row>
    <row r="23" spans="1:21" x14ac:dyDescent="0.3">
      <c r="A23" t="s">
        <v>22</v>
      </c>
      <c r="B23" s="1">
        <f t="shared" si="0"/>
        <v>40.81818181818182</v>
      </c>
      <c r="C23">
        <v>0</v>
      </c>
      <c r="D23">
        <v>85</v>
      </c>
      <c r="E23">
        <v>29</v>
      </c>
      <c r="F23">
        <v>0</v>
      </c>
      <c r="G23">
        <v>0</v>
      </c>
      <c r="H23">
        <v>100</v>
      </c>
      <c r="I23">
        <v>1</v>
      </c>
      <c r="J23">
        <v>0</v>
      </c>
      <c r="K23">
        <v>0</v>
      </c>
      <c r="L23">
        <v>105</v>
      </c>
      <c r="M23">
        <v>129</v>
      </c>
    </row>
    <row r="24" spans="1:21" x14ac:dyDescent="0.3">
      <c r="A24" t="s">
        <v>23</v>
      </c>
      <c r="B24" s="1">
        <f t="shared" si="0"/>
        <v>66.315789473684205</v>
      </c>
      <c r="C24">
        <v>3</v>
      </c>
      <c r="D24">
        <v>40</v>
      </c>
      <c r="E24">
        <v>286</v>
      </c>
      <c r="F24">
        <v>10</v>
      </c>
      <c r="G24">
        <v>14</v>
      </c>
      <c r="H24">
        <v>22</v>
      </c>
      <c r="I24">
        <v>0</v>
      </c>
      <c r="J24">
        <v>119</v>
      </c>
      <c r="K24">
        <v>0</v>
      </c>
      <c r="L24">
        <v>45</v>
      </c>
      <c r="M24">
        <v>130</v>
      </c>
      <c r="N24">
        <v>151</v>
      </c>
      <c r="O24">
        <v>158</v>
      </c>
      <c r="P24">
        <v>0</v>
      </c>
      <c r="Q24">
        <v>48</v>
      </c>
      <c r="R24">
        <v>28</v>
      </c>
      <c r="S24">
        <v>70</v>
      </c>
      <c r="T24">
        <v>119</v>
      </c>
      <c r="U24">
        <v>17</v>
      </c>
    </row>
    <row r="25" spans="1:21" x14ac:dyDescent="0.3">
      <c r="A25" t="s">
        <v>24</v>
      </c>
      <c r="B25" s="1">
        <f t="shared" si="0"/>
        <v>79.714285714285708</v>
      </c>
      <c r="C25">
        <v>0</v>
      </c>
      <c r="D25">
        <v>37</v>
      </c>
      <c r="E25">
        <v>18</v>
      </c>
      <c r="F25">
        <v>39</v>
      </c>
      <c r="G25">
        <v>130</v>
      </c>
      <c r="H25">
        <v>5</v>
      </c>
      <c r="I25">
        <v>43</v>
      </c>
      <c r="J25">
        <v>10</v>
      </c>
      <c r="K25">
        <v>247</v>
      </c>
      <c r="L25">
        <v>431</v>
      </c>
      <c r="M25">
        <v>54</v>
      </c>
      <c r="N25">
        <v>35</v>
      </c>
      <c r="O25">
        <v>64</v>
      </c>
      <c r="P25">
        <v>3</v>
      </c>
    </row>
    <row r="26" spans="1:21" x14ac:dyDescent="0.3">
      <c r="A26" t="s">
        <v>25</v>
      </c>
      <c r="B26" s="1">
        <f t="shared" si="0"/>
        <v>0</v>
      </c>
      <c r="C26">
        <v>0</v>
      </c>
      <c r="D26">
        <v>0</v>
      </c>
    </row>
    <row r="27" spans="1:21" x14ac:dyDescent="0.3">
      <c r="A27" t="s">
        <v>26</v>
      </c>
      <c r="B27" s="1">
        <f t="shared" si="0"/>
        <v>63.111111111111114</v>
      </c>
      <c r="C27">
        <v>9</v>
      </c>
      <c r="D27">
        <v>25</v>
      </c>
      <c r="E27">
        <v>69</v>
      </c>
      <c r="F27">
        <v>0</v>
      </c>
      <c r="G27">
        <v>181</v>
      </c>
      <c r="H27">
        <v>137</v>
      </c>
      <c r="I27">
        <v>138</v>
      </c>
      <c r="J27">
        <v>9</v>
      </c>
      <c r="K27">
        <v>0</v>
      </c>
    </row>
    <row r="28" spans="1:21" x14ac:dyDescent="0.3">
      <c r="A28" t="s">
        <v>27</v>
      </c>
      <c r="B28" s="1">
        <f t="shared" si="0"/>
        <v>36</v>
      </c>
      <c r="C28">
        <v>36</v>
      </c>
    </row>
    <row r="29" spans="1:21" x14ac:dyDescent="0.3">
      <c r="A29" t="s">
        <v>28</v>
      </c>
      <c r="B29" s="1">
        <f t="shared" si="0"/>
        <v>82.5</v>
      </c>
      <c r="C29">
        <v>0</v>
      </c>
      <c r="D29">
        <v>0</v>
      </c>
      <c r="E29">
        <v>330</v>
      </c>
      <c r="F29">
        <v>0</v>
      </c>
    </row>
    <row r="30" spans="1:21" x14ac:dyDescent="0.3">
      <c r="A30" t="s">
        <v>29</v>
      </c>
      <c r="B30" s="1">
        <f t="shared" si="0"/>
        <v>22.866666666666667</v>
      </c>
      <c r="C30">
        <v>0</v>
      </c>
      <c r="D30">
        <v>166</v>
      </c>
      <c r="E30">
        <v>45</v>
      </c>
      <c r="F30">
        <v>0</v>
      </c>
      <c r="G30">
        <v>8</v>
      </c>
      <c r="H30">
        <v>11</v>
      </c>
      <c r="I30">
        <v>30</v>
      </c>
      <c r="J30">
        <v>0</v>
      </c>
      <c r="K30">
        <v>12</v>
      </c>
      <c r="L30">
        <v>0</v>
      </c>
      <c r="M30">
        <v>13</v>
      </c>
      <c r="N30">
        <v>27</v>
      </c>
      <c r="O30">
        <v>14</v>
      </c>
      <c r="P30">
        <v>16</v>
      </c>
      <c r="Q30">
        <v>1</v>
      </c>
    </row>
    <row r="31" spans="1:21" x14ac:dyDescent="0.3">
      <c r="A31" t="s">
        <v>30</v>
      </c>
      <c r="B31" s="1">
        <f t="shared" si="0"/>
        <v>49.714285714285715</v>
      </c>
      <c r="C31">
        <v>2</v>
      </c>
      <c r="D31">
        <v>3</v>
      </c>
      <c r="E31">
        <v>103</v>
      </c>
      <c r="F31">
        <v>139</v>
      </c>
      <c r="G31">
        <v>14</v>
      </c>
      <c r="H31">
        <v>13</v>
      </c>
      <c r="I31">
        <v>74</v>
      </c>
    </row>
    <row r="32" spans="1:21" x14ac:dyDescent="0.3">
      <c r="A32" t="s">
        <v>31</v>
      </c>
      <c r="B32" s="1">
        <f t="shared" si="0"/>
        <v>24.75</v>
      </c>
      <c r="C32">
        <v>12</v>
      </c>
      <c r="D32">
        <v>1</v>
      </c>
      <c r="E32">
        <v>86</v>
      </c>
      <c r="F32">
        <v>0</v>
      </c>
    </row>
    <row r="33" spans="1:25" x14ac:dyDescent="0.3">
      <c r="A33" t="s">
        <v>32</v>
      </c>
      <c r="B33" s="1">
        <f t="shared" si="0"/>
        <v>11.333333333333334</v>
      </c>
      <c r="C33">
        <v>34</v>
      </c>
      <c r="D33">
        <v>0</v>
      </c>
      <c r="E33">
        <v>0</v>
      </c>
    </row>
    <row r="34" spans="1:25" x14ac:dyDescent="0.3">
      <c r="A34" t="s">
        <v>33</v>
      </c>
      <c r="B34" s="1">
        <f t="shared" si="0"/>
        <v>87.333333333333329</v>
      </c>
      <c r="C34">
        <v>78</v>
      </c>
      <c r="D34">
        <v>3</v>
      </c>
      <c r="E34">
        <v>181</v>
      </c>
    </row>
    <row r="35" spans="1:25" x14ac:dyDescent="0.3">
      <c r="A35" t="s">
        <v>34</v>
      </c>
      <c r="B35" s="1">
        <f t="shared" si="0"/>
        <v>17.5</v>
      </c>
      <c r="C35">
        <v>0</v>
      </c>
      <c r="D35">
        <v>35</v>
      </c>
    </row>
    <row r="36" spans="1:25" x14ac:dyDescent="0.3">
      <c r="A36" t="s">
        <v>35</v>
      </c>
      <c r="B36" s="1">
        <f t="shared" si="0"/>
        <v>157.4</v>
      </c>
      <c r="C36">
        <v>331</v>
      </c>
      <c r="D36">
        <v>0</v>
      </c>
      <c r="E36">
        <v>46</v>
      </c>
      <c r="F36">
        <v>386</v>
      </c>
      <c r="G36">
        <v>24</v>
      </c>
    </row>
    <row r="37" spans="1:25" x14ac:dyDescent="0.3">
      <c r="A37" t="s">
        <v>36</v>
      </c>
      <c r="B37" s="1">
        <f t="shared" si="0"/>
        <v>104.65217391304348</v>
      </c>
      <c r="C37">
        <v>104</v>
      </c>
      <c r="D37">
        <v>0</v>
      </c>
      <c r="E37">
        <v>314</v>
      </c>
      <c r="F37">
        <v>11</v>
      </c>
      <c r="G37">
        <v>0</v>
      </c>
      <c r="H37">
        <v>234</v>
      </c>
      <c r="I37">
        <v>233</v>
      </c>
      <c r="J37">
        <v>35</v>
      </c>
      <c r="K37">
        <v>22</v>
      </c>
      <c r="L37">
        <v>191</v>
      </c>
      <c r="M37">
        <v>90</v>
      </c>
      <c r="N37">
        <v>50</v>
      </c>
      <c r="O37">
        <v>0</v>
      </c>
      <c r="P37">
        <v>255</v>
      </c>
      <c r="Q37">
        <v>14</v>
      </c>
      <c r="R37">
        <v>612</v>
      </c>
      <c r="S37">
        <v>98</v>
      </c>
      <c r="T37">
        <v>7</v>
      </c>
      <c r="U37">
        <v>107</v>
      </c>
      <c r="V37">
        <v>0</v>
      </c>
      <c r="W37">
        <v>1</v>
      </c>
      <c r="X37">
        <v>29</v>
      </c>
      <c r="Y37">
        <v>0</v>
      </c>
    </row>
    <row r="38" spans="1:25" x14ac:dyDescent="0.3">
      <c r="A38" t="s">
        <v>37</v>
      </c>
      <c r="B38" s="1">
        <f t="shared" si="0"/>
        <v>43</v>
      </c>
      <c r="C38">
        <v>43</v>
      </c>
    </row>
    <row r="39" spans="1:25" x14ac:dyDescent="0.3">
      <c r="A39" t="s">
        <v>38</v>
      </c>
      <c r="B39" s="1">
        <f t="shared" si="0"/>
        <v>89.933333333333337</v>
      </c>
      <c r="C39">
        <v>80</v>
      </c>
      <c r="D39">
        <v>12</v>
      </c>
      <c r="E39">
        <v>158</v>
      </c>
      <c r="F39">
        <v>3</v>
      </c>
      <c r="G39">
        <v>0</v>
      </c>
      <c r="H39">
        <v>1</v>
      </c>
      <c r="I39">
        <v>43</v>
      </c>
      <c r="J39">
        <v>0</v>
      </c>
      <c r="K39">
        <v>0</v>
      </c>
      <c r="L39">
        <f>7*60+55</f>
        <v>475</v>
      </c>
      <c r="M39">
        <v>72</v>
      </c>
      <c r="N39">
        <v>128</v>
      </c>
      <c r="O39">
        <v>2</v>
      </c>
      <c r="P39">
        <v>44</v>
      </c>
      <c r="Q39">
        <v>331</v>
      </c>
    </row>
    <row r="40" spans="1:25" x14ac:dyDescent="0.3">
      <c r="A40" t="s">
        <v>39</v>
      </c>
      <c r="B40" s="1">
        <f t="shared" si="0"/>
        <v>98.333333333333329</v>
      </c>
      <c r="C40">
        <v>128</v>
      </c>
      <c r="D40">
        <v>18</v>
      </c>
      <c r="E40">
        <v>45</v>
      </c>
      <c r="F40">
        <v>14</v>
      </c>
      <c r="G40">
        <v>379</v>
      </c>
      <c r="H40">
        <v>6</v>
      </c>
    </row>
    <row r="41" spans="1:25" x14ac:dyDescent="0.3">
      <c r="A41" t="s">
        <v>45</v>
      </c>
      <c r="B41" s="1">
        <f t="shared" si="0"/>
        <v>24.4</v>
      </c>
      <c r="C41">
        <v>11</v>
      </c>
      <c r="D41">
        <v>4</v>
      </c>
      <c r="E41">
        <v>77</v>
      </c>
      <c r="F41">
        <v>30</v>
      </c>
      <c r="G41">
        <v>0</v>
      </c>
    </row>
    <row r="42" spans="1:25" x14ac:dyDescent="0.3">
      <c r="A42" t="s">
        <v>40</v>
      </c>
      <c r="B42" s="1">
        <f t="shared" si="0"/>
        <v>21</v>
      </c>
      <c r="C42">
        <v>0</v>
      </c>
      <c r="D42">
        <v>18</v>
      </c>
      <c r="E42">
        <v>0</v>
      </c>
      <c r="F42">
        <v>66</v>
      </c>
    </row>
    <row r="43" spans="1:25" x14ac:dyDescent="0.3">
      <c r="A43" t="s">
        <v>41</v>
      </c>
      <c r="B43" s="1">
        <f t="shared" si="0"/>
        <v>236.25</v>
      </c>
      <c r="C43">
        <v>191</v>
      </c>
      <c r="D43">
        <v>361</v>
      </c>
      <c r="E43">
        <v>315</v>
      </c>
      <c r="F43">
        <v>78</v>
      </c>
    </row>
    <row r="44" spans="1:25" x14ac:dyDescent="0.3">
      <c r="A44" t="s">
        <v>42</v>
      </c>
      <c r="B44" s="1">
        <f t="shared" si="0"/>
        <v>199.10526315789474</v>
      </c>
      <c r="C44">
        <v>17</v>
      </c>
      <c r="D44">
        <v>24</v>
      </c>
      <c r="E44">
        <v>156</v>
      </c>
      <c r="F44">
        <v>0</v>
      </c>
      <c r="G44">
        <v>10</v>
      </c>
      <c r="H44">
        <v>5</v>
      </c>
      <c r="I44">
        <v>4</v>
      </c>
      <c r="J44">
        <v>272</v>
      </c>
      <c r="K44">
        <v>16</v>
      </c>
      <c r="L44">
        <v>198</v>
      </c>
      <c r="M44">
        <v>151</v>
      </c>
      <c r="N44">
        <v>182</v>
      </c>
      <c r="O44">
        <f>9*60+6</f>
        <v>546</v>
      </c>
      <c r="P44">
        <v>125</v>
      </c>
      <c r="Q44">
        <v>0</v>
      </c>
      <c r="R44">
        <f>19*60+38</f>
        <v>1178</v>
      </c>
      <c r="S44">
        <v>242</v>
      </c>
      <c r="T44">
        <v>282</v>
      </c>
      <c r="U44">
        <v>375</v>
      </c>
    </row>
    <row r="45" spans="1:25" x14ac:dyDescent="0.3">
      <c r="A45" t="s">
        <v>43</v>
      </c>
      <c r="B45" s="1">
        <f t="shared" si="0"/>
        <v>87.6</v>
      </c>
      <c r="C45">
        <v>159</v>
      </c>
      <c r="D45">
        <v>16</v>
      </c>
      <c r="E45">
        <v>4</v>
      </c>
      <c r="F45">
        <v>240</v>
      </c>
      <c r="G45">
        <v>157</v>
      </c>
      <c r="H45">
        <v>25</v>
      </c>
      <c r="I45">
        <v>41</v>
      </c>
      <c r="J45">
        <v>0</v>
      </c>
      <c r="K45">
        <v>56</v>
      </c>
      <c r="L45">
        <v>178</v>
      </c>
    </row>
    <row r="46" spans="1:25" x14ac:dyDescent="0.3">
      <c r="A46" t="s">
        <v>44</v>
      </c>
      <c r="B46" s="1">
        <f t="shared" si="0"/>
        <v>159</v>
      </c>
      <c r="C46">
        <v>283</v>
      </c>
      <c r="D46">
        <v>12</v>
      </c>
      <c r="E46">
        <f>7*60+44</f>
        <v>464</v>
      </c>
      <c r="F46">
        <v>94</v>
      </c>
      <c r="G46">
        <v>0</v>
      </c>
      <c r="H46">
        <v>21</v>
      </c>
      <c r="I46">
        <v>43</v>
      </c>
      <c r="J46">
        <v>7</v>
      </c>
      <c r="K46">
        <v>429</v>
      </c>
      <c r="L46">
        <v>93</v>
      </c>
      <c r="M46">
        <v>15</v>
      </c>
      <c r="N46">
        <v>2</v>
      </c>
      <c r="O46">
        <v>34</v>
      </c>
      <c r="P46">
        <v>78</v>
      </c>
      <c r="Q46">
        <v>347</v>
      </c>
      <c r="R46">
        <v>622</v>
      </c>
    </row>
    <row r="47" spans="1:25" x14ac:dyDescent="0.3">
      <c r="A47" t="s">
        <v>46</v>
      </c>
      <c r="B47" s="1">
        <f t="shared" si="0"/>
        <v>74.599999999999994</v>
      </c>
      <c r="C47">
        <v>0</v>
      </c>
      <c r="D47">
        <v>16</v>
      </c>
      <c r="E47">
        <v>5</v>
      </c>
      <c r="F47">
        <v>0</v>
      </c>
      <c r="G47">
        <v>396</v>
      </c>
      <c r="H47">
        <v>195</v>
      </c>
      <c r="I47">
        <v>96</v>
      </c>
      <c r="J47">
        <v>26</v>
      </c>
      <c r="K47">
        <v>0</v>
      </c>
      <c r="L47">
        <v>0</v>
      </c>
      <c r="M47">
        <f>180+47</f>
        <v>227</v>
      </c>
      <c r="N47">
        <v>51</v>
      </c>
      <c r="O47">
        <v>0</v>
      </c>
      <c r="P47">
        <v>107</v>
      </c>
      <c r="Q47">
        <v>0</v>
      </c>
    </row>
    <row r="48" spans="1:25" x14ac:dyDescent="0.3">
      <c r="A48" t="s">
        <v>47</v>
      </c>
      <c r="B48" s="1">
        <f t="shared" si="0"/>
        <v>54.533333333333331</v>
      </c>
      <c r="C48">
        <v>0</v>
      </c>
      <c r="D48">
        <v>42</v>
      </c>
      <c r="E48">
        <v>31</v>
      </c>
      <c r="F48">
        <v>0</v>
      </c>
      <c r="G48">
        <v>16</v>
      </c>
      <c r="H48">
        <v>1</v>
      </c>
      <c r="I48">
        <v>0</v>
      </c>
      <c r="J48">
        <v>0</v>
      </c>
      <c r="K48">
        <v>36</v>
      </c>
      <c r="L48">
        <v>9</v>
      </c>
      <c r="M48">
        <v>0</v>
      </c>
      <c r="N48">
        <v>0</v>
      </c>
      <c r="O48">
        <v>240</v>
      </c>
      <c r="P48">
        <v>443</v>
      </c>
      <c r="Q48">
        <v>0</v>
      </c>
    </row>
    <row r="49" spans="1:20" x14ac:dyDescent="0.3">
      <c r="A49" t="s">
        <v>48</v>
      </c>
      <c r="B49" s="1">
        <f t="shared" si="0"/>
        <v>95.5</v>
      </c>
      <c r="C49">
        <v>73</v>
      </c>
      <c r="D49">
        <v>24</v>
      </c>
      <c r="E49">
        <v>189</v>
      </c>
      <c r="F49">
        <v>0</v>
      </c>
      <c r="G49">
        <v>301</v>
      </c>
      <c r="H49">
        <v>61</v>
      </c>
      <c r="I49">
        <v>0</v>
      </c>
      <c r="J49">
        <v>0</v>
      </c>
      <c r="K49">
        <v>0</v>
      </c>
      <c r="L49">
        <v>92</v>
      </c>
      <c r="M49">
        <v>118</v>
      </c>
      <c r="N49">
        <v>4</v>
      </c>
      <c r="O49">
        <v>130</v>
      </c>
      <c r="P49">
        <v>74</v>
      </c>
      <c r="Q49">
        <v>0</v>
      </c>
      <c r="R49">
        <v>334</v>
      </c>
      <c r="S49">
        <v>319</v>
      </c>
      <c r="T49">
        <v>0</v>
      </c>
    </row>
    <row r="50" spans="1:20" x14ac:dyDescent="0.3">
      <c r="A50" s="3" t="s">
        <v>49</v>
      </c>
      <c r="B50" s="1">
        <f t="shared" si="0"/>
        <v>116.75</v>
      </c>
      <c r="C50">
        <v>41</v>
      </c>
      <c r="D50">
        <v>2</v>
      </c>
      <c r="E50">
        <v>50</v>
      </c>
      <c r="F50">
        <v>149</v>
      </c>
      <c r="G50">
        <v>168</v>
      </c>
      <c r="H50">
        <v>12</v>
      </c>
      <c r="I50">
        <v>64</v>
      </c>
      <c r="J50">
        <v>0</v>
      </c>
      <c r="K50">
        <v>420</v>
      </c>
      <c r="L50">
        <v>345</v>
      </c>
      <c r="M50">
        <v>22</v>
      </c>
      <c r="N50">
        <v>128</v>
      </c>
    </row>
    <row r="51" spans="1:20" x14ac:dyDescent="0.3">
      <c r="A51" t="s">
        <v>50</v>
      </c>
      <c r="B51" s="1">
        <f t="shared" si="0"/>
        <v>198.88888888888889</v>
      </c>
      <c r="C51">
        <v>0</v>
      </c>
      <c r="D51">
        <v>67</v>
      </c>
      <c r="E51">
        <f>4*60+39</f>
        <v>279</v>
      </c>
      <c r="F51">
        <f>7*60+37</f>
        <v>457</v>
      </c>
      <c r="G51">
        <v>270</v>
      </c>
      <c r="H51">
        <v>110</v>
      </c>
      <c r="I51">
        <v>255</v>
      </c>
      <c r="J51">
        <f>3*60+47</f>
        <v>227</v>
      </c>
      <c r="K51">
        <v>125</v>
      </c>
    </row>
    <row r="52" spans="1:20" x14ac:dyDescent="0.3">
      <c r="A52" t="s">
        <v>51</v>
      </c>
      <c r="B52" s="1">
        <f t="shared" si="0"/>
        <v>44</v>
      </c>
      <c r="C52">
        <v>0</v>
      </c>
      <c r="D52">
        <v>88</v>
      </c>
    </row>
    <row r="53" spans="1:20" x14ac:dyDescent="0.3">
      <c r="A53" t="s">
        <v>52</v>
      </c>
      <c r="B53" s="1">
        <f t="shared" si="0"/>
        <v>197.18181818181819</v>
      </c>
      <c r="C53">
        <f>11*60+44</f>
        <v>704</v>
      </c>
      <c r="D53">
        <v>63</v>
      </c>
      <c r="E53">
        <v>24</v>
      </c>
      <c r="F53">
        <v>173</v>
      </c>
      <c r="G53">
        <v>273</v>
      </c>
      <c r="H53">
        <f>9*60+23</f>
        <v>563</v>
      </c>
      <c r="I53">
        <v>149</v>
      </c>
      <c r="J53">
        <v>132</v>
      </c>
      <c r="K53">
        <v>15</v>
      </c>
      <c r="L53">
        <v>50</v>
      </c>
      <c r="M53">
        <v>23</v>
      </c>
    </row>
    <row r="54" spans="1:20" x14ac:dyDescent="0.3">
      <c r="A54" t="s">
        <v>53</v>
      </c>
      <c r="B54" s="1">
        <f t="shared" si="0"/>
        <v>61.9375</v>
      </c>
      <c r="C54">
        <v>424</v>
      </c>
      <c r="D54">
        <v>2</v>
      </c>
      <c r="E54">
        <v>0</v>
      </c>
      <c r="F54">
        <v>62</v>
      </c>
      <c r="G54">
        <v>2</v>
      </c>
      <c r="H54">
        <v>21</v>
      </c>
      <c r="I54">
        <v>121</v>
      </c>
      <c r="J54">
        <v>2</v>
      </c>
      <c r="K54">
        <v>113</v>
      </c>
      <c r="L54">
        <v>24</v>
      </c>
      <c r="M54">
        <v>56</v>
      </c>
      <c r="N54">
        <v>19</v>
      </c>
      <c r="O54">
        <v>98</v>
      </c>
      <c r="P54">
        <v>0</v>
      </c>
      <c r="Q54">
        <v>1</v>
      </c>
      <c r="R54">
        <v>46</v>
      </c>
    </row>
    <row r="55" spans="1:20" x14ac:dyDescent="0.3">
      <c r="A55" t="s">
        <v>54</v>
      </c>
      <c r="B55" s="1">
        <f t="shared" si="0"/>
        <v>177.5</v>
      </c>
      <c r="C55">
        <v>103</v>
      </c>
      <c r="D55">
        <v>36</v>
      </c>
      <c r="E55">
        <v>417</v>
      </c>
      <c r="F55">
        <v>133</v>
      </c>
      <c r="G55">
        <v>151</v>
      </c>
      <c r="H55">
        <f>4*60+49</f>
        <v>289</v>
      </c>
      <c r="I55">
        <v>238</v>
      </c>
      <c r="J55">
        <v>39</v>
      </c>
      <c r="K55">
        <v>640</v>
      </c>
      <c r="L55">
        <v>45</v>
      </c>
      <c r="M55">
        <v>0</v>
      </c>
      <c r="N55">
        <v>185</v>
      </c>
      <c r="O55">
        <v>129</v>
      </c>
      <c r="P55">
        <v>80</v>
      </c>
    </row>
    <row r="56" spans="1:20" x14ac:dyDescent="0.3">
      <c r="A56" t="s">
        <v>55</v>
      </c>
      <c r="B56" s="1">
        <f t="shared" si="0"/>
        <v>6.666666666666667</v>
      </c>
      <c r="C56">
        <v>0</v>
      </c>
      <c r="D56">
        <v>3</v>
      </c>
      <c r="E56">
        <v>17</v>
      </c>
    </row>
    <row r="57" spans="1:20" x14ac:dyDescent="0.3">
      <c r="A57" t="s">
        <v>56</v>
      </c>
      <c r="B57" s="1">
        <f t="shared" si="0"/>
        <v>153.83333333333334</v>
      </c>
      <c r="C57">
        <v>171</v>
      </c>
      <c r="D57">
        <v>163</v>
      </c>
      <c r="E57">
        <f>6*60+27</f>
        <v>387</v>
      </c>
      <c r="F57">
        <v>15</v>
      </c>
      <c r="G57">
        <v>138</v>
      </c>
      <c r="H57">
        <v>49</v>
      </c>
    </row>
    <row r="58" spans="1:20" x14ac:dyDescent="0.3">
      <c r="A58" t="s">
        <v>57</v>
      </c>
      <c r="B58" s="1">
        <f t="shared" si="0"/>
        <v>49.285714285714285</v>
      </c>
      <c r="C58">
        <v>49</v>
      </c>
      <c r="D58">
        <v>12</v>
      </c>
      <c r="E58">
        <v>0</v>
      </c>
      <c r="F58">
        <v>52</v>
      </c>
      <c r="G58">
        <v>175</v>
      </c>
      <c r="H58">
        <v>0</v>
      </c>
      <c r="I58">
        <v>57</v>
      </c>
    </row>
    <row r="59" spans="1:20" x14ac:dyDescent="0.3">
      <c r="A59" t="s">
        <v>58</v>
      </c>
      <c r="B59" s="1">
        <f t="shared" si="0"/>
        <v>82.692307692307693</v>
      </c>
      <c r="C59">
        <v>43</v>
      </c>
      <c r="D59">
        <v>16</v>
      </c>
      <c r="E59">
        <v>2</v>
      </c>
      <c r="F59">
        <v>129</v>
      </c>
      <c r="G59">
        <v>1</v>
      </c>
      <c r="H59">
        <v>217</v>
      </c>
      <c r="I59">
        <v>200</v>
      </c>
      <c r="J59">
        <v>171</v>
      </c>
      <c r="K59">
        <v>0</v>
      </c>
      <c r="L59">
        <v>150</v>
      </c>
      <c r="M59">
        <v>22</v>
      </c>
      <c r="N59">
        <v>119</v>
      </c>
      <c r="O59">
        <v>5</v>
      </c>
    </row>
    <row r="60" spans="1:20" x14ac:dyDescent="0.3">
      <c r="A60" t="s">
        <v>59</v>
      </c>
      <c r="B60" s="1">
        <f t="shared" si="0"/>
        <v>119.6</v>
      </c>
      <c r="C60">
        <v>83</v>
      </c>
      <c r="D60">
        <v>7</v>
      </c>
      <c r="E60">
        <v>222</v>
      </c>
      <c r="F60">
        <v>258</v>
      </c>
      <c r="G60">
        <v>28</v>
      </c>
    </row>
    <row r="61" spans="1:20" x14ac:dyDescent="0.3">
      <c r="A61" t="s">
        <v>60</v>
      </c>
      <c r="B61" s="1">
        <f t="shared" si="0"/>
        <v>62.785714285714285</v>
      </c>
      <c r="C61">
        <v>211</v>
      </c>
      <c r="D61">
        <v>100</v>
      </c>
      <c r="E61">
        <v>127</v>
      </c>
      <c r="F61">
        <v>5</v>
      </c>
      <c r="G61">
        <v>10</v>
      </c>
      <c r="H61">
        <v>3</v>
      </c>
      <c r="I61">
        <v>82</v>
      </c>
      <c r="J61">
        <v>41</v>
      </c>
      <c r="K61">
        <v>55</v>
      </c>
      <c r="L61">
        <v>0</v>
      </c>
      <c r="M61">
        <v>0</v>
      </c>
      <c r="N61">
        <v>0</v>
      </c>
      <c r="O61">
        <v>90</v>
      </c>
      <c r="P61">
        <v>155</v>
      </c>
    </row>
    <row r="62" spans="1:20" x14ac:dyDescent="0.3">
      <c r="A62" t="s">
        <v>61</v>
      </c>
      <c r="B62" s="1">
        <f t="shared" si="0"/>
        <v>26.5</v>
      </c>
      <c r="C62">
        <v>0</v>
      </c>
      <c r="D62">
        <v>53</v>
      </c>
    </row>
    <row r="63" spans="1:20" x14ac:dyDescent="0.3">
      <c r="A63" t="s">
        <v>62</v>
      </c>
      <c r="B63" s="1">
        <f t="shared" si="0"/>
        <v>31</v>
      </c>
      <c r="C63">
        <v>100</v>
      </c>
      <c r="D63">
        <v>0</v>
      </c>
      <c r="E63">
        <v>5</v>
      </c>
      <c r="F63">
        <v>32</v>
      </c>
      <c r="G63">
        <v>18</v>
      </c>
    </row>
    <row r="64" spans="1:20" x14ac:dyDescent="0.3">
      <c r="A64" t="s">
        <v>63</v>
      </c>
      <c r="B64" s="1">
        <f t="shared" si="0"/>
        <v>4</v>
      </c>
      <c r="C64">
        <v>0</v>
      </c>
      <c r="D64">
        <v>9</v>
      </c>
      <c r="E64">
        <v>3</v>
      </c>
    </row>
    <row r="65" spans="1:25" x14ac:dyDescent="0.3">
      <c r="A65" t="s">
        <v>64</v>
      </c>
      <c r="B65" s="1">
        <f t="shared" si="0"/>
        <v>26.4</v>
      </c>
      <c r="C65">
        <v>105</v>
      </c>
      <c r="D65">
        <v>7</v>
      </c>
      <c r="E65">
        <v>5</v>
      </c>
      <c r="F65">
        <v>15</v>
      </c>
      <c r="G65">
        <v>0</v>
      </c>
    </row>
    <row r="66" spans="1:25" x14ac:dyDescent="0.3">
      <c r="A66" t="s">
        <v>65</v>
      </c>
      <c r="B66" s="1">
        <f t="shared" ref="B66:B129" si="1">AVERAGE(C66:BA66)</f>
        <v>121.5</v>
      </c>
      <c r="C66">
        <v>344</v>
      </c>
      <c r="D66">
        <v>56</v>
      </c>
      <c r="E66">
        <v>4</v>
      </c>
      <c r="F66">
        <v>82</v>
      </c>
    </row>
    <row r="67" spans="1:25" x14ac:dyDescent="0.3">
      <c r="A67" t="s">
        <v>66</v>
      </c>
      <c r="B67" s="1">
        <f t="shared" si="1"/>
        <v>200.2</v>
      </c>
      <c r="C67">
        <v>14</v>
      </c>
      <c r="D67">
        <v>260</v>
      </c>
      <c r="E67">
        <v>162</v>
      </c>
      <c r="F67">
        <f>6*60+42</f>
        <v>402</v>
      </c>
      <c r="G67">
        <v>163</v>
      </c>
    </row>
    <row r="68" spans="1:25" x14ac:dyDescent="0.3">
      <c r="A68" t="s">
        <v>67</v>
      </c>
      <c r="B68" s="1">
        <f t="shared" si="1"/>
        <v>180.6</v>
      </c>
      <c r="C68">
        <f>7*60+39</f>
        <v>459</v>
      </c>
      <c r="D68">
        <v>380</v>
      </c>
      <c r="E68">
        <v>0</v>
      </c>
      <c r="F68">
        <v>15</v>
      </c>
      <c r="G68">
        <v>49</v>
      </c>
    </row>
    <row r="69" spans="1:25" x14ac:dyDescent="0.3">
      <c r="A69" t="s">
        <v>68</v>
      </c>
      <c r="B69" s="1">
        <f t="shared" si="1"/>
        <v>82.857142857142861</v>
      </c>
      <c r="C69">
        <v>445</v>
      </c>
      <c r="D69">
        <v>0</v>
      </c>
      <c r="E69">
        <v>0</v>
      </c>
      <c r="F69">
        <v>0</v>
      </c>
      <c r="G69">
        <v>6</v>
      </c>
      <c r="H69">
        <v>54</v>
      </c>
      <c r="I69">
        <v>21</v>
      </c>
      <c r="J69">
        <v>424</v>
      </c>
      <c r="K69">
        <v>0</v>
      </c>
      <c r="L69">
        <v>0</v>
      </c>
      <c r="M69">
        <v>41</v>
      </c>
      <c r="N69">
        <v>0</v>
      </c>
      <c r="O69">
        <v>169</v>
      </c>
      <c r="P69">
        <v>0</v>
      </c>
    </row>
    <row r="70" spans="1:25" x14ac:dyDescent="0.3">
      <c r="A70" t="s">
        <v>69</v>
      </c>
      <c r="B70" s="1">
        <f t="shared" si="1"/>
        <v>148</v>
      </c>
      <c r="C70">
        <v>205</v>
      </c>
      <c r="D70">
        <v>238</v>
      </c>
      <c r="E70">
        <v>547</v>
      </c>
      <c r="F70">
        <v>5</v>
      </c>
      <c r="G70">
        <v>52</v>
      </c>
      <c r="H70">
        <v>89</v>
      </c>
      <c r="I70">
        <v>0</v>
      </c>
      <c r="J70">
        <v>48</v>
      </c>
    </row>
    <row r="71" spans="1:25" x14ac:dyDescent="0.3">
      <c r="A71" t="s">
        <v>70</v>
      </c>
      <c r="B71" s="1">
        <f t="shared" si="1"/>
        <v>217.54545454545453</v>
      </c>
      <c r="C71">
        <f>9*60+21</f>
        <v>561</v>
      </c>
      <c r="D71">
        <v>112</v>
      </c>
      <c r="E71">
        <v>0</v>
      </c>
      <c r="F71">
        <v>72</v>
      </c>
      <c r="G71">
        <v>259</v>
      </c>
      <c r="H71">
        <v>668</v>
      </c>
      <c r="I71">
        <v>219</v>
      </c>
      <c r="J71">
        <v>0</v>
      </c>
      <c r="K71">
        <v>445</v>
      </c>
      <c r="L71">
        <v>27</v>
      </c>
      <c r="M71">
        <v>30</v>
      </c>
    </row>
    <row r="72" spans="1:25" x14ac:dyDescent="0.3">
      <c r="A72" t="s">
        <v>71</v>
      </c>
      <c r="B72" s="1">
        <f t="shared" si="1"/>
        <v>52.888888888888886</v>
      </c>
      <c r="C72">
        <v>24</v>
      </c>
      <c r="D72">
        <v>151</v>
      </c>
      <c r="E72">
        <v>0</v>
      </c>
      <c r="F72">
        <v>0</v>
      </c>
      <c r="G72">
        <v>162</v>
      </c>
      <c r="H72">
        <v>8</v>
      </c>
      <c r="I72">
        <v>131</v>
      </c>
      <c r="J72">
        <v>0</v>
      </c>
      <c r="K72">
        <v>0</v>
      </c>
    </row>
    <row r="73" spans="1:25" x14ac:dyDescent="0.3">
      <c r="A73" t="s">
        <v>72</v>
      </c>
      <c r="B73" s="1">
        <f t="shared" si="1"/>
        <v>25.4</v>
      </c>
      <c r="C73">
        <v>21</v>
      </c>
      <c r="D73">
        <v>14</v>
      </c>
      <c r="E73">
        <v>63</v>
      </c>
      <c r="F73">
        <v>0</v>
      </c>
      <c r="G73">
        <v>29</v>
      </c>
    </row>
    <row r="74" spans="1:25" x14ac:dyDescent="0.3">
      <c r="A74" s="3" t="s">
        <v>73</v>
      </c>
      <c r="B74" s="1">
        <f t="shared" si="1"/>
        <v>66</v>
      </c>
      <c r="C74">
        <v>167</v>
      </c>
      <c r="D74">
        <v>5</v>
      </c>
      <c r="E74">
        <v>26</v>
      </c>
    </row>
    <row r="75" spans="1:25" x14ac:dyDescent="0.3">
      <c r="A75" t="s">
        <v>74</v>
      </c>
      <c r="B75" s="1">
        <f t="shared" si="1"/>
        <v>124</v>
      </c>
      <c r="C75">
        <v>248</v>
      </c>
      <c r="D75">
        <v>0</v>
      </c>
    </row>
    <row r="76" spans="1:25" x14ac:dyDescent="0.3">
      <c r="A76" t="s">
        <v>75</v>
      </c>
      <c r="B76" s="1">
        <f t="shared" si="1"/>
        <v>185.38461538461539</v>
      </c>
      <c r="C76">
        <v>523</v>
      </c>
      <c r="D76">
        <v>47</v>
      </c>
      <c r="E76">
        <v>128</v>
      </c>
      <c r="F76">
        <v>0</v>
      </c>
      <c r="G76">
        <v>369</v>
      </c>
      <c r="H76">
        <v>9</v>
      </c>
      <c r="I76">
        <v>239</v>
      </c>
      <c r="J76">
        <v>24</v>
      </c>
      <c r="K76">
        <v>0</v>
      </c>
      <c r="L76">
        <v>114</v>
      </c>
      <c r="M76">
        <v>51</v>
      </c>
      <c r="N76">
        <v>661</v>
      </c>
      <c r="O76">
        <v>245</v>
      </c>
    </row>
    <row r="77" spans="1:25" x14ac:dyDescent="0.3">
      <c r="A77" t="s">
        <v>95</v>
      </c>
      <c r="B77" s="1">
        <f t="shared" si="1"/>
        <v>48.666666666666664</v>
      </c>
      <c r="C77">
        <v>7</v>
      </c>
      <c r="D77">
        <v>0</v>
      </c>
      <c r="E77">
        <v>17</v>
      </c>
      <c r="F77">
        <v>258</v>
      </c>
      <c r="G77">
        <v>8</v>
      </c>
      <c r="H77">
        <v>2</v>
      </c>
    </row>
    <row r="78" spans="1:25" x14ac:dyDescent="0.3">
      <c r="A78" t="s">
        <v>76</v>
      </c>
      <c r="B78" s="1">
        <f t="shared" si="1"/>
        <v>124</v>
      </c>
      <c r="C78">
        <v>93</v>
      </c>
      <c r="D78">
        <v>155</v>
      </c>
    </row>
    <row r="79" spans="1:25" x14ac:dyDescent="0.3">
      <c r="A79" t="s">
        <v>77</v>
      </c>
      <c r="B79" s="1">
        <f t="shared" si="1"/>
        <v>107</v>
      </c>
      <c r="C79">
        <v>194</v>
      </c>
      <c r="D79">
        <v>20</v>
      </c>
    </row>
    <row r="80" spans="1:25" x14ac:dyDescent="0.3">
      <c r="A80" t="s">
        <v>78</v>
      </c>
      <c r="B80" s="1">
        <f t="shared" si="1"/>
        <v>92.565217391304344</v>
      </c>
      <c r="C80">
        <v>190</v>
      </c>
      <c r="D80">
        <v>19</v>
      </c>
      <c r="E80">
        <v>0</v>
      </c>
      <c r="F80">
        <v>45</v>
      </c>
      <c r="G80">
        <v>6</v>
      </c>
      <c r="H80">
        <v>543</v>
      </c>
      <c r="I80">
        <v>3</v>
      </c>
      <c r="J80">
        <v>6</v>
      </c>
      <c r="K80">
        <v>155</v>
      </c>
      <c r="L80">
        <v>5</v>
      </c>
      <c r="M80">
        <v>12</v>
      </c>
      <c r="N80">
        <v>272</v>
      </c>
      <c r="O80">
        <v>2</v>
      </c>
      <c r="P80">
        <v>34</v>
      </c>
      <c r="Q80">
        <v>8</v>
      </c>
      <c r="R80">
        <v>158</v>
      </c>
      <c r="S80">
        <v>8</v>
      </c>
      <c r="T80">
        <v>46</v>
      </c>
      <c r="U80">
        <v>141</v>
      </c>
      <c r="V80">
        <v>200</v>
      </c>
      <c r="W80">
        <v>217</v>
      </c>
      <c r="X80">
        <v>56</v>
      </c>
      <c r="Y80">
        <v>3</v>
      </c>
    </row>
    <row r="81" spans="1:27" x14ac:dyDescent="0.3">
      <c r="A81" t="s">
        <v>79</v>
      </c>
      <c r="B81" s="1">
        <f t="shared" si="1"/>
        <v>45.428571428571431</v>
      </c>
      <c r="C81">
        <v>0</v>
      </c>
      <c r="D81">
        <v>10</v>
      </c>
      <c r="E81">
        <v>1</v>
      </c>
      <c r="F81">
        <v>0</v>
      </c>
      <c r="G81">
        <v>91</v>
      </c>
      <c r="H81">
        <v>216</v>
      </c>
      <c r="I81">
        <v>0</v>
      </c>
    </row>
    <row r="82" spans="1:27" x14ac:dyDescent="0.3">
      <c r="A82" t="s">
        <v>80</v>
      </c>
      <c r="B82" s="1">
        <f t="shared" si="1"/>
        <v>159.125</v>
      </c>
      <c r="C82">
        <v>212</v>
      </c>
      <c r="D82">
        <v>94</v>
      </c>
      <c r="E82">
        <v>609</v>
      </c>
      <c r="F82">
        <v>49</v>
      </c>
      <c r="G82">
        <v>69</v>
      </c>
      <c r="H82">
        <v>166</v>
      </c>
      <c r="I82">
        <v>2</v>
      </c>
      <c r="J82">
        <v>72</v>
      </c>
    </row>
    <row r="83" spans="1:27" x14ac:dyDescent="0.3">
      <c r="A83" t="s">
        <v>81</v>
      </c>
      <c r="B83" s="1">
        <f t="shared" si="1"/>
        <v>74.599999999999994</v>
      </c>
      <c r="C83">
        <v>0</v>
      </c>
      <c r="D83">
        <v>24</v>
      </c>
      <c r="E83">
        <v>30</v>
      </c>
      <c r="F83">
        <v>269</v>
      </c>
      <c r="G83">
        <v>50</v>
      </c>
    </row>
    <row r="84" spans="1:27" x14ac:dyDescent="0.3">
      <c r="A84" t="s">
        <v>82</v>
      </c>
      <c r="B84" s="1">
        <f t="shared" si="1"/>
        <v>134.42857142857142</v>
      </c>
      <c r="C84">
        <v>70</v>
      </c>
      <c r="D84">
        <v>21</v>
      </c>
      <c r="E84">
        <v>122</v>
      </c>
      <c r="F84">
        <v>34</v>
      </c>
      <c r="G84">
        <v>266</v>
      </c>
      <c r="H84">
        <v>199</v>
      </c>
      <c r="I84">
        <v>229</v>
      </c>
    </row>
    <row r="85" spans="1:27" x14ac:dyDescent="0.3">
      <c r="A85" t="s">
        <v>83</v>
      </c>
      <c r="B85" s="1">
        <f t="shared" si="1"/>
        <v>53</v>
      </c>
      <c r="C85">
        <v>2</v>
      </c>
      <c r="D85">
        <v>104</v>
      </c>
    </row>
    <row r="86" spans="1:27" x14ac:dyDescent="0.3">
      <c r="A86" t="s">
        <v>84</v>
      </c>
      <c r="B86" s="1">
        <f t="shared" si="1"/>
        <v>25.684210526315791</v>
      </c>
      <c r="C86">
        <v>75</v>
      </c>
      <c r="D86">
        <v>24</v>
      </c>
      <c r="E86">
        <v>0</v>
      </c>
      <c r="F86">
        <v>3</v>
      </c>
      <c r="G86">
        <v>33</v>
      </c>
      <c r="H86">
        <v>7</v>
      </c>
      <c r="I86">
        <v>0</v>
      </c>
      <c r="J86">
        <v>8</v>
      </c>
      <c r="K86">
        <v>0</v>
      </c>
      <c r="L86">
        <v>0</v>
      </c>
      <c r="M86">
        <v>0</v>
      </c>
      <c r="N86">
        <v>46</v>
      </c>
      <c r="O86">
        <v>0</v>
      </c>
      <c r="P86">
        <v>0</v>
      </c>
      <c r="Q86">
        <v>0</v>
      </c>
      <c r="R86">
        <v>0</v>
      </c>
      <c r="S86">
        <v>0</v>
      </c>
      <c r="T86">
        <v>279</v>
      </c>
      <c r="U86">
        <v>13</v>
      </c>
    </row>
    <row r="87" spans="1:27" x14ac:dyDescent="0.3">
      <c r="A87" t="s">
        <v>85</v>
      </c>
      <c r="B87" s="1">
        <f t="shared" si="1"/>
        <v>26</v>
      </c>
      <c r="C87">
        <v>24</v>
      </c>
      <c r="D87">
        <v>0</v>
      </c>
      <c r="E87">
        <v>80</v>
      </c>
      <c r="F87">
        <v>0</v>
      </c>
    </row>
    <row r="88" spans="1:27" x14ac:dyDescent="0.3">
      <c r="A88" t="s">
        <v>86</v>
      </c>
      <c r="B88" s="1">
        <f t="shared" si="1"/>
        <v>56.96</v>
      </c>
      <c r="C88">
        <v>337</v>
      </c>
      <c r="D88">
        <v>0</v>
      </c>
      <c r="E88">
        <v>185</v>
      </c>
      <c r="F88">
        <v>19</v>
      </c>
      <c r="G88">
        <v>0</v>
      </c>
      <c r="H88">
        <v>16</v>
      </c>
      <c r="I88">
        <v>0</v>
      </c>
      <c r="J88">
        <v>69</v>
      </c>
      <c r="K88">
        <v>116</v>
      </c>
      <c r="L88">
        <v>55</v>
      </c>
      <c r="M88">
        <v>64</v>
      </c>
      <c r="N88">
        <v>272</v>
      </c>
      <c r="O88">
        <v>27</v>
      </c>
      <c r="P88">
        <v>103</v>
      </c>
      <c r="Q88">
        <v>11</v>
      </c>
      <c r="R88">
        <v>0</v>
      </c>
      <c r="S88">
        <v>0</v>
      </c>
      <c r="T88">
        <v>117</v>
      </c>
      <c r="U88">
        <v>7</v>
      </c>
      <c r="V88">
        <v>13</v>
      </c>
      <c r="W88">
        <v>0</v>
      </c>
      <c r="X88">
        <v>12</v>
      </c>
      <c r="Y88">
        <v>1</v>
      </c>
      <c r="Z88">
        <v>0</v>
      </c>
      <c r="AA88">
        <v>0</v>
      </c>
    </row>
    <row r="89" spans="1:27" x14ac:dyDescent="0.3">
      <c r="A89" t="s">
        <v>87</v>
      </c>
      <c r="B89" s="1">
        <f t="shared" si="1"/>
        <v>114</v>
      </c>
      <c r="C89">
        <v>13</v>
      </c>
      <c r="D89">
        <v>64</v>
      </c>
      <c r="E89">
        <v>118</v>
      </c>
      <c r="F89">
        <v>0</v>
      </c>
      <c r="G89">
        <v>11</v>
      </c>
      <c r="H89">
        <v>478</v>
      </c>
    </row>
    <row r="90" spans="1:27" x14ac:dyDescent="0.3">
      <c r="A90" t="s">
        <v>88</v>
      </c>
      <c r="B90" s="1">
        <f t="shared" si="1"/>
        <v>190.46153846153845</v>
      </c>
      <c r="C90">
        <v>88</v>
      </c>
      <c r="D90">
        <v>6</v>
      </c>
      <c r="E90">
        <f>360+53</f>
        <v>413</v>
      </c>
      <c r="F90">
        <v>0</v>
      </c>
      <c r="G90">
        <v>0</v>
      </c>
      <c r="H90">
        <v>244</v>
      </c>
      <c r="I90">
        <v>38</v>
      </c>
      <c r="J90">
        <v>68</v>
      </c>
      <c r="K90">
        <v>15</v>
      </c>
      <c r="L90">
        <f>16*60+7</f>
        <v>967</v>
      </c>
      <c r="M90">
        <v>6</v>
      </c>
      <c r="N90">
        <v>387</v>
      </c>
      <c r="O90">
        <v>244</v>
      </c>
    </row>
    <row r="91" spans="1:27" x14ac:dyDescent="0.3">
      <c r="A91" t="s">
        <v>89</v>
      </c>
      <c r="B91" s="1">
        <f t="shared" si="1"/>
        <v>76.111111111111114</v>
      </c>
      <c r="C91">
        <v>50</v>
      </c>
      <c r="D91">
        <v>13</v>
      </c>
      <c r="E91">
        <v>104</v>
      </c>
      <c r="F91">
        <v>20</v>
      </c>
      <c r="G91">
        <v>0</v>
      </c>
      <c r="H91">
        <v>365</v>
      </c>
      <c r="I91">
        <v>10</v>
      </c>
      <c r="J91">
        <v>20</v>
      </c>
      <c r="K91">
        <v>103</v>
      </c>
    </row>
    <row r="92" spans="1:27" x14ac:dyDescent="0.3">
      <c r="A92" t="s">
        <v>90</v>
      </c>
      <c r="B92" s="1">
        <f t="shared" si="1"/>
        <v>107.15384615384616</v>
      </c>
      <c r="C92">
        <v>4</v>
      </c>
      <c r="D92">
        <v>0</v>
      </c>
      <c r="E92">
        <v>307</v>
      </c>
      <c r="F92">
        <v>10</v>
      </c>
      <c r="G92">
        <v>28</v>
      </c>
      <c r="H92">
        <v>0</v>
      </c>
      <c r="I92">
        <v>91</v>
      </c>
      <c r="J92">
        <v>0</v>
      </c>
      <c r="K92">
        <f>360+52</f>
        <v>412</v>
      </c>
      <c r="L92">
        <v>189</v>
      </c>
      <c r="M92">
        <v>2</v>
      </c>
      <c r="N92">
        <v>350</v>
      </c>
      <c r="O92">
        <v>0</v>
      </c>
    </row>
    <row r="93" spans="1:27" x14ac:dyDescent="0.3">
      <c r="A93" t="s">
        <v>91</v>
      </c>
      <c r="B93" s="1">
        <f t="shared" si="1"/>
        <v>11.5</v>
      </c>
      <c r="C93">
        <v>34</v>
      </c>
      <c r="D93">
        <v>20</v>
      </c>
      <c r="E93">
        <v>6</v>
      </c>
      <c r="F93">
        <v>0</v>
      </c>
      <c r="G93">
        <v>0</v>
      </c>
      <c r="H93">
        <v>0</v>
      </c>
      <c r="I93">
        <v>0</v>
      </c>
      <c r="J93">
        <v>14</v>
      </c>
      <c r="K93">
        <v>3</v>
      </c>
      <c r="L93">
        <v>39</v>
      </c>
      <c r="M93">
        <v>5</v>
      </c>
      <c r="N93">
        <v>0</v>
      </c>
      <c r="O93">
        <v>0</v>
      </c>
      <c r="P93">
        <v>40</v>
      </c>
    </row>
    <row r="94" spans="1:27" x14ac:dyDescent="0.3">
      <c r="A94" t="s">
        <v>92</v>
      </c>
      <c r="B94" s="1">
        <f t="shared" si="1"/>
        <v>65.8</v>
      </c>
      <c r="C94">
        <v>3</v>
      </c>
      <c r="D94">
        <v>61</v>
      </c>
      <c r="E94">
        <v>22</v>
      </c>
      <c r="F94">
        <v>0</v>
      </c>
      <c r="G94">
        <v>0</v>
      </c>
      <c r="H94">
        <v>14</v>
      </c>
      <c r="I94">
        <v>373</v>
      </c>
      <c r="J94">
        <v>5</v>
      </c>
      <c r="K94">
        <v>88</v>
      </c>
      <c r="L94">
        <v>92</v>
      </c>
    </row>
    <row r="95" spans="1:27" x14ac:dyDescent="0.3">
      <c r="A95" t="s">
        <v>93</v>
      </c>
      <c r="B95" s="1">
        <f t="shared" si="1"/>
        <v>25.8</v>
      </c>
      <c r="C95">
        <v>107</v>
      </c>
      <c r="D95">
        <v>0</v>
      </c>
      <c r="E95">
        <v>28</v>
      </c>
      <c r="F95">
        <v>20</v>
      </c>
      <c r="G95">
        <v>0</v>
      </c>
      <c r="H95">
        <v>0</v>
      </c>
      <c r="I95">
        <v>104</v>
      </c>
      <c r="J95">
        <v>0</v>
      </c>
      <c r="K95">
        <v>17</v>
      </c>
      <c r="L95">
        <v>51</v>
      </c>
      <c r="M95">
        <v>0</v>
      </c>
      <c r="N95">
        <v>0</v>
      </c>
      <c r="O95">
        <v>0</v>
      </c>
      <c r="P95">
        <v>60</v>
      </c>
      <c r="Q95">
        <v>0</v>
      </c>
    </row>
    <row r="96" spans="1:27" x14ac:dyDescent="0.3">
      <c r="A96" t="s">
        <v>94</v>
      </c>
      <c r="B96" s="1">
        <f t="shared" si="1"/>
        <v>169.18181818181819</v>
      </c>
      <c r="C96">
        <v>240</v>
      </c>
      <c r="D96">
        <v>195</v>
      </c>
      <c r="E96">
        <v>0</v>
      </c>
      <c r="F96">
        <v>394</v>
      </c>
      <c r="G96">
        <v>3</v>
      </c>
      <c r="H96">
        <f>420+32</f>
        <v>452</v>
      </c>
      <c r="I96">
        <v>164</v>
      </c>
      <c r="J96">
        <v>0</v>
      </c>
      <c r="K96">
        <v>71</v>
      </c>
      <c r="L96">
        <v>0</v>
      </c>
      <c r="M96">
        <v>342</v>
      </c>
    </row>
    <row r="97" spans="1:15" x14ac:dyDescent="0.3">
      <c r="A97" s="4" t="s">
        <v>96</v>
      </c>
      <c r="B97" s="1">
        <f t="shared" si="1"/>
        <v>0</v>
      </c>
      <c r="C97">
        <v>0</v>
      </c>
    </row>
    <row r="98" spans="1:15" x14ac:dyDescent="0.3">
      <c r="A98" t="s">
        <v>97</v>
      </c>
      <c r="B98" s="1">
        <f t="shared" si="1"/>
        <v>100.5</v>
      </c>
      <c r="C98">
        <v>41</v>
      </c>
      <c r="D98">
        <v>160</v>
      </c>
    </row>
    <row r="99" spans="1:15" x14ac:dyDescent="0.3">
      <c r="A99" t="s">
        <v>98</v>
      </c>
      <c r="B99" s="1">
        <f t="shared" si="1"/>
        <v>110</v>
      </c>
      <c r="C99">
        <v>96</v>
      </c>
      <c r="D99">
        <v>124</v>
      </c>
    </row>
    <row r="100" spans="1:15" x14ac:dyDescent="0.3">
      <c r="A100" t="s">
        <v>99</v>
      </c>
      <c r="B100" s="1">
        <f t="shared" si="1"/>
        <v>128.75</v>
      </c>
      <c r="C100">
        <f>7*60+48</f>
        <v>468</v>
      </c>
      <c r="D100">
        <v>19</v>
      </c>
      <c r="E100">
        <v>0</v>
      </c>
      <c r="F100">
        <v>28</v>
      </c>
    </row>
    <row r="101" spans="1:15" x14ac:dyDescent="0.3">
      <c r="A101" t="s">
        <v>118</v>
      </c>
      <c r="B101" s="1">
        <f t="shared" si="1"/>
        <v>206.3</v>
      </c>
      <c r="C101">
        <f>8*60+32</f>
        <v>512</v>
      </c>
      <c r="D101">
        <v>74</v>
      </c>
      <c r="E101">
        <v>160</v>
      </c>
      <c r="F101">
        <v>0</v>
      </c>
      <c r="G101">
        <v>404</v>
      </c>
      <c r="H101">
        <v>169</v>
      </c>
      <c r="I101">
        <v>5</v>
      </c>
      <c r="J101">
        <v>0</v>
      </c>
      <c r="K101">
        <v>54</v>
      </c>
      <c r="L101">
        <v>685</v>
      </c>
    </row>
    <row r="102" spans="1:15" x14ac:dyDescent="0.3">
      <c r="A102" t="s">
        <v>119</v>
      </c>
      <c r="B102" s="1">
        <f t="shared" si="1"/>
        <v>130.19999999999999</v>
      </c>
      <c r="C102">
        <v>0</v>
      </c>
      <c r="D102">
        <v>221</v>
      </c>
      <c r="E102">
        <v>8</v>
      </c>
      <c r="F102">
        <v>422</v>
      </c>
      <c r="G102">
        <v>0</v>
      </c>
    </row>
    <row r="103" spans="1:15" x14ac:dyDescent="0.3">
      <c r="A103" t="s">
        <v>120</v>
      </c>
      <c r="B103" s="1">
        <f t="shared" si="1"/>
        <v>62.5</v>
      </c>
      <c r="C103">
        <v>20</v>
      </c>
      <c r="D103">
        <v>180</v>
      </c>
      <c r="E103">
        <v>9</v>
      </c>
      <c r="F103">
        <v>41</v>
      </c>
    </row>
    <row r="104" spans="1:15" x14ac:dyDescent="0.3">
      <c r="A104" t="s">
        <v>121</v>
      </c>
      <c r="B104" s="1">
        <f t="shared" si="1"/>
        <v>117.66666666666667</v>
      </c>
      <c r="C104">
        <v>298</v>
      </c>
      <c r="D104">
        <v>55</v>
      </c>
      <c r="E104">
        <v>0</v>
      </c>
    </row>
    <row r="105" spans="1:15" x14ac:dyDescent="0.3">
      <c r="A105" t="s">
        <v>100</v>
      </c>
      <c r="B105" s="1">
        <f t="shared" si="1"/>
        <v>231</v>
      </c>
      <c r="C105">
        <v>231</v>
      </c>
    </row>
    <row r="106" spans="1:15" x14ac:dyDescent="0.3">
      <c r="A106" t="s">
        <v>101</v>
      </c>
      <c r="B106" s="1">
        <f t="shared" si="1"/>
        <v>783</v>
      </c>
      <c r="C106">
        <f>13*60+3</f>
        <v>783</v>
      </c>
    </row>
    <row r="107" spans="1:15" x14ac:dyDescent="0.3">
      <c r="A107" t="s">
        <v>102</v>
      </c>
      <c r="B107" s="1">
        <f t="shared" si="1"/>
        <v>154.5</v>
      </c>
      <c r="C107">
        <v>15</v>
      </c>
      <c r="D107">
        <v>2</v>
      </c>
      <c r="E107">
        <v>599</v>
      </c>
      <c r="F107">
        <v>2</v>
      </c>
    </row>
    <row r="108" spans="1:15" x14ac:dyDescent="0.3">
      <c r="A108" t="s">
        <v>103</v>
      </c>
      <c r="B108" s="1">
        <f t="shared" si="1"/>
        <v>15</v>
      </c>
      <c r="C108">
        <v>15</v>
      </c>
    </row>
    <row r="109" spans="1:15" x14ac:dyDescent="0.3">
      <c r="A109" t="s">
        <v>122</v>
      </c>
      <c r="B109" s="1">
        <f t="shared" si="1"/>
        <v>94.222222222222229</v>
      </c>
      <c r="C109">
        <v>15</v>
      </c>
      <c r="D109">
        <v>90</v>
      </c>
      <c r="E109">
        <v>127</v>
      </c>
      <c r="F109">
        <v>0</v>
      </c>
      <c r="G109">
        <v>0</v>
      </c>
      <c r="H109">
        <v>116</v>
      </c>
      <c r="I109">
        <v>222</v>
      </c>
      <c r="J109">
        <v>0</v>
      </c>
      <c r="K109">
        <v>278</v>
      </c>
    </row>
    <row r="110" spans="1:15" x14ac:dyDescent="0.3">
      <c r="A110" t="s">
        <v>123</v>
      </c>
      <c r="B110" s="1">
        <f t="shared" si="1"/>
        <v>213</v>
      </c>
      <c r="C110">
        <v>388</v>
      </c>
      <c r="D110">
        <v>38</v>
      </c>
    </row>
    <row r="111" spans="1:15" x14ac:dyDescent="0.3">
      <c r="A111" t="s">
        <v>104</v>
      </c>
      <c r="B111" s="1">
        <f t="shared" si="1"/>
        <v>62.846153846153847</v>
      </c>
      <c r="C111">
        <v>303</v>
      </c>
      <c r="D111">
        <v>0</v>
      </c>
      <c r="E111">
        <v>38</v>
      </c>
      <c r="F111">
        <v>29</v>
      </c>
      <c r="G111">
        <v>40</v>
      </c>
      <c r="H111">
        <v>0</v>
      </c>
      <c r="I111">
        <v>98</v>
      </c>
      <c r="J111">
        <v>71</v>
      </c>
      <c r="K111">
        <v>0</v>
      </c>
      <c r="L111">
        <v>159</v>
      </c>
      <c r="M111">
        <v>56</v>
      </c>
      <c r="N111">
        <v>20</v>
      </c>
      <c r="O111">
        <v>3</v>
      </c>
    </row>
    <row r="112" spans="1:15" x14ac:dyDescent="0.3">
      <c r="A112" t="s">
        <v>105</v>
      </c>
      <c r="B112" s="1">
        <f t="shared" si="1"/>
        <v>61</v>
      </c>
      <c r="C112">
        <v>0</v>
      </c>
      <c r="D112">
        <v>13</v>
      </c>
      <c r="E112">
        <v>94</v>
      </c>
      <c r="F112">
        <v>301</v>
      </c>
      <c r="G112">
        <v>0</v>
      </c>
      <c r="H112">
        <v>0</v>
      </c>
      <c r="I112">
        <v>19</v>
      </c>
    </row>
    <row r="113" spans="1:18" x14ac:dyDescent="0.3">
      <c r="A113" t="s">
        <v>106</v>
      </c>
      <c r="B113" s="1">
        <f t="shared" si="1"/>
        <v>14</v>
      </c>
      <c r="C113">
        <v>1</v>
      </c>
      <c r="D113">
        <v>27</v>
      </c>
    </row>
    <row r="114" spans="1:18" x14ac:dyDescent="0.3">
      <c r="A114" t="s">
        <v>107</v>
      </c>
      <c r="B114" s="1">
        <f t="shared" si="1"/>
        <v>61.333333333333336</v>
      </c>
      <c r="C114">
        <v>109</v>
      </c>
      <c r="D114">
        <v>58</v>
      </c>
      <c r="E114">
        <v>17</v>
      </c>
    </row>
    <row r="115" spans="1:18" x14ac:dyDescent="0.3">
      <c r="A115" t="s">
        <v>108</v>
      </c>
      <c r="B115" s="1">
        <f t="shared" si="1"/>
        <v>129.75</v>
      </c>
      <c r="C115">
        <f>420+55</f>
        <v>475</v>
      </c>
      <c r="D115">
        <v>0</v>
      </c>
      <c r="E115">
        <v>92</v>
      </c>
      <c r="F115">
        <v>77</v>
      </c>
      <c r="G115">
        <v>0</v>
      </c>
      <c r="H115">
        <v>389</v>
      </c>
      <c r="I115">
        <v>5</v>
      </c>
      <c r="J115">
        <v>0</v>
      </c>
    </row>
    <row r="116" spans="1:18" x14ac:dyDescent="0.3">
      <c r="A116" t="s">
        <v>109</v>
      </c>
      <c r="B116" s="1">
        <f t="shared" si="1"/>
        <v>128.28571428571428</v>
      </c>
      <c r="C116">
        <v>298</v>
      </c>
      <c r="D116">
        <v>328</v>
      </c>
      <c r="E116">
        <v>26</v>
      </c>
      <c r="F116">
        <v>0</v>
      </c>
      <c r="G116">
        <v>244</v>
      </c>
      <c r="H116">
        <v>2</v>
      </c>
      <c r="I116">
        <v>0</v>
      </c>
    </row>
    <row r="117" spans="1:18" x14ac:dyDescent="0.3">
      <c r="A117" t="s">
        <v>110</v>
      </c>
      <c r="B117" s="1">
        <f t="shared" si="1"/>
        <v>339.625</v>
      </c>
      <c r="C117">
        <v>705</v>
      </c>
      <c r="D117">
        <v>407</v>
      </c>
      <c r="E117">
        <v>155</v>
      </c>
      <c r="F117">
        <v>0</v>
      </c>
      <c r="G117">
        <v>471</v>
      </c>
      <c r="H117">
        <v>143</v>
      </c>
      <c r="I117">
        <v>669</v>
      </c>
      <c r="J117">
        <v>167</v>
      </c>
    </row>
    <row r="118" spans="1:18" x14ac:dyDescent="0.3">
      <c r="A118" t="s">
        <v>111</v>
      </c>
      <c r="B118" s="1">
        <f t="shared" si="1"/>
        <v>63.428571428571431</v>
      </c>
      <c r="C118">
        <v>0</v>
      </c>
      <c r="D118">
        <v>235</v>
      </c>
      <c r="E118">
        <v>29</v>
      </c>
      <c r="F118">
        <v>0</v>
      </c>
      <c r="G118">
        <v>11</v>
      </c>
      <c r="H118">
        <v>0</v>
      </c>
      <c r="I118">
        <v>0</v>
      </c>
      <c r="J118">
        <v>0</v>
      </c>
      <c r="K118">
        <v>103</v>
      </c>
      <c r="L118">
        <v>80</v>
      </c>
      <c r="M118">
        <v>40</v>
      </c>
      <c r="N118">
        <v>7</v>
      </c>
      <c r="O118">
        <v>378</v>
      </c>
      <c r="P118">
        <v>5</v>
      </c>
    </row>
    <row r="119" spans="1:18" x14ac:dyDescent="0.3">
      <c r="A119" t="s">
        <v>112</v>
      </c>
      <c r="B119" s="1">
        <f t="shared" si="1"/>
        <v>5</v>
      </c>
      <c r="C119">
        <v>9</v>
      </c>
      <c r="D119">
        <v>1</v>
      </c>
    </row>
    <row r="120" spans="1:18" x14ac:dyDescent="0.3">
      <c r="A120" t="s">
        <v>113</v>
      </c>
      <c r="B120" s="1">
        <f t="shared" si="1"/>
        <v>111.4</v>
      </c>
      <c r="C120">
        <v>199</v>
      </c>
      <c r="D120">
        <v>365</v>
      </c>
      <c r="E120">
        <v>29</v>
      </c>
      <c r="F120">
        <v>269</v>
      </c>
      <c r="G120">
        <v>0</v>
      </c>
      <c r="H120">
        <v>49</v>
      </c>
      <c r="I120">
        <v>58</v>
      </c>
      <c r="J120">
        <v>14</v>
      </c>
      <c r="K120">
        <v>94</v>
      </c>
      <c r="L120">
        <v>37</v>
      </c>
    </row>
    <row r="121" spans="1:18" x14ac:dyDescent="0.3">
      <c r="A121" t="s">
        <v>114</v>
      </c>
      <c r="B121" s="1">
        <f t="shared" si="1"/>
        <v>181.625</v>
      </c>
      <c r="C121">
        <v>254</v>
      </c>
      <c r="D121">
        <v>79</v>
      </c>
      <c r="E121">
        <f>7*60+41</f>
        <v>461</v>
      </c>
      <c r="F121">
        <v>37</v>
      </c>
      <c r="G121">
        <v>68</v>
      </c>
      <c r="H121">
        <v>0</v>
      </c>
      <c r="I121">
        <v>161</v>
      </c>
      <c r="J121">
        <v>0</v>
      </c>
      <c r="K121">
        <v>22</v>
      </c>
      <c r="L121">
        <v>24</v>
      </c>
      <c r="M121">
        <v>2</v>
      </c>
      <c r="N121">
        <v>1115</v>
      </c>
      <c r="O121">
        <v>376</v>
      </c>
      <c r="P121">
        <v>265</v>
      </c>
      <c r="Q121">
        <v>42</v>
      </c>
      <c r="R121">
        <v>0</v>
      </c>
    </row>
    <row r="122" spans="1:18" x14ac:dyDescent="0.3">
      <c r="A122" t="s">
        <v>115</v>
      </c>
      <c r="B122" s="1">
        <f t="shared" si="1"/>
        <v>149.875</v>
      </c>
      <c r="C122">
        <v>44</v>
      </c>
      <c r="D122">
        <v>0</v>
      </c>
      <c r="E122">
        <v>193</v>
      </c>
      <c r="F122">
        <v>74</v>
      </c>
      <c r="G122">
        <v>242</v>
      </c>
      <c r="H122">
        <v>96</v>
      </c>
      <c r="I122">
        <v>401</v>
      </c>
      <c r="J122">
        <v>149</v>
      </c>
    </row>
    <row r="123" spans="1:18" x14ac:dyDescent="0.3">
      <c r="A123" t="s">
        <v>116</v>
      </c>
      <c r="B123" s="1">
        <f t="shared" si="1"/>
        <v>51.272727272727273</v>
      </c>
      <c r="C123">
        <v>34</v>
      </c>
      <c r="D123">
        <v>15</v>
      </c>
      <c r="E123">
        <v>75</v>
      </c>
      <c r="F123">
        <v>50</v>
      </c>
      <c r="G123">
        <v>0</v>
      </c>
      <c r="H123">
        <v>46</v>
      </c>
      <c r="I123">
        <v>112</v>
      </c>
      <c r="J123">
        <v>0</v>
      </c>
      <c r="K123">
        <v>232</v>
      </c>
      <c r="L123">
        <v>0</v>
      </c>
      <c r="M123">
        <v>0</v>
      </c>
    </row>
    <row r="124" spans="1:18" x14ac:dyDescent="0.3">
      <c r="A124" t="s">
        <v>117</v>
      </c>
      <c r="B124" s="1">
        <f t="shared" si="1"/>
        <v>67.066666666666663</v>
      </c>
      <c r="C124">
        <v>212</v>
      </c>
      <c r="D124">
        <v>334</v>
      </c>
      <c r="E124">
        <v>13</v>
      </c>
      <c r="F124">
        <v>92</v>
      </c>
      <c r="G124">
        <v>0</v>
      </c>
      <c r="H124">
        <v>9</v>
      </c>
      <c r="I124">
        <v>0</v>
      </c>
      <c r="J124">
        <v>19</v>
      </c>
      <c r="K124">
        <v>28</v>
      </c>
      <c r="L124">
        <v>3</v>
      </c>
      <c r="M124">
        <v>36</v>
      </c>
      <c r="N124">
        <v>47</v>
      </c>
      <c r="O124">
        <v>12</v>
      </c>
      <c r="P124">
        <v>14</v>
      </c>
      <c r="Q124">
        <v>187</v>
      </c>
    </row>
    <row r="125" spans="1:18" x14ac:dyDescent="0.3">
      <c r="A125" s="4" t="s">
        <v>124</v>
      </c>
      <c r="B125" s="1">
        <f t="shared" si="1"/>
        <v>172.33333333333334</v>
      </c>
      <c r="C125">
        <f>8*60+32</f>
        <v>512</v>
      </c>
      <c r="D125">
        <v>0</v>
      </c>
      <c r="E125">
        <v>5</v>
      </c>
    </row>
    <row r="126" spans="1:18" x14ac:dyDescent="0.3">
      <c r="A126" t="s">
        <v>125</v>
      </c>
      <c r="B126" s="1">
        <f t="shared" si="1"/>
        <v>159.6</v>
      </c>
      <c r="C126">
        <v>209</v>
      </c>
      <c r="D126">
        <v>46</v>
      </c>
      <c r="E126">
        <v>168</v>
      </c>
      <c r="F126">
        <v>272</v>
      </c>
      <c r="G126">
        <v>103</v>
      </c>
    </row>
    <row r="127" spans="1:18" x14ac:dyDescent="0.3">
      <c r="A127" t="s">
        <v>126</v>
      </c>
      <c r="B127" s="1">
        <f t="shared" si="1"/>
        <v>72</v>
      </c>
      <c r="C127">
        <v>18</v>
      </c>
      <c r="D127">
        <v>9</v>
      </c>
      <c r="E127">
        <v>7</v>
      </c>
      <c r="F127">
        <v>254</v>
      </c>
    </row>
    <row r="128" spans="1:18" x14ac:dyDescent="0.3">
      <c r="A128" t="s">
        <v>127</v>
      </c>
      <c r="B128" s="1">
        <f t="shared" si="1"/>
        <v>234.5</v>
      </c>
      <c r="C128">
        <v>111</v>
      </c>
      <c r="D128">
        <v>358</v>
      </c>
    </row>
    <row r="129" spans="1:27" x14ac:dyDescent="0.3">
      <c r="A129" t="s">
        <v>128</v>
      </c>
      <c r="B129" s="1">
        <f t="shared" si="1"/>
        <v>351.5</v>
      </c>
      <c r="C129">
        <v>367</v>
      </c>
      <c r="D129">
        <v>336</v>
      </c>
    </row>
    <row r="130" spans="1:27" x14ac:dyDescent="0.3">
      <c r="A130" t="s">
        <v>129</v>
      </c>
      <c r="B130" s="1">
        <f t="shared" ref="B130:B193" si="2">AVERAGE(C130:BA130)</f>
        <v>145.5</v>
      </c>
      <c r="C130">
        <v>0</v>
      </c>
      <c r="D130">
        <v>201</v>
      </c>
      <c r="E130">
        <v>0</v>
      </c>
      <c r="F130">
        <v>63</v>
      </c>
      <c r="G130">
        <f>8*60+20</f>
        <v>500</v>
      </c>
      <c r="H130">
        <v>109</v>
      </c>
    </row>
    <row r="131" spans="1:27" x14ac:dyDescent="0.3">
      <c r="A131" t="s">
        <v>130</v>
      </c>
      <c r="B131" s="1">
        <f t="shared" si="2"/>
        <v>29.333333333333332</v>
      </c>
      <c r="C131">
        <v>18</v>
      </c>
      <c r="D131">
        <v>77</v>
      </c>
      <c r="E131">
        <v>20</v>
      </c>
      <c r="F131">
        <v>0</v>
      </c>
      <c r="G131">
        <v>0</v>
      </c>
      <c r="H131">
        <v>61</v>
      </c>
    </row>
    <row r="132" spans="1:27" x14ac:dyDescent="0.3">
      <c r="A132" t="s">
        <v>131</v>
      </c>
      <c r="B132" s="1">
        <f t="shared" si="2"/>
        <v>97.454545454545453</v>
      </c>
      <c r="C132">
        <v>224</v>
      </c>
      <c r="D132">
        <v>29</v>
      </c>
      <c r="E132">
        <v>503</v>
      </c>
      <c r="F132">
        <v>240</v>
      </c>
      <c r="G132">
        <v>241</v>
      </c>
      <c r="H132">
        <v>136</v>
      </c>
      <c r="I132">
        <v>5</v>
      </c>
      <c r="J132">
        <v>0</v>
      </c>
      <c r="K132">
        <v>3</v>
      </c>
      <c r="L132">
        <v>0</v>
      </c>
      <c r="M132">
        <v>16</v>
      </c>
      <c r="N132">
        <v>19</v>
      </c>
      <c r="O132">
        <v>2</v>
      </c>
      <c r="P132">
        <v>6</v>
      </c>
      <c r="Q132">
        <v>120</v>
      </c>
      <c r="R132">
        <v>302</v>
      </c>
      <c r="S132">
        <v>0</v>
      </c>
      <c r="T132">
        <v>5</v>
      </c>
      <c r="U132">
        <v>0</v>
      </c>
      <c r="V132">
        <v>34</v>
      </c>
      <c r="W132">
        <v>36</v>
      </c>
      <c r="X132">
        <v>223</v>
      </c>
    </row>
    <row r="133" spans="1:27" x14ac:dyDescent="0.3">
      <c r="A133" t="s">
        <v>132</v>
      </c>
      <c r="B133" s="1">
        <f t="shared" si="2"/>
        <v>320</v>
      </c>
      <c r="C133">
        <v>45</v>
      </c>
      <c r="D133">
        <v>302</v>
      </c>
      <c r="E133">
        <v>540</v>
      </c>
      <c r="F133">
        <v>393</v>
      </c>
    </row>
    <row r="134" spans="1:27" x14ac:dyDescent="0.3">
      <c r="A134" t="s">
        <v>133</v>
      </c>
      <c r="B134" s="1">
        <f t="shared" si="2"/>
        <v>30.666666666666668</v>
      </c>
      <c r="C134">
        <v>0</v>
      </c>
      <c r="D134">
        <v>36</v>
      </c>
      <c r="E134">
        <v>56</v>
      </c>
    </row>
    <row r="135" spans="1:27" x14ac:dyDescent="0.3">
      <c r="A135" t="s">
        <v>134</v>
      </c>
      <c r="B135" s="1">
        <f t="shared" si="2"/>
        <v>4.333333333333333</v>
      </c>
      <c r="C135">
        <v>0</v>
      </c>
      <c r="D135">
        <v>12</v>
      </c>
      <c r="E135">
        <v>1</v>
      </c>
    </row>
    <row r="136" spans="1:27" x14ac:dyDescent="0.3">
      <c r="A136" t="s">
        <v>135</v>
      </c>
      <c r="B136" s="1">
        <f t="shared" si="2"/>
        <v>175.11111111111111</v>
      </c>
      <c r="C136">
        <v>198</v>
      </c>
      <c r="D136">
        <v>455</v>
      </c>
      <c r="E136">
        <v>0</v>
      </c>
      <c r="F136">
        <v>161</v>
      </c>
      <c r="G136">
        <v>186</v>
      </c>
      <c r="H136">
        <v>194</v>
      </c>
      <c r="I136">
        <v>90</v>
      </c>
      <c r="J136">
        <v>71</v>
      </c>
      <c r="K136">
        <v>221</v>
      </c>
    </row>
    <row r="137" spans="1:27" x14ac:dyDescent="0.3">
      <c r="A137" t="s">
        <v>136</v>
      </c>
      <c r="B137" s="1">
        <f t="shared" si="2"/>
        <v>86.25</v>
      </c>
      <c r="C137">
        <v>0</v>
      </c>
      <c r="D137">
        <v>218</v>
      </c>
      <c r="E137">
        <v>67</v>
      </c>
      <c r="F137">
        <v>60</v>
      </c>
    </row>
    <row r="138" spans="1:27" x14ac:dyDescent="0.3">
      <c r="A138" t="s">
        <v>137</v>
      </c>
      <c r="B138" s="1">
        <f t="shared" si="2"/>
        <v>126.5</v>
      </c>
      <c r="C138">
        <v>3</v>
      </c>
      <c r="D138">
        <v>0</v>
      </c>
      <c r="E138">
        <v>108</v>
      </c>
      <c r="F138">
        <v>119</v>
      </c>
      <c r="G138">
        <v>11</v>
      </c>
      <c r="H138">
        <v>90</v>
      </c>
      <c r="I138">
        <v>52</v>
      </c>
      <c r="J138">
        <v>24</v>
      </c>
      <c r="K138">
        <v>175</v>
      </c>
      <c r="L138">
        <v>402</v>
      </c>
      <c r="M138">
        <v>332</v>
      </c>
      <c r="N138">
        <v>202</v>
      </c>
    </row>
    <row r="139" spans="1:27" x14ac:dyDescent="0.3">
      <c r="A139" t="s">
        <v>138</v>
      </c>
      <c r="B139" s="1">
        <f t="shared" si="2"/>
        <v>18.857142857142858</v>
      </c>
      <c r="C139">
        <v>2</v>
      </c>
      <c r="D139">
        <v>3</v>
      </c>
      <c r="E139">
        <v>2</v>
      </c>
      <c r="F139">
        <v>0</v>
      </c>
      <c r="G139">
        <v>42</v>
      </c>
      <c r="H139">
        <v>71</v>
      </c>
      <c r="I139">
        <v>12</v>
      </c>
    </row>
    <row r="140" spans="1:27" x14ac:dyDescent="0.3">
      <c r="A140" t="s">
        <v>140</v>
      </c>
      <c r="B140" s="1">
        <f t="shared" si="2"/>
        <v>291</v>
      </c>
      <c r="C140">
        <v>245</v>
      </c>
      <c r="D140">
        <v>337</v>
      </c>
    </row>
    <row r="141" spans="1:27" x14ac:dyDescent="0.3">
      <c r="A141" t="s">
        <v>139</v>
      </c>
      <c r="B141" s="1">
        <f t="shared" si="2"/>
        <v>8.5</v>
      </c>
      <c r="C141">
        <v>17</v>
      </c>
      <c r="D141">
        <v>0</v>
      </c>
    </row>
    <row r="142" spans="1:27" x14ac:dyDescent="0.3">
      <c r="A142" t="s">
        <v>141</v>
      </c>
      <c r="B142" s="1">
        <f t="shared" si="2"/>
        <v>184.28571428571428</v>
      </c>
      <c r="C142">
        <v>272</v>
      </c>
      <c r="D142">
        <v>66</v>
      </c>
      <c r="E142">
        <v>2</v>
      </c>
      <c r="F142">
        <v>86</v>
      </c>
      <c r="G142">
        <f>7*60+53</f>
        <v>473</v>
      </c>
      <c r="H142">
        <f>660+43</f>
        <v>703</v>
      </c>
      <c r="I142">
        <v>155</v>
      </c>
      <c r="J142">
        <v>27</v>
      </c>
      <c r="K142">
        <v>70</v>
      </c>
      <c r="L142">
        <v>168</v>
      </c>
      <c r="M142">
        <v>19</v>
      </c>
      <c r="N142">
        <v>0</v>
      </c>
      <c r="O142">
        <v>335</v>
      </c>
      <c r="P142">
        <v>204</v>
      </c>
    </row>
    <row r="143" spans="1:27" x14ac:dyDescent="0.3">
      <c r="A143" t="s">
        <v>142</v>
      </c>
      <c r="B143" s="1">
        <f t="shared" si="2"/>
        <v>222.88</v>
      </c>
      <c r="C143">
        <f>9*60+37</f>
        <v>577</v>
      </c>
      <c r="D143">
        <v>49</v>
      </c>
      <c r="E143">
        <v>102</v>
      </c>
      <c r="F143">
        <v>173</v>
      </c>
      <c r="G143">
        <v>0</v>
      </c>
      <c r="H143">
        <v>13</v>
      </c>
      <c r="I143">
        <v>249</v>
      </c>
      <c r="J143">
        <v>6</v>
      </c>
      <c r="K143">
        <v>87</v>
      </c>
      <c r="L143">
        <f>16*60+55</f>
        <v>1015</v>
      </c>
      <c r="M143">
        <v>1201</v>
      </c>
      <c r="N143">
        <v>130</v>
      </c>
      <c r="O143">
        <v>22</v>
      </c>
      <c r="P143">
        <v>90</v>
      </c>
      <c r="Q143">
        <v>176</v>
      </c>
      <c r="R143">
        <v>47</v>
      </c>
      <c r="S143">
        <v>7</v>
      </c>
      <c r="T143">
        <v>15</v>
      </c>
      <c r="U143">
        <v>0</v>
      </c>
      <c r="V143">
        <v>86</v>
      </c>
      <c r="W143">
        <v>31</v>
      </c>
      <c r="X143">
        <v>170</v>
      </c>
      <c r="Y143">
        <v>205</v>
      </c>
      <c r="Z143">
        <v>552</v>
      </c>
      <c r="AA143">
        <v>569</v>
      </c>
    </row>
    <row r="144" spans="1:27" x14ac:dyDescent="0.3">
      <c r="A144" t="s">
        <v>143</v>
      </c>
      <c r="B144" s="1">
        <f t="shared" si="2"/>
        <v>83.625</v>
      </c>
      <c r="C144">
        <v>0</v>
      </c>
      <c r="D144">
        <v>12</v>
      </c>
      <c r="E144">
        <v>2</v>
      </c>
      <c r="F144">
        <v>54</v>
      </c>
      <c r="G144">
        <v>35</v>
      </c>
      <c r="H144">
        <v>0</v>
      </c>
      <c r="I144">
        <v>658</v>
      </c>
      <c r="J144">
        <v>0</v>
      </c>
      <c r="K144">
        <v>0</v>
      </c>
      <c r="L144">
        <v>3</v>
      </c>
      <c r="M144">
        <v>186</v>
      </c>
      <c r="N144">
        <v>209</v>
      </c>
      <c r="O144">
        <v>115</v>
      </c>
      <c r="P144">
        <v>0</v>
      </c>
      <c r="Q144">
        <v>0</v>
      </c>
      <c r="R144">
        <v>64</v>
      </c>
    </row>
    <row r="145" spans="1:23" x14ac:dyDescent="0.3">
      <c r="A145" t="s">
        <v>144</v>
      </c>
      <c r="B145" s="1">
        <f t="shared" si="2"/>
        <v>4.5</v>
      </c>
      <c r="C145">
        <v>0</v>
      </c>
      <c r="D145">
        <v>5</v>
      </c>
      <c r="E145">
        <v>22</v>
      </c>
      <c r="F145">
        <v>0</v>
      </c>
      <c r="G145">
        <v>0</v>
      </c>
      <c r="H145">
        <v>0</v>
      </c>
      <c r="I145">
        <v>15</v>
      </c>
      <c r="J145">
        <v>0</v>
      </c>
      <c r="K145">
        <v>3</v>
      </c>
      <c r="L145">
        <v>0</v>
      </c>
    </row>
    <row r="146" spans="1:23" x14ac:dyDescent="0.3">
      <c r="A146" t="s">
        <v>145</v>
      </c>
      <c r="B146" s="1">
        <f t="shared" si="2"/>
        <v>211.33333333333334</v>
      </c>
      <c r="C146">
        <v>10</v>
      </c>
      <c r="D146">
        <v>343</v>
      </c>
      <c r="E146">
        <v>640</v>
      </c>
      <c r="F146">
        <v>187</v>
      </c>
      <c r="G146">
        <v>643</v>
      </c>
      <c r="H146">
        <v>459</v>
      </c>
      <c r="I146">
        <v>25</v>
      </c>
      <c r="J146">
        <v>22</v>
      </c>
      <c r="K146">
        <v>2</v>
      </c>
      <c r="L146">
        <v>100</v>
      </c>
      <c r="M146">
        <v>8</v>
      </c>
      <c r="N146">
        <v>206</v>
      </c>
      <c r="O146">
        <v>505</v>
      </c>
      <c r="P146">
        <v>3</v>
      </c>
      <c r="Q146">
        <v>0</v>
      </c>
      <c r="R146">
        <v>1</v>
      </c>
      <c r="S146">
        <v>317</v>
      </c>
      <c r="T146">
        <v>273</v>
      </c>
      <c r="U146">
        <v>680</v>
      </c>
      <c r="V146">
        <v>6</v>
      </c>
      <c r="W146">
        <v>8</v>
      </c>
    </row>
    <row r="147" spans="1:23" x14ac:dyDescent="0.3">
      <c r="A147" t="s">
        <v>146</v>
      </c>
      <c r="B147" s="1">
        <f t="shared" si="2"/>
        <v>40.666666666666664</v>
      </c>
      <c r="C147">
        <v>104</v>
      </c>
      <c r="D147">
        <v>18</v>
      </c>
      <c r="E147">
        <v>0</v>
      </c>
      <c r="F147">
        <v>4</v>
      </c>
      <c r="G147">
        <v>43</v>
      </c>
      <c r="H147">
        <v>0</v>
      </c>
      <c r="I147">
        <v>19</v>
      </c>
      <c r="J147">
        <v>163</v>
      </c>
      <c r="K147">
        <v>15</v>
      </c>
    </row>
    <row r="148" spans="1:23" x14ac:dyDescent="0.3">
      <c r="A148" t="s">
        <v>147</v>
      </c>
      <c r="B148" s="1">
        <f t="shared" si="2"/>
        <v>292.31578947368422</v>
      </c>
      <c r="C148">
        <v>428</v>
      </c>
      <c r="D148">
        <v>0</v>
      </c>
      <c r="E148">
        <v>20</v>
      </c>
      <c r="F148">
        <v>650</v>
      </c>
      <c r="G148">
        <v>435</v>
      </c>
      <c r="H148">
        <v>0</v>
      </c>
      <c r="I148">
        <v>323</v>
      </c>
      <c r="J148">
        <v>85</v>
      </c>
      <c r="K148">
        <v>84</v>
      </c>
      <c r="L148">
        <v>163</v>
      </c>
      <c r="M148">
        <v>443</v>
      </c>
      <c r="N148">
        <v>143</v>
      </c>
      <c r="O148">
        <v>33</v>
      </c>
      <c r="P148">
        <v>113</v>
      </c>
      <c r="Q148">
        <v>635</v>
      </c>
      <c r="R148">
        <v>303</v>
      </c>
      <c r="S148">
        <v>304</v>
      </c>
      <c r="T148">
        <f>12*60+2</f>
        <v>722</v>
      </c>
      <c r="U148">
        <v>670</v>
      </c>
    </row>
    <row r="149" spans="1:23" x14ac:dyDescent="0.3">
      <c r="A149" t="s">
        <v>148</v>
      </c>
      <c r="B149" s="1">
        <f t="shared" si="2"/>
        <v>54</v>
      </c>
      <c r="C149">
        <v>49</v>
      </c>
      <c r="D149">
        <v>59</v>
      </c>
    </row>
    <row r="150" spans="1:23" x14ac:dyDescent="0.3">
      <c r="A150" t="s">
        <v>149</v>
      </c>
      <c r="B150" s="1">
        <f t="shared" si="2"/>
        <v>207.33333333333334</v>
      </c>
      <c r="C150">
        <v>201</v>
      </c>
      <c r="D150">
        <v>354</v>
      </c>
      <c r="E150">
        <v>67</v>
      </c>
    </row>
    <row r="151" spans="1:23" x14ac:dyDescent="0.3">
      <c r="A151" s="4" t="s">
        <v>150</v>
      </c>
      <c r="B151" s="1">
        <f t="shared" si="2"/>
        <v>144.4</v>
      </c>
      <c r="C151">
        <v>246</v>
      </c>
      <c r="D151">
        <v>48</v>
      </c>
      <c r="E151">
        <v>481</v>
      </c>
      <c r="F151">
        <v>67</v>
      </c>
      <c r="G151">
        <v>157</v>
      </c>
      <c r="H151">
        <v>91</v>
      </c>
      <c r="I151">
        <v>149</v>
      </c>
      <c r="J151">
        <v>68</v>
      </c>
      <c r="K151">
        <v>97</v>
      </c>
      <c r="L151">
        <v>40</v>
      </c>
    </row>
    <row r="152" spans="1:23" x14ac:dyDescent="0.3">
      <c r="A152" t="s">
        <v>98</v>
      </c>
      <c r="B152" s="1">
        <f t="shared" si="2"/>
        <v>110</v>
      </c>
      <c r="C152">
        <v>96</v>
      </c>
      <c r="D152">
        <v>124</v>
      </c>
    </row>
    <row r="153" spans="1:23" x14ac:dyDescent="0.3">
      <c r="A153" t="s">
        <v>151</v>
      </c>
      <c r="B153" s="1">
        <f t="shared" si="2"/>
        <v>109.66666666666667</v>
      </c>
      <c r="C153">
        <v>197</v>
      </c>
      <c r="D153">
        <v>0</v>
      </c>
      <c r="E153">
        <v>132</v>
      </c>
    </row>
    <row r="154" spans="1:23" x14ac:dyDescent="0.3">
      <c r="A154" t="s">
        <v>152</v>
      </c>
      <c r="B154" s="1">
        <f t="shared" si="2"/>
        <v>18</v>
      </c>
      <c r="C154">
        <v>20</v>
      </c>
      <c r="D154">
        <v>28</v>
      </c>
      <c r="E154">
        <v>0</v>
      </c>
      <c r="F154">
        <v>58</v>
      </c>
      <c r="G154">
        <v>15</v>
      </c>
      <c r="H154">
        <v>0</v>
      </c>
      <c r="I154">
        <v>5</v>
      </c>
    </row>
    <row r="155" spans="1:23" x14ac:dyDescent="0.3">
      <c r="A155" t="s">
        <v>153</v>
      </c>
      <c r="B155" s="1">
        <f t="shared" si="2"/>
        <v>141.09090909090909</v>
      </c>
      <c r="C155">
        <v>96</v>
      </c>
      <c r="D155">
        <v>40</v>
      </c>
      <c r="E155">
        <v>6</v>
      </c>
      <c r="F155">
        <v>0</v>
      </c>
      <c r="G155">
        <v>0</v>
      </c>
      <c r="H155">
        <f>7*60+51</f>
        <v>471</v>
      </c>
      <c r="I155">
        <v>155</v>
      </c>
      <c r="J155">
        <v>310</v>
      </c>
      <c r="K155">
        <v>134</v>
      </c>
      <c r="L155">
        <v>310</v>
      </c>
      <c r="M155">
        <v>30</v>
      </c>
    </row>
    <row r="156" spans="1:23" x14ac:dyDescent="0.3">
      <c r="A156" t="s">
        <v>154</v>
      </c>
      <c r="B156" s="1">
        <f t="shared" si="2"/>
        <v>61.625</v>
      </c>
      <c r="C156">
        <v>0</v>
      </c>
      <c r="D156">
        <v>3</v>
      </c>
      <c r="E156">
        <v>48</v>
      </c>
      <c r="F156">
        <v>2</v>
      </c>
      <c r="G156">
        <v>125</v>
      </c>
      <c r="H156">
        <v>6</v>
      </c>
      <c r="I156">
        <v>0</v>
      </c>
      <c r="J156">
        <v>309</v>
      </c>
    </row>
    <row r="157" spans="1:23" x14ac:dyDescent="0.3">
      <c r="A157" t="s">
        <v>155</v>
      </c>
      <c r="B157" s="1">
        <f t="shared" si="2"/>
        <v>213.5</v>
      </c>
      <c r="C157">
        <v>491</v>
      </c>
      <c r="D157">
        <v>0</v>
      </c>
      <c r="E157">
        <v>43</v>
      </c>
      <c r="F157">
        <v>320</v>
      </c>
    </row>
    <row r="158" spans="1:23" x14ac:dyDescent="0.3">
      <c r="A158" t="s">
        <v>156</v>
      </c>
      <c r="B158" s="1">
        <f t="shared" si="2"/>
        <v>106.75</v>
      </c>
      <c r="C158">
        <v>270</v>
      </c>
      <c r="D158">
        <v>0</v>
      </c>
      <c r="E158">
        <v>52</v>
      </c>
      <c r="F158">
        <v>173</v>
      </c>
      <c r="G158">
        <v>0</v>
      </c>
      <c r="H158">
        <v>36</v>
      </c>
      <c r="I158">
        <v>75</v>
      </c>
      <c r="J158">
        <v>11</v>
      </c>
      <c r="K158">
        <v>22</v>
      </c>
      <c r="L158">
        <v>82</v>
      </c>
      <c r="M158">
        <v>395</v>
      </c>
      <c r="N158">
        <v>165</v>
      </c>
    </row>
    <row r="159" spans="1:23" x14ac:dyDescent="0.3">
      <c r="A159" t="s">
        <v>35</v>
      </c>
      <c r="B159" s="1">
        <f t="shared" si="2"/>
        <v>157.4</v>
      </c>
      <c r="C159">
        <f>C36</f>
        <v>331</v>
      </c>
      <c r="D159">
        <f t="shared" ref="D159:G159" si="3">D36</f>
        <v>0</v>
      </c>
      <c r="E159">
        <f t="shared" si="3"/>
        <v>46</v>
      </c>
      <c r="F159">
        <f t="shared" si="3"/>
        <v>386</v>
      </c>
      <c r="G159">
        <f t="shared" si="3"/>
        <v>24</v>
      </c>
    </row>
    <row r="160" spans="1:23" x14ac:dyDescent="0.3">
      <c r="A160" t="s">
        <v>157</v>
      </c>
      <c r="B160" s="1">
        <f t="shared" si="2"/>
        <v>296.375</v>
      </c>
      <c r="C160">
        <v>311</v>
      </c>
      <c r="D160">
        <v>677</v>
      </c>
      <c r="E160">
        <v>63</v>
      </c>
      <c r="F160">
        <v>290</v>
      </c>
      <c r="G160">
        <v>86</v>
      </c>
      <c r="H160">
        <f>9*60+22</f>
        <v>562</v>
      </c>
      <c r="I160">
        <v>41</v>
      </c>
      <c r="J160">
        <v>341</v>
      </c>
    </row>
    <row r="161" spans="1:26" x14ac:dyDescent="0.3">
      <c r="A161" t="s">
        <v>173</v>
      </c>
      <c r="B161" s="1">
        <f t="shared" si="2"/>
        <v>307</v>
      </c>
      <c r="C161">
        <v>307</v>
      </c>
    </row>
    <row r="162" spans="1:26" x14ac:dyDescent="0.3">
      <c r="A162" t="s">
        <v>158</v>
      </c>
      <c r="B162" s="1">
        <f t="shared" si="2"/>
        <v>359.5</v>
      </c>
      <c r="C162">
        <v>362</v>
      </c>
      <c r="D162">
        <v>357</v>
      </c>
    </row>
    <row r="163" spans="1:26" x14ac:dyDescent="0.3">
      <c r="A163" t="s">
        <v>159</v>
      </c>
      <c r="B163" s="1">
        <f t="shared" si="2"/>
        <v>140.125</v>
      </c>
      <c r="C163">
        <v>0</v>
      </c>
      <c r="D163">
        <v>26</v>
      </c>
      <c r="E163">
        <v>134</v>
      </c>
      <c r="F163">
        <v>379</v>
      </c>
      <c r="G163">
        <v>4</v>
      </c>
      <c r="H163">
        <v>1</v>
      </c>
      <c r="I163">
        <f>9*60+32</f>
        <v>572</v>
      </c>
      <c r="J163">
        <v>5</v>
      </c>
    </row>
    <row r="164" spans="1:26" x14ac:dyDescent="0.3">
      <c r="A164" t="s">
        <v>160</v>
      </c>
      <c r="B164" s="1">
        <f t="shared" si="2"/>
        <v>249.6</v>
      </c>
      <c r="C164">
        <v>269</v>
      </c>
      <c r="D164">
        <f>9*60+53</f>
        <v>593</v>
      </c>
      <c r="E164">
        <v>79</v>
      </c>
      <c r="F164">
        <v>41</v>
      </c>
      <c r="G164">
        <v>266</v>
      </c>
    </row>
    <row r="165" spans="1:26" x14ac:dyDescent="0.3">
      <c r="A165" t="s">
        <v>161</v>
      </c>
      <c r="B165" s="1">
        <f t="shared" si="2"/>
        <v>194.33333333333334</v>
      </c>
      <c r="C165">
        <f>7*60+57</f>
        <v>477</v>
      </c>
      <c r="D165">
        <v>63</v>
      </c>
      <c r="E165">
        <v>43</v>
      </c>
    </row>
    <row r="166" spans="1:26" x14ac:dyDescent="0.3">
      <c r="A166" t="s">
        <v>162</v>
      </c>
      <c r="B166" s="1">
        <f t="shared" si="2"/>
        <v>151.66666666666666</v>
      </c>
      <c r="C166">
        <v>216</v>
      </c>
      <c r="D166">
        <v>172</v>
      </c>
      <c r="E166">
        <v>67</v>
      </c>
    </row>
    <row r="167" spans="1:26" x14ac:dyDescent="0.3">
      <c r="A167" t="s">
        <v>163</v>
      </c>
      <c r="B167" s="1">
        <f t="shared" si="2"/>
        <v>276.66666666666669</v>
      </c>
      <c r="C167">
        <v>82</v>
      </c>
      <c r="D167">
        <v>688</v>
      </c>
      <c r="E167">
        <v>60</v>
      </c>
    </row>
    <row r="168" spans="1:26" x14ac:dyDescent="0.3">
      <c r="A168" t="s">
        <v>164</v>
      </c>
      <c r="B168" s="1">
        <f t="shared" si="2"/>
        <v>25</v>
      </c>
      <c r="C168">
        <v>25</v>
      </c>
    </row>
    <row r="169" spans="1:26" x14ac:dyDescent="0.3">
      <c r="A169" t="s">
        <v>165</v>
      </c>
      <c r="B169" s="1">
        <f t="shared" si="2"/>
        <v>64</v>
      </c>
      <c r="C169">
        <v>162</v>
      </c>
      <c r="D169">
        <v>38</v>
      </c>
      <c r="E169">
        <v>0</v>
      </c>
      <c r="F169">
        <v>9</v>
      </c>
      <c r="G169">
        <v>79</v>
      </c>
      <c r="H169">
        <v>0</v>
      </c>
      <c r="I169">
        <v>41</v>
      </c>
      <c r="J169">
        <v>128</v>
      </c>
      <c r="K169">
        <v>10</v>
      </c>
      <c r="L169">
        <v>173</v>
      </c>
    </row>
    <row r="170" spans="1:26" x14ac:dyDescent="0.3">
      <c r="A170" t="s">
        <v>166</v>
      </c>
      <c r="B170" s="1">
        <f t="shared" si="2"/>
        <v>103.5</v>
      </c>
      <c r="C170">
        <v>119</v>
      </c>
      <c r="D170">
        <v>0</v>
      </c>
      <c r="E170">
        <v>450</v>
      </c>
      <c r="F170">
        <v>0</v>
      </c>
      <c r="G170">
        <v>52</v>
      </c>
      <c r="H170">
        <v>0</v>
      </c>
    </row>
    <row r="171" spans="1:26" x14ac:dyDescent="0.3">
      <c r="A171" t="s">
        <v>167</v>
      </c>
      <c r="B171" s="1">
        <f t="shared" si="2"/>
        <v>33.714285714285715</v>
      </c>
      <c r="C171">
        <v>3</v>
      </c>
      <c r="D171">
        <v>37</v>
      </c>
      <c r="E171">
        <v>0</v>
      </c>
      <c r="F171">
        <v>0</v>
      </c>
      <c r="G171">
        <v>8</v>
      </c>
      <c r="H171">
        <v>188</v>
      </c>
      <c r="I171">
        <v>0</v>
      </c>
    </row>
    <row r="172" spans="1:26" x14ac:dyDescent="0.3">
      <c r="A172" t="s">
        <v>168</v>
      </c>
      <c r="B172" s="1">
        <f t="shared" si="2"/>
        <v>131.31818181818181</v>
      </c>
      <c r="C172">
        <v>114</v>
      </c>
      <c r="D172">
        <v>0</v>
      </c>
      <c r="E172">
        <v>140</v>
      </c>
      <c r="F172">
        <v>267</v>
      </c>
      <c r="G172">
        <v>3</v>
      </c>
      <c r="H172">
        <v>26</v>
      </c>
      <c r="I172">
        <v>12</v>
      </c>
      <c r="J172">
        <v>334</v>
      </c>
      <c r="K172">
        <v>129</v>
      </c>
      <c r="L172">
        <v>234</v>
      </c>
      <c r="M172">
        <v>0</v>
      </c>
      <c r="N172">
        <v>454</v>
      </c>
      <c r="O172">
        <v>0</v>
      </c>
      <c r="P172">
        <v>208</v>
      </c>
      <c r="Q172">
        <v>42</v>
      </c>
      <c r="R172">
        <v>48</v>
      </c>
      <c r="S172">
        <v>0</v>
      </c>
      <c r="T172">
        <v>71</v>
      </c>
      <c r="U172">
        <v>259</v>
      </c>
      <c r="V172">
        <v>2</v>
      </c>
      <c r="W172">
        <v>546</v>
      </c>
      <c r="X172">
        <v>0</v>
      </c>
    </row>
    <row r="173" spans="1:26" x14ac:dyDescent="0.3">
      <c r="A173" t="s">
        <v>169</v>
      </c>
      <c r="B173" s="1">
        <f t="shared" si="2"/>
        <v>124.20833333333333</v>
      </c>
      <c r="C173">
        <v>52</v>
      </c>
      <c r="D173">
        <v>255</v>
      </c>
      <c r="E173">
        <v>0</v>
      </c>
      <c r="F173">
        <v>96</v>
      </c>
      <c r="G173">
        <v>22</v>
      </c>
      <c r="H173">
        <v>293</v>
      </c>
      <c r="I173">
        <v>0</v>
      </c>
      <c r="J173">
        <v>93</v>
      </c>
      <c r="K173">
        <v>0</v>
      </c>
      <c r="L173">
        <v>184</v>
      </c>
      <c r="M173">
        <v>0</v>
      </c>
      <c r="N173">
        <v>317</v>
      </c>
      <c r="O173">
        <v>0</v>
      </c>
      <c r="P173">
        <v>0</v>
      </c>
      <c r="Q173">
        <v>67</v>
      </c>
      <c r="R173">
        <v>566</v>
      </c>
      <c r="S173">
        <v>150</v>
      </c>
      <c r="T173">
        <v>93</v>
      </c>
      <c r="U173">
        <v>141</v>
      </c>
      <c r="V173">
        <v>11</v>
      </c>
      <c r="W173">
        <v>8</v>
      </c>
      <c r="X173">
        <v>0</v>
      </c>
      <c r="Y173">
        <v>633</v>
      </c>
      <c r="Z173">
        <v>0</v>
      </c>
    </row>
    <row r="174" spans="1:26" x14ac:dyDescent="0.3">
      <c r="A174" t="s">
        <v>170</v>
      </c>
      <c r="B174" s="1">
        <f t="shared" si="2"/>
        <v>21.6</v>
      </c>
      <c r="C174">
        <v>16</v>
      </c>
      <c r="D174">
        <v>14</v>
      </c>
      <c r="E174">
        <v>0</v>
      </c>
      <c r="F174">
        <v>40</v>
      </c>
      <c r="G174">
        <v>38</v>
      </c>
    </row>
    <row r="175" spans="1:26" x14ac:dyDescent="0.3">
      <c r="A175" t="s">
        <v>171</v>
      </c>
      <c r="B175" s="1">
        <f t="shared" si="2"/>
        <v>138.80000000000001</v>
      </c>
      <c r="C175">
        <v>117</v>
      </c>
      <c r="D175">
        <v>74</v>
      </c>
      <c r="E175">
        <v>0</v>
      </c>
      <c r="F175">
        <v>495</v>
      </c>
      <c r="G175">
        <v>8</v>
      </c>
    </row>
    <row r="176" spans="1:26" x14ac:dyDescent="0.3">
      <c r="A176" t="s">
        <v>172</v>
      </c>
      <c r="B176" s="1">
        <f t="shared" si="2"/>
        <v>99</v>
      </c>
      <c r="C176">
        <v>17</v>
      </c>
      <c r="D176">
        <v>16</v>
      </c>
      <c r="E176">
        <v>287</v>
      </c>
      <c r="F176">
        <v>13</v>
      </c>
      <c r="G176">
        <v>72</v>
      </c>
      <c r="H176">
        <v>139</v>
      </c>
      <c r="I176">
        <v>0</v>
      </c>
      <c r="J176">
        <v>253</v>
      </c>
      <c r="K176">
        <v>0</v>
      </c>
      <c r="L176">
        <v>55</v>
      </c>
      <c r="M176">
        <v>90</v>
      </c>
      <c r="N176">
        <v>138</v>
      </c>
      <c r="O176">
        <v>24</v>
      </c>
      <c r="P176">
        <v>35</v>
      </c>
      <c r="Q176">
        <v>500</v>
      </c>
      <c r="R176">
        <v>35</v>
      </c>
      <c r="S176">
        <v>9</v>
      </c>
    </row>
    <row r="177" spans="1:15" x14ac:dyDescent="0.3">
      <c r="A177" s="4" t="s">
        <v>174</v>
      </c>
      <c r="B177" s="1">
        <f t="shared" si="2"/>
        <v>76.75</v>
      </c>
      <c r="C177">
        <v>221</v>
      </c>
      <c r="D177">
        <v>14</v>
      </c>
      <c r="E177">
        <v>70</v>
      </c>
      <c r="F177">
        <v>2</v>
      </c>
    </row>
    <row r="178" spans="1:15" x14ac:dyDescent="0.3">
      <c r="A178" t="s">
        <v>175</v>
      </c>
      <c r="B178" s="1">
        <f t="shared" si="2"/>
        <v>217</v>
      </c>
      <c r="C178">
        <v>259</v>
      </c>
      <c r="D178">
        <v>71</v>
      </c>
      <c r="E178">
        <v>11</v>
      </c>
      <c r="F178">
        <v>1</v>
      </c>
      <c r="G178">
        <v>112</v>
      </c>
      <c r="H178">
        <v>510</v>
      </c>
      <c r="I178">
        <v>46</v>
      </c>
      <c r="J178">
        <v>185</v>
      </c>
      <c r="K178">
        <v>758</v>
      </c>
    </row>
    <row r="179" spans="1:15" x14ac:dyDescent="0.3">
      <c r="A179" t="s">
        <v>176</v>
      </c>
      <c r="B179" s="1">
        <f t="shared" si="2"/>
        <v>166.66666666666666</v>
      </c>
      <c r="C179">
        <v>201</v>
      </c>
      <c r="D179">
        <v>49</v>
      </c>
      <c r="E179">
        <v>250</v>
      </c>
    </row>
    <row r="180" spans="1:15" x14ac:dyDescent="0.3">
      <c r="A180" t="s">
        <v>177</v>
      </c>
      <c r="B180" s="1">
        <f t="shared" si="2"/>
        <v>108.28571428571429</v>
      </c>
      <c r="C180">
        <v>15</v>
      </c>
      <c r="D180">
        <v>269</v>
      </c>
      <c r="E180">
        <v>202</v>
      </c>
      <c r="F180">
        <v>29</v>
      </c>
      <c r="G180">
        <v>48</v>
      </c>
      <c r="H180">
        <v>17</v>
      </c>
      <c r="I180">
        <v>178</v>
      </c>
    </row>
    <row r="181" spans="1:15" x14ac:dyDescent="0.3">
      <c r="A181" t="s">
        <v>178</v>
      </c>
      <c r="B181" s="1">
        <f t="shared" si="2"/>
        <v>216</v>
      </c>
      <c r="C181">
        <v>424</v>
      </c>
      <c r="D181">
        <v>206</v>
      </c>
      <c r="E181">
        <v>170</v>
      </c>
      <c r="F181">
        <v>6</v>
      </c>
      <c r="G181">
        <v>274</v>
      </c>
    </row>
    <row r="182" spans="1:15" x14ac:dyDescent="0.3">
      <c r="A182" t="s">
        <v>179</v>
      </c>
      <c r="B182" s="1">
        <f t="shared" si="2"/>
        <v>234.22222222222223</v>
      </c>
      <c r="C182">
        <v>122</v>
      </c>
      <c r="D182">
        <v>192</v>
      </c>
      <c r="E182">
        <v>154</v>
      </c>
      <c r="F182">
        <v>394</v>
      </c>
      <c r="G182">
        <v>452</v>
      </c>
      <c r="H182">
        <v>331</v>
      </c>
      <c r="I182">
        <v>119</v>
      </c>
      <c r="J182">
        <v>149</v>
      </c>
      <c r="K182">
        <v>195</v>
      </c>
    </row>
    <row r="183" spans="1:15" x14ac:dyDescent="0.3">
      <c r="A183" t="s">
        <v>180</v>
      </c>
      <c r="B183" s="1">
        <f t="shared" si="2"/>
        <v>142.5</v>
      </c>
      <c r="C183">
        <v>215</v>
      </c>
      <c r="D183">
        <v>70</v>
      </c>
    </row>
    <row r="184" spans="1:15" x14ac:dyDescent="0.3">
      <c r="A184" t="s">
        <v>181</v>
      </c>
      <c r="B184" s="1">
        <f t="shared" si="2"/>
        <v>150.6</v>
      </c>
      <c r="C184">
        <v>179</v>
      </c>
      <c r="D184">
        <v>154</v>
      </c>
      <c r="E184">
        <v>367</v>
      </c>
      <c r="F184">
        <v>53</v>
      </c>
      <c r="G184">
        <v>0</v>
      </c>
    </row>
    <row r="185" spans="1:15" x14ac:dyDescent="0.3">
      <c r="A185" t="s">
        <v>182</v>
      </c>
      <c r="B185" s="1">
        <f t="shared" si="2"/>
        <v>199</v>
      </c>
      <c r="C185">
        <v>104</v>
      </c>
      <c r="D185">
        <v>205</v>
      </c>
      <c r="E185">
        <v>487</v>
      </c>
      <c r="F185">
        <v>0</v>
      </c>
    </row>
    <row r="186" spans="1:15" x14ac:dyDescent="0.3">
      <c r="A186" t="s">
        <v>183</v>
      </c>
      <c r="B186" s="1">
        <f t="shared" si="2"/>
        <v>177.625</v>
      </c>
      <c r="C186">
        <v>219</v>
      </c>
      <c r="D186">
        <v>52</v>
      </c>
      <c r="E186">
        <v>319</v>
      </c>
      <c r="F186">
        <v>324</v>
      </c>
      <c r="G186">
        <v>246</v>
      </c>
      <c r="H186">
        <v>135</v>
      </c>
      <c r="I186">
        <v>68</v>
      </c>
      <c r="J186">
        <v>58</v>
      </c>
    </row>
    <row r="187" spans="1:15" x14ac:dyDescent="0.3">
      <c r="A187" t="s">
        <v>184</v>
      </c>
      <c r="B187" s="1">
        <f t="shared" si="2"/>
        <v>73.666666666666671</v>
      </c>
      <c r="C187">
        <v>18</v>
      </c>
      <c r="D187">
        <v>124</v>
      </c>
      <c r="E187">
        <v>79</v>
      </c>
    </row>
    <row r="188" spans="1:15" x14ac:dyDescent="0.3">
      <c r="A188" t="s">
        <v>185</v>
      </c>
      <c r="B188" s="1">
        <f t="shared" si="2"/>
        <v>107</v>
      </c>
      <c r="C188">
        <v>231</v>
      </c>
      <c r="D188">
        <v>83</v>
      </c>
      <c r="E188">
        <v>265</v>
      </c>
      <c r="F188">
        <v>21</v>
      </c>
      <c r="G188">
        <v>58</v>
      </c>
      <c r="H188">
        <v>88</v>
      </c>
      <c r="I188">
        <v>25</v>
      </c>
      <c r="J188">
        <v>315</v>
      </c>
      <c r="K188">
        <v>0</v>
      </c>
      <c r="L188">
        <v>35</v>
      </c>
      <c r="M188">
        <v>257</v>
      </c>
      <c r="N188">
        <v>13</v>
      </c>
      <c r="O188">
        <v>0</v>
      </c>
    </row>
    <row r="189" spans="1:15" x14ac:dyDescent="0.3">
      <c r="A189" t="s">
        <v>186</v>
      </c>
      <c r="B189" s="1">
        <f t="shared" si="2"/>
        <v>170</v>
      </c>
      <c r="C189">
        <v>333</v>
      </c>
      <c r="D189">
        <v>7</v>
      </c>
    </row>
    <row r="190" spans="1:15" x14ac:dyDescent="0.3">
      <c r="A190" t="s">
        <v>187</v>
      </c>
      <c r="B190" s="1">
        <f t="shared" si="2"/>
        <v>143.45454545454547</v>
      </c>
      <c r="C190">
        <v>118</v>
      </c>
      <c r="D190">
        <v>0</v>
      </c>
      <c r="E190">
        <v>2</v>
      </c>
      <c r="F190">
        <v>161</v>
      </c>
      <c r="G190">
        <v>0</v>
      </c>
      <c r="H190">
        <v>3</v>
      </c>
      <c r="I190">
        <v>78</v>
      </c>
      <c r="J190">
        <v>324</v>
      </c>
      <c r="K190">
        <v>201</v>
      </c>
      <c r="L190">
        <f>9*60+14</f>
        <v>554</v>
      </c>
      <c r="M190">
        <v>137</v>
      </c>
    </row>
    <row r="191" spans="1:15" x14ac:dyDescent="0.3">
      <c r="A191" t="s">
        <v>188</v>
      </c>
      <c r="B191" s="1">
        <f t="shared" si="2"/>
        <v>540.5</v>
      </c>
      <c r="C191">
        <v>285</v>
      </c>
      <c r="D191">
        <v>796</v>
      </c>
    </row>
    <row r="192" spans="1:15" x14ac:dyDescent="0.3">
      <c r="A192" t="s">
        <v>189</v>
      </c>
      <c r="B192" s="1">
        <f t="shared" si="2"/>
        <v>6.75</v>
      </c>
      <c r="C192">
        <v>5</v>
      </c>
      <c r="D192">
        <v>6</v>
      </c>
      <c r="E192">
        <v>0</v>
      </c>
      <c r="F192">
        <v>16</v>
      </c>
    </row>
    <row r="193" spans="1:17" x14ac:dyDescent="0.3">
      <c r="A193" t="s">
        <v>190</v>
      </c>
      <c r="B193" s="1">
        <f t="shared" si="2"/>
        <v>94.625</v>
      </c>
      <c r="C193">
        <v>0</v>
      </c>
      <c r="D193">
        <v>17</v>
      </c>
      <c r="E193">
        <v>0</v>
      </c>
      <c r="F193">
        <v>271</v>
      </c>
      <c r="G193">
        <v>13</v>
      </c>
      <c r="H193">
        <v>138</v>
      </c>
      <c r="I193">
        <v>298</v>
      </c>
      <c r="J193">
        <v>20</v>
      </c>
    </row>
    <row r="194" spans="1:17" x14ac:dyDescent="0.3">
      <c r="A194" t="s">
        <v>191</v>
      </c>
      <c r="B194" s="1">
        <f t="shared" ref="B194:B257" si="4">AVERAGE(C194:BA194)</f>
        <v>93.15384615384616</v>
      </c>
      <c r="C194">
        <v>98</v>
      </c>
      <c r="D194">
        <v>129</v>
      </c>
      <c r="E194">
        <v>5</v>
      </c>
      <c r="F194">
        <v>462</v>
      </c>
      <c r="G194">
        <v>0</v>
      </c>
      <c r="H194">
        <v>208</v>
      </c>
      <c r="I194">
        <v>23</v>
      </c>
      <c r="J194">
        <v>212</v>
      </c>
      <c r="K194">
        <v>64</v>
      </c>
      <c r="L194">
        <v>4</v>
      </c>
      <c r="M194">
        <v>6</v>
      </c>
      <c r="N194">
        <v>0</v>
      </c>
      <c r="O194">
        <v>0</v>
      </c>
    </row>
    <row r="195" spans="1:17" x14ac:dyDescent="0.3">
      <c r="A195" t="s">
        <v>197</v>
      </c>
      <c r="B195" s="1">
        <f t="shared" si="4"/>
        <v>239.5</v>
      </c>
      <c r="C195">
        <v>0</v>
      </c>
      <c r="D195">
        <v>451</v>
      </c>
      <c r="E195">
        <v>379</v>
      </c>
      <c r="F195">
        <v>128</v>
      </c>
    </row>
    <row r="196" spans="1:17" x14ac:dyDescent="0.3">
      <c r="A196" t="s">
        <v>192</v>
      </c>
      <c r="B196" s="1">
        <f t="shared" si="4"/>
        <v>189.75</v>
      </c>
      <c r="C196">
        <v>0</v>
      </c>
      <c r="D196">
        <v>152</v>
      </c>
      <c r="E196">
        <v>269</v>
      </c>
      <c r="F196">
        <v>338</v>
      </c>
    </row>
    <row r="197" spans="1:17" x14ac:dyDescent="0.3">
      <c r="A197" t="s">
        <v>193</v>
      </c>
      <c r="B197" s="1">
        <f t="shared" si="4"/>
        <v>194</v>
      </c>
      <c r="C197">
        <v>0</v>
      </c>
      <c r="D197">
        <v>302</v>
      </c>
      <c r="E197">
        <v>0</v>
      </c>
      <c r="F197">
        <v>0</v>
      </c>
      <c r="G197">
        <v>0</v>
      </c>
      <c r="H197">
        <v>375</v>
      </c>
      <c r="I197">
        <v>48</v>
      </c>
      <c r="J197">
        <v>827</v>
      </c>
    </row>
    <row r="198" spans="1:17" x14ac:dyDescent="0.3">
      <c r="A198" t="s">
        <v>194</v>
      </c>
      <c r="B198" s="1">
        <f t="shared" si="4"/>
        <v>57.333333333333336</v>
      </c>
      <c r="C198">
        <v>80</v>
      </c>
      <c r="D198">
        <v>49</v>
      </c>
      <c r="E198">
        <v>106</v>
      </c>
      <c r="F198">
        <v>247</v>
      </c>
      <c r="G198">
        <v>32</v>
      </c>
      <c r="H198">
        <v>0</v>
      </c>
      <c r="I198">
        <v>2</v>
      </c>
      <c r="J198">
        <v>0</v>
      </c>
      <c r="K198">
        <v>0</v>
      </c>
    </row>
    <row r="199" spans="1:17" x14ac:dyDescent="0.3">
      <c r="A199" t="s">
        <v>195</v>
      </c>
      <c r="B199" s="1">
        <f t="shared" si="4"/>
        <v>139</v>
      </c>
      <c r="C199">
        <v>15</v>
      </c>
      <c r="D199">
        <v>57</v>
      </c>
      <c r="E199">
        <v>81</v>
      </c>
      <c r="F199">
        <v>245</v>
      </c>
      <c r="G199">
        <v>240</v>
      </c>
      <c r="H199">
        <v>90</v>
      </c>
      <c r="I199">
        <v>17</v>
      </c>
      <c r="J199">
        <v>287</v>
      </c>
      <c r="K199">
        <v>219</v>
      </c>
    </row>
    <row r="200" spans="1:17" x14ac:dyDescent="0.3">
      <c r="A200" t="s">
        <v>196</v>
      </c>
      <c r="B200" s="1">
        <f t="shared" si="4"/>
        <v>268.07142857142856</v>
      </c>
      <c r="C200">
        <v>7</v>
      </c>
      <c r="D200">
        <v>195</v>
      </c>
      <c r="E200">
        <v>3300</v>
      </c>
      <c r="F200">
        <v>0</v>
      </c>
      <c r="G200">
        <v>9</v>
      </c>
      <c r="H200">
        <v>0</v>
      </c>
      <c r="I200">
        <v>0</v>
      </c>
      <c r="J200">
        <v>0</v>
      </c>
      <c r="K200">
        <v>21</v>
      </c>
      <c r="L200">
        <v>0</v>
      </c>
      <c r="M200">
        <v>0</v>
      </c>
      <c r="N200">
        <v>215</v>
      </c>
      <c r="O200">
        <v>0</v>
      </c>
      <c r="P200">
        <v>6</v>
      </c>
    </row>
    <row r="201" spans="1:17" x14ac:dyDescent="0.3">
      <c r="A201" s="5" t="s">
        <v>198</v>
      </c>
      <c r="B201" s="1">
        <f t="shared" si="4"/>
        <v>232.5</v>
      </c>
      <c r="C201">
        <v>398</v>
      </c>
      <c r="D201">
        <v>67</v>
      </c>
    </row>
    <row r="202" spans="1:17" x14ac:dyDescent="0.3">
      <c r="A202" t="s">
        <v>199</v>
      </c>
      <c r="B202" s="1">
        <f t="shared" si="4"/>
        <v>303.66666666666669</v>
      </c>
      <c r="C202">
        <v>522</v>
      </c>
      <c r="D202">
        <v>320</v>
      </c>
      <c r="E202">
        <v>69</v>
      </c>
    </row>
    <row r="203" spans="1:17" x14ac:dyDescent="0.3">
      <c r="A203" t="s">
        <v>200</v>
      </c>
      <c r="B203" s="1">
        <f t="shared" si="4"/>
        <v>82.5</v>
      </c>
      <c r="C203">
        <v>200</v>
      </c>
      <c r="D203">
        <v>78</v>
      </c>
      <c r="E203">
        <v>39</v>
      </c>
      <c r="F203">
        <v>13</v>
      </c>
    </row>
    <row r="204" spans="1:17" x14ac:dyDescent="0.3">
      <c r="A204" t="s">
        <v>201</v>
      </c>
      <c r="B204" s="1">
        <f t="shared" si="4"/>
        <v>29</v>
      </c>
      <c r="C204">
        <v>85</v>
      </c>
      <c r="D204">
        <v>2</v>
      </c>
      <c r="E204">
        <v>0</v>
      </c>
    </row>
    <row r="205" spans="1:17" x14ac:dyDescent="0.3">
      <c r="A205" t="s">
        <v>202</v>
      </c>
      <c r="B205" s="1">
        <f t="shared" si="4"/>
        <v>47.5</v>
      </c>
      <c r="C205">
        <v>86</v>
      </c>
      <c r="D205">
        <v>9</v>
      </c>
    </row>
    <row r="206" spans="1:17" x14ac:dyDescent="0.3">
      <c r="A206" t="s">
        <v>203</v>
      </c>
      <c r="B206" s="1">
        <f t="shared" si="4"/>
        <v>248.85714285714286</v>
      </c>
      <c r="C206">
        <v>1178</v>
      </c>
      <c r="D206">
        <v>87</v>
      </c>
      <c r="E206">
        <v>12</v>
      </c>
      <c r="F206">
        <v>2</v>
      </c>
      <c r="G206">
        <v>160</v>
      </c>
      <c r="H206">
        <v>125</v>
      </c>
      <c r="I206">
        <v>178</v>
      </c>
    </row>
    <row r="207" spans="1:17" x14ac:dyDescent="0.3">
      <c r="A207" t="s">
        <v>204</v>
      </c>
      <c r="B207" s="1">
        <f t="shared" si="4"/>
        <v>61.06666666666667</v>
      </c>
      <c r="C207">
        <v>0</v>
      </c>
      <c r="D207">
        <v>0</v>
      </c>
      <c r="E207">
        <v>0</v>
      </c>
      <c r="F207">
        <v>50</v>
      </c>
      <c r="G207">
        <v>183</v>
      </c>
      <c r="H207">
        <v>4</v>
      </c>
      <c r="I207">
        <v>0</v>
      </c>
      <c r="J207">
        <v>190</v>
      </c>
      <c r="K207">
        <v>0</v>
      </c>
      <c r="L207">
        <v>113</v>
      </c>
      <c r="M207">
        <v>159</v>
      </c>
      <c r="N207">
        <v>9</v>
      </c>
      <c r="O207">
        <v>18</v>
      </c>
      <c r="P207">
        <v>31</v>
      </c>
      <c r="Q207">
        <v>159</v>
      </c>
    </row>
    <row r="208" spans="1:17" x14ac:dyDescent="0.3">
      <c r="A208" t="s">
        <v>205</v>
      </c>
      <c r="B208" s="1">
        <f t="shared" si="4"/>
        <v>96.5</v>
      </c>
      <c r="C208">
        <v>16</v>
      </c>
      <c r="D208">
        <v>267</v>
      </c>
      <c r="E208">
        <v>113</v>
      </c>
      <c r="F208">
        <v>32</v>
      </c>
      <c r="G208">
        <v>4</v>
      </c>
      <c r="H208">
        <v>147</v>
      </c>
    </row>
    <row r="209" spans="1:31" x14ac:dyDescent="0.3">
      <c r="A209" t="s">
        <v>206</v>
      </c>
      <c r="B209" s="1">
        <f t="shared" si="4"/>
        <v>77.5</v>
      </c>
      <c r="C209">
        <v>279</v>
      </c>
      <c r="D209">
        <v>8</v>
      </c>
      <c r="E209">
        <v>3</v>
      </c>
      <c r="F209">
        <v>607</v>
      </c>
      <c r="G209">
        <v>13</v>
      </c>
      <c r="H209">
        <v>5</v>
      </c>
      <c r="I209">
        <v>0</v>
      </c>
      <c r="J209">
        <v>3</v>
      </c>
      <c r="K209">
        <v>0</v>
      </c>
      <c r="L209">
        <v>44</v>
      </c>
      <c r="M209">
        <v>12</v>
      </c>
      <c r="N209">
        <v>5</v>
      </c>
      <c r="O209">
        <v>87</v>
      </c>
      <c r="P209">
        <v>19</v>
      </c>
    </row>
    <row r="210" spans="1:31" x14ac:dyDescent="0.3">
      <c r="A210" t="s">
        <v>207</v>
      </c>
      <c r="B210" s="1">
        <f t="shared" si="4"/>
        <v>109.51724137931035</v>
      </c>
      <c r="C210">
        <v>3</v>
      </c>
      <c r="D210">
        <v>0</v>
      </c>
      <c r="E210">
        <v>88</v>
      </c>
      <c r="F210">
        <v>45</v>
      </c>
      <c r="G210">
        <v>250</v>
      </c>
      <c r="H210">
        <v>14</v>
      </c>
      <c r="I210">
        <v>6</v>
      </c>
      <c r="J210">
        <v>3</v>
      </c>
      <c r="K210">
        <v>90</v>
      </c>
      <c r="L210">
        <v>68</v>
      </c>
      <c r="M210">
        <v>26</v>
      </c>
      <c r="N210">
        <v>473</v>
      </c>
      <c r="O210">
        <v>51</v>
      </c>
      <c r="P210">
        <v>63</v>
      </c>
      <c r="Q210">
        <v>61</v>
      </c>
      <c r="R210">
        <v>544</v>
      </c>
      <c r="S210">
        <v>156</v>
      </c>
      <c r="T210">
        <v>0</v>
      </c>
      <c r="U210">
        <v>207</v>
      </c>
      <c r="V210">
        <v>152</v>
      </c>
      <c r="W210">
        <v>7</v>
      </c>
      <c r="X210">
        <v>29</v>
      </c>
      <c r="Y210">
        <v>10</v>
      </c>
      <c r="Z210">
        <v>281</v>
      </c>
      <c r="AA210">
        <v>9</v>
      </c>
      <c r="AB210">
        <v>56</v>
      </c>
      <c r="AC210">
        <v>213</v>
      </c>
      <c r="AD210">
        <v>89</v>
      </c>
      <c r="AE210">
        <v>182</v>
      </c>
    </row>
    <row r="211" spans="1:31" x14ac:dyDescent="0.3">
      <c r="A211" t="s">
        <v>208</v>
      </c>
      <c r="B211" s="1">
        <f t="shared" si="4"/>
        <v>100.4</v>
      </c>
      <c r="C211">
        <v>327</v>
      </c>
      <c r="D211">
        <v>30</v>
      </c>
      <c r="E211">
        <v>0</v>
      </c>
      <c r="F211">
        <v>154</v>
      </c>
      <c r="G211">
        <v>154</v>
      </c>
      <c r="H211">
        <v>43</v>
      </c>
      <c r="I211">
        <v>128</v>
      </c>
      <c r="J211">
        <v>5</v>
      </c>
      <c r="K211">
        <v>112</v>
      </c>
      <c r="L211">
        <v>51</v>
      </c>
    </row>
    <row r="212" spans="1:31" x14ac:dyDescent="0.3">
      <c r="A212" t="s">
        <v>209</v>
      </c>
      <c r="B212" s="1">
        <f t="shared" si="4"/>
        <v>239.08333333333334</v>
      </c>
      <c r="C212">
        <v>463</v>
      </c>
      <c r="D212">
        <v>0</v>
      </c>
      <c r="E212">
        <v>0</v>
      </c>
      <c r="F212">
        <v>55</v>
      </c>
      <c r="G212">
        <v>104</v>
      </c>
      <c r="H212">
        <v>409</v>
      </c>
      <c r="I212">
        <v>458</v>
      </c>
      <c r="J212">
        <v>41</v>
      </c>
      <c r="K212">
        <v>559</v>
      </c>
      <c r="L212">
        <v>0</v>
      </c>
      <c r="M212">
        <f>12*60+44</f>
        <v>764</v>
      </c>
      <c r="N212">
        <v>16</v>
      </c>
    </row>
    <row r="213" spans="1:31" x14ac:dyDescent="0.3">
      <c r="A213" t="s">
        <v>210</v>
      </c>
      <c r="B213" s="1">
        <f t="shared" si="4"/>
        <v>138.22222222222223</v>
      </c>
      <c r="C213">
        <v>268</v>
      </c>
      <c r="D213">
        <v>73</v>
      </c>
      <c r="E213">
        <v>381</v>
      </c>
      <c r="F213">
        <v>13</v>
      </c>
      <c r="G213">
        <v>220</v>
      </c>
      <c r="H213">
        <v>150</v>
      </c>
      <c r="I213">
        <v>118</v>
      </c>
      <c r="J213">
        <v>12</v>
      </c>
      <c r="K213">
        <v>9</v>
      </c>
    </row>
    <row r="214" spans="1:31" x14ac:dyDescent="0.3">
      <c r="A214" t="s">
        <v>211</v>
      </c>
      <c r="B214" s="1">
        <f t="shared" si="4"/>
        <v>161.88888888888889</v>
      </c>
      <c r="C214">
        <v>44</v>
      </c>
      <c r="D214">
        <v>0</v>
      </c>
      <c r="E214">
        <v>240</v>
      </c>
      <c r="F214">
        <v>0</v>
      </c>
      <c r="G214">
        <v>134</v>
      </c>
      <c r="H214">
        <v>393</v>
      </c>
      <c r="I214">
        <v>115</v>
      </c>
      <c r="J214">
        <v>66</v>
      </c>
      <c r="K214">
        <v>0</v>
      </c>
      <c r="L214">
        <v>610</v>
      </c>
      <c r="M214">
        <v>42</v>
      </c>
      <c r="N214">
        <v>407</v>
      </c>
      <c r="O214">
        <v>1</v>
      </c>
      <c r="P214">
        <v>26</v>
      </c>
      <c r="Q214">
        <v>453</v>
      </c>
      <c r="R214">
        <v>0</v>
      </c>
      <c r="S214">
        <v>246</v>
      </c>
      <c r="T214">
        <v>137</v>
      </c>
    </row>
    <row r="215" spans="1:31" x14ac:dyDescent="0.3">
      <c r="A215" t="s">
        <v>212</v>
      </c>
      <c r="B215" s="1">
        <f t="shared" si="4"/>
        <v>33.363636363636367</v>
      </c>
      <c r="C215">
        <v>0</v>
      </c>
      <c r="D215">
        <v>1</v>
      </c>
      <c r="E215">
        <v>0</v>
      </c>
      <c r="F215">
        <v>93</v>
      </c>
      <c r="G215">
        <v>70</v>
      </c>
      <c r="H215">
        <v>101</v>
      </c>
      <c r="I215">
        <v>3</v>
      </c>
      <c r="J215">
        <v>95</v>
      </c>
      <c r="K215">
        <v>3</v>
      </c>
      <c r="L215">
        <v>0</v>
      </c>
      <c r="M215">
        <v>1</v>
      </c>
    </row>
    <row r="216" spans="1:31" x14ac:dyDescent="0.3">
      <c r="A216" t="s">
        <v>213</v>
      </c>
      <c r="B216" s="1">
        <f t="shared" si="4"/>
        <v>118.27777777777777</v>
      </c>
      <c r="C216">
        <v>456</v>
      </c>
      <c r="D216">
        <v>0</v>
      </c>
      <c r="E216">
        <v>61</v>
      </c>
      <c r="F216">
        <v>94</v>
      </c>
      <c r="G216">
        <v>10</v>
      </c>
      <c r="H216">
        <v>0</v>
      </c>
      <c r="I216">
        <v>100</v>
      </c>
      <c r="J216">
        <v>25</v>
      </c>
      <c r="K216">
        <v>40</v>
      </c>
      <c r="L216">
        <v>293</v>
      </c>
      <c r="M216">
        <v>196</v>
      </c>
      <c r="N216">
        <v>262</v>
      </c>
      <c r="O216">
        <v>145</v>
      </c>
      <c r="P216">
        <v>359</v>
      </c>
      <c r="Q216">
        <v>2</v>
      </c>
      <c r="R216">
        <v>7</v>
      </c>
      <c r="S216">
        <v>47</v>
      </c>
      <c r="T216">
        <v>32</v>
      </c>
    </row>
    <row r="217" spans="1:31" x14ac:dyDescent="0.3">
      <c r="A217" t="s">
        <v>214</v>
      </c>
      <c r="B217" s="1">
        <f t="shared" si="4"/>
        <v>253.64285714285714</v>
      </c>
      <c r="C217">
        <v>137</v>
      </c>
      <c r="D217">
        <v>528</v>
      </c>
      <c r="E217">
        <v>361</v>
      </c>
      <c r="F217">
        <v>7</v>
      </c>
      <c r="G217">
        <v>99</v>
      </c>
      <c r="H217">
        <v>22</v>
      </c>
      <c r="I217">
        <v>506</v>
      </c>
      <c r="J217">
        <v>69</v>
      </c>
      <c r="K217">
        <v>334</v>
      </c>
      <c r="L217">
        <v>144</v>
      </c>
      <c r="M217">
        <v>181</v>
      </c>
      <c r="N217">
        <v>433</v>
      </c>
      <c r="O217">
        <v>321</v>
      </c>
      <c r="P217">
        <v>409</v>
      </c>
    </row>
    <row r="218" spans="1:31" x14ac:dyDescent="0.3">
      <c r="A218" t="s">
        <v>215</v>
      </c>
      <c r="B218" s="1">
        <f t="shared" si="4"/>
        <v>24.4</v>
      </c>
      <c r="C218">
        <v>11</v>
      </c>
      <c r="D218">
        <v>4</v>
      </c>
      <c r="E218">
        <v>77</v>
      </c>
      <c r="F218">
        <v>30</v>
      </c>
      <c r="G218">
        <v>0</v>
      </c>
    </row>
    <row r="219" spans="1:31" x14ac:dyDescent="0.3">
      <c r="A219" t="s">
        <v>216</v>
      </c>
      <c r="B219" s="1">
        <f t="shared" si="4"/>
        <v>112</v>
      </c>
      <c r="C219">
        <v>512</v>
      </c>
      <c r="D219">
        <v>361</v>
      </c>
      <c r="E219">
        <v>0</v>
      </c>
      <c r="F219">
        <v>0</v>
      </c>
      <c r="G219">
        <v>34</v>
      </c>
      <c r="H219">
        <v>2</v>
      </c>
      <c r="I219">
        <v>78</v>
      </c>
      <c r="J219">
        <v>131</v>
      </c>
      <c r="K219">
        <v>0</v>
      </c>
      <c r="L219">
        <v>2</v>
      </c>
    </row>
    <row r="220" spans="1:31" x14ac:dyDescent="0.3">
      <c r="A220" t="s">
        <v>217</v>
      </c>
      <c r="B220" s="1">
        <f t="shared" si="4"/>
        <v>180.33333333333334</v>
      </c>
      <c r="C220">
        <v>27</v>
      </c>
      <c r="D220">
        <v>163</v>
      </c>
      <c r="E220">
        <v>470</v>
      </c>
      <c r="F220">
        <v>388</v>
      </c>
      <c r="G220">
        <v>0</v>
      </c>
      <c r="H220">
        <v>34</v>
      </c>
    </row>
    <row r="221" spans="1:31" x14ac:dyDescent="0.3">
      <c r="A221" t="s">
        <v>218</v>
      </c>
      <c r="B221" s="1">
        <f t="shared" si="4"/>
        <v>189.66666666666666</v>
      </c>
      <c r="C221">
        <v>0</v>
      </c>
      <c r="D221">
        <v>102</v>
      </c>
      <c r="E221">
        <v>97</v>
      </c>
      <c r="F221">
        <v>0</v>
      </c>
      <c r="G221">
        <v>47</v>
      </c>
      <c r="H221">
        <f>14*60+52</f>
        <v>892</v>
      </c>
    </row>
    <row r="222" spans="1:31" x14ac:dyDescent="0.3">
      <c r="A222" t="s">
        <v>219</v>
      </c>
      <c r="B222" s="1">
        <f t="shared" si="4"/>
        <v>160.14285714285714</v>
      </c>
      <c r="C222">
        <v>467</v>
      </c>
      <c r="D222">
        <v>510</v>
      </c>
      <c r="E222">
        <v>39</v>
      </c>
      <c r="F222">
        <v>0</v>
      </c>
      <c r="G222">
        <v>0</v>
      </c>
      <c r="H222">
        <v>99</v>
      </c>
      <c r="I222">
        <v>6</v>
      </c>
    </row>
    <row r="223" spans="1:31" x14ac:dyDescent="0.3">
      <c r="A223" t="s">
        <v>220</v>
      </c>
      <c r="B223" s="1">
        <f t="shared" si="4"/>
        <v>53.625</v>
      </c>
      <c r="C223">
        <v>99</v>
      </c>
      <c r="D223">
        <v>23</v>
      </c>
      <c r="E223">
        <v>16</v>
      </c>
      <c r="F223">
        <v>28</v>
      </c>
      <c r="G223">
        <v>59</v>
      </c>
      <c r="H223">
        <v>45</v>
      </c>
      <c r="I223">
        <v>7</v>
      </c>
      <c r="J223">
        <v>2</v>
      </c>
      <c r="K223">
        <v>0</v>
      </c>
      <c r="L223">
        <v>54</v>
      </c>
      <c r="M223">
        <v>0</v>
      </c>
      <c r="N223">
        <v>16</v>
      </c>
      <c r="O223">
        <v>457</v>
      </c>
      <c r="P223">
        <v>0</v>
      </c>
      <c r="Q223">
        <v>49</v>
      </c>
      <c r="R223">
        <v>3</v>
      </c>
    </row>
    <row r="224" spans="1:31" x14ac:dyDescent="0.3">
      <c r="A224" s="4" t="s">
        <v>221</v>
      </c>
      <c r="B224" s="1">
        <f t="shared" si="4"/>
        <v>223.66666666666666</v>
      </c>
      <c r="C224">
        <v>345</v>
      </c>
      <c r="D224">
        <v>171</v>
      </c>
      <c r="E224">
        <v>155</v>
      </c>
    </row>
    <row r="225" spans="1:20" x14ac:dyDescent="0.3">
      <c r="A225" t="s">
        <v>222</v>
      </c>
      <c r="B225" s="1">
        <f t="shared" si="4"/>
        <v>185.66666666666666</v>
      </c>
      <c r="C225">
        <v>75</v>
      </c>
      <c r="D225">
        <v>456</v>
      </c>
      <c r="E225">
        <v>26</v>
      </c>
    </row>
    <row r="226" spans="1:20" x14ac:dyDescent="0.3">
      <c r="A226" t="s">
        <v>223</v>
      </c>
      <c r="B226" s="1">
        <f t="shared" si="4"/>
        <v>210.63636363636363</v>
      </c>
      <c r="C226">
        <v>137</v>
      </c>
      <c r="D226">
        <v>143</v>
      </c>
      <c r="E226">
        <v>172</v>
      </c>
      <c r="F226">
        <v>21</v>
      </c>
      <c r="G226">
        <v>396</v>
      </c>
      <c r="H226">
        <f>480+51</f>
        <v>531</v>
      </c>
      <c r="I226">
        <v>0</v>
      </c>
      <c r="J226">
        <v>141</v>
      </c>
      <c r="K226">
        <v>0</v>
      </c>
      <c r="L226">
        <f>660+58</f>
        <v>718</v>
      </c>
      <c r="M226">
        <v>58</v>
      </c>
    </row>
    <row r="227" spans="1:20" x14ac:dyDescent="0.3">
      <c r="A227" t="s">
        <v>224</v>
      </c>
      <c r="B227" s="1">
        <f t="shared" si="4"/>
        <v>3</v>
      </c>
      <c r="C227">
        <v>8</v>
      </c>
      <c r="D227">
        <v>4</v>
      </c>
      <c r="E227">
        <v>0</v>
      </c>
      <c r="F227">
        <v>0</v>
      </c>
    </row>
    <row r="228" spans="1:20" x14ac:dyDescent="0.3">
      <c r="A228" t="s">
        <v>235</v>
      </c>
      <c r="B228" s="1">
        <f t="shared" si="4"/>
        <v>19</v>
      </c>
      <c r="C228">
        <v>12</v>
      </c>
      <c r="D228">
        <v>26</v>
      </c>
    </row>
    <row r="229" spans="1:20" x14ac:dyDescent="0.3">
      <c r="A229" t="s">
        <v>236</v>
      </c>
      <c r="B229" s="1">
        <f t="shared" si="4"/>
        <v>280.33333333333331</v>
      </c>
      <c r="C229">
        <v>361</v>
      </c>
      <c r="D229">
        <v>107</v>
      </c>
      <c r="E229">
        <v>373</v>
      </c>
    </row>
    <row r="230" spans="1:20" x14ac:dyDescent="0.3">
      <c r="A230" t="s">
        <v>225</v>
      </c>
      <c r="B230" s="1">
        <f t="shared" si="4"/>
        <v>93.444444444444443</v>
      </c>
      <c r="C230">
        <v>33</v>
      </c>
      <c r="D230">
        <v>3</v>
      </c>
      <c r="E230">
        <v>14</v>
      </c>
      <c r="F230">
        <v>110</v>
      </c>
      <c r="G230">
        <v>0</v>
      </c>
      <c r="H230">
        <v>22</v>
      </c>
      <c r="I230">
        <v>0</v>
      </c>
      <c r="J230">
        <v>76</v>
      </c>
      <c r="K230">
        <f>12*60+47</f>
        <v>767</v>
      </c>
      <c r="L230">
        <v>280</v>
      </c>
      <c r="M230">
        <v>6</v>
      </c>
      <c r="N230">
        <v>187</v>
      </c>
      <c r="O230">
        <v>29</v>
      </c>
      <c r="P230">
        <v>54</v>
      </c>
      <c r="Q230">
        <v>38</v>
      </c>
      <c r="R230">
        <v>27</v>
      </c>
      <c r="S230">
        <v>19</v>
      </c>
      <c r="T230">
        <v>17</v>
      </c>
    </row>
    <row r="231" spans="1:20" x14ac:dyDescent="0.3">
      <c r="A231" t="s">
        <v>226</v>
      </c>
      <c r="B231" s="1">
        <f t="shared" si="4"/>
        <v>281.71428571428572</v>
      </c>
      <c r="C231">
        <v>343</v>
      </c>
      <c r="D231">
        <v>100</v>
      </c>
      <c r="E231">
        <v>88</v>
      </c>
      <c r="F231">
        <v>304</v>
      </c>
      <c r="G231">
        <f>480+54</f>
        <v>534</v>
      </c>
      <c r="H231">
        <v>219</v>
      </c>
      <c r="I231">
        <v>234</v>
      </c>
      <c r="J231">
        <v>441</v>
      </c>
      <c r="K231">
        <v>93</v>
      </c>
      <c r="L231">
        <v>186</v>
      </c>
      <c r="M231">
        <f>12*60+2</f>
        <v>722</v>
      </c>
      <c r="N231">
        <v>167</v>
      </c>
      <c r="O231">
        <v>233</v>
      </c>
      <c r="P231">
        <v>280</v>
      </c>
    </row>
    <row r="232" spans="1:20" x14ac:dyDescent="0.3">
      <c r="A232" t="s">
        <v>227</v>
      </c>
      <c r="B232" s="1">
        <f t="shared" si="4"/>
        <v>0</v>
      </c>
      <c r="C232">
        <v>0</v>
      </c>
    </row>
    <row r="233" spans="1:20" x14ac:dyDescent="0.3">
      <c r="A233" t="s">
        <v>228</v>
      </c>
      <c r="B233" s="1">
        <f t="shared" si="4"/>
        <v>98</v>
      </c>
      <c r="C233">
        <v>98</v>
      </c>
    </row>
    <row r="234" spans="1:20" x14ac:dyDescent="0.3">
      <c r="A234" t="s">
        <v>229</v>
      </c>
      <c r="B234" s="1">
        <f t="shared" si="4"/>
        <v>99.666666666666671</v>
      </c>
      <c r="C234">
        <v>0</v>
      </c>
      <c r="D234">
        <v>6</v>
      </c>
      <c r="E234">
        <v>293</v>
      </c>
    </row>
    <row r="235" spans="1:20" x14ac:dyDescent="0.3">
      <c r="A235" t="s">
        <v>230</v>
      </c>
      <c r="B235" s="1">
        <f t="shared" si="4"/>
        <v>2</v>
      </c>
      <c r="C235">
        <v>4</v>
      </c>
      <c r="D235">
        <v>0</v>
      </c>
    </row>
    <row r="236" spans="1:20" x14ac:dyDescent="0.3">
      <c r="A236" t="s">
        <v>231</v>
      </c>
      <c r="B236" s="1">
        <f t="shared" si="4"/>
        <v>91</v>
      </c>
      <c r="C236">
        <v>160</v>
      </c>
      <c r="D236">
        <v>135</v>
      </c>
      <c r="E236">
        <v>6</v>
      </c>
      <c r="F236">
        <v>38</v>
      </c>
      <c r="G236">
        <v>132</v>
      </c>
      <c r="H236">
        <v>75</v>
      </c>
    </row>
    <row r="237" spans="1:20" x14ac:dyDescent="0.3">
      <c r="A237" t="s">
        <v>232</v>
      </c>
      <c r="B237" s="1">
        <f t="shared" si="4"/>
        <v>116.77777777777777</v>
      </c>
      <c r="C237">
        <v>347</v>
      </c>
      <c r="D237">
        <v>5</v>
      </c>
      <c r="E237">
        <v>82</v>
      </c>
      <c r="F237">
        <f>480+42</f>
        <v>522</v>
      </c>
      <c r="G237">
        <v>1</v>
      </c>
      <c r="H237">
        <v>80</v>
      </c>
      <c r="I237">
        <v>6</v>
      </c>
      <c r="J237">
        <v>8</v>
      </c>
      <c r="K237">
        <v>0</v>
      </c>
    </row>
    <row r="238" spans="1:20" x14ac:dyDescent="0.3">
      <c r="A238" t="s">
        <v>233</v>
      </c>
      <c r="B238" s="1">
        <f t="shared" si="4"/>
        <v>2.1666666666666665</v>
      </c>
      <c r="C238">
        <v>0</v>
      </c>
      <c r="D238">
        <v>10</v>
      </c>
      <c r="E238">
        <v>0</v>
      </c>
      <c r="F238">
        <v>0</v>
      </c>
      <c r="G238">
        <v>3</v>
      </c>
      <c r="H238">
        <v>0</v>
      </c>
    </row>
    <row r="239" spans="1:20" x14ac:dyDescent="0.3">
      <c r="A239" t="s">
        <v>234</v>
      </c>
      <c r="B239" s="1">
        <f t="shared" si="4"/>
        <v>86.5</v>
      </c>
      <c r="C239">
        <v>173</v>
      </c>
      <c r="D239">
        <v>0</v>
      </c>
    </row>
    <row r="240" spans="1:20" x14ac:dyDescent="0.3">
      <c r="A240" s="4" t="s">
        <v>237</v>
      </c>
      <c r="B240" s="1">
        <f t="shared" si="4"/>
        <v>686</v>
      </c>
      <c r="C240">
        <v>686</v>
      </c>
    </row>
    <row r="241" spans="1:12" x14ac:dyDescent="0.3">
      <c r="A241" t="s">
        <v>238</v>
      </c>
      <c r="B241" s="1">
        <f t="shared" si="4"/>
        <v>98.857142857142861</v>
      </c>
      <c r="C241">
        <v>0</v>
      </c>
      <c r="D241">
        <v>55</v>
      </c>
      <c r="E241">
        <v>513</v>
      </c>
      <c r="F241">
        <v>0</v>
      </c>
      <c r="G241">
        <v>0</v>
      </c>
      <c r="H241">
        <v>0</v>
      </c>
      <c r="I241">
        <v>124</v>
      </c>
    </row>
    <row r="242" spans="1:12" x14ac:dyDescent="0.3">
      <c r="A242" t="s">
        <v>239</v>
      </c>
      <c r="B242" s="1">
        <f t="shared" si="4"/>
        <v>272.33333333333331</v>
      </c>
      <c r="C242">
        <v>499</v>
      </c>
      <c r="D242">
        <v>318</v>
      </c>
      <c r="E242">
        <v>0</v>
      </c>
    </row>
    <row r="243" spans="1:12" x14ac:dyDescent="0.3">
      <c r="A243" t="s">
        <v>184</v>
      </c>
      <c r="B243" s="1">
        <f t="shared" si="4"/>
        <v>73.666666666666671</v>
      </c>
      <c r="C243">
        <v>18</v>
      </c>
      <c r="D243">
        <v>124</v>
      </c>
      <c r="E243">
        <v>79</v>
      </c>
    </row>
    <row r="244" spans="1:12" x14ac:dyDescent="0.3">
      <c r="A244" t="s">
        <v>240</v>
      </c>
      <c r="B244" s="1">
        <f t="shared" si="4"/>
        <v>156.19999999999999</v>
      </c>
      <c r="C244">
        <v>172</v>
      </c>
      <c r="D244">
        <v>473</v>
      </c>
      <c r="E244">
        <v>23</v>
      </c>
      <c r="F244">
        <v>77</v>
      </c>
      <c r="G244">
        <v>132</v>
      </c>
      <c r="H244">
        <v>0</v>
      </c>
      <c r="I244">
        <v>149</v>
      </c>
      <c r="J244">
        <v>0</v>
      </c>
      <c r="K244">
        <v>185</v>
      </c>
      <c r="L244">
        <v>351</v>
      </c>
    </row>
    <row r="245" spans="1:12" x14ac:dyDescent="0.3">
      <c r="A245" t="s">
        <v>241</v>
      </c>
      <c r="B245" s="1">
        <f t="shared" si="4"/>
        <v>120.8</v>
      </c>
      <c r="C245">
        <v>123</v>
      </c>
      <c r="D245">
        <v>32</v>
      </c>
      <c r="E245">
        <v>4</v>
      </c>
      <c r="F245">
        <v>92</v>
      </c>
      <c r="G245">
        <v>525</v>
      </c>
      <c r="H245">
        <v>0</v>
      </c>
      <c r="I245">
        <v>198</v>
      </c>
      <c r="J245">
        <v>0</v>
      </c>
      <c r="K245">
        <v>0</v>
      </c>
      <c r="L245">
        <v>234</v>
      </c>
    </row>
    <row r="246" spans="1:12" x14ac:dyDescent="0.3">
      <c r="A246" t="s">
        <v>256</v>
      </c>
      <c r="B246" s="1">
        <f t="shared" si="4"/>
        <v>119</v>
      </c>
      <c r="C246">
        <v>119</v>
      </c>
    </row>
    <row r="247" spans="1:12" x14ac:dyDescent="0.3">
      <c r="A247" t="s">
        <v>257</v>
      </c>
      <c r="B247" s="1">
        <f t="shared" si="4"/>
        <v>108</v>
      </c>
      <c r="C247">
        <v>0</v>
      </c>
      <c r="D247">
        <v>216</v>
      </c>
    </row>
    <row r="248" spans="1:12" x14ac:dyDescent="0.3">
      <c r="A248" t="s">
        <v>48</v>
      </c>
      <c r="B248" s="1">
        <f t="shared" si="4"/>
        <v>105.11111111111111</v>
      </c>
      <c r="C248">
        <v>5</v>
      </c>
      <c r="D248">
        <v>92</v>
      </c>
      <c r="E248">
        <v>118</v>
      </c>
      <c r="F248">
        <v>4</v>
      </c>
      <c r="G248">
        <v>74</v>
      </c>
      <c r="H248">
        <v>0</v>
      </c>
      <c r="I248">
        <v>334</v>
      </c>
      <c r="J248">
        <v>319</v>
      </c>
      <c r="K248">
        <v>0</v>
      </c>
    </row>
    <row r="249" spans="1:12" x14ac:dyDescent="0.3">
      <c r="A249" t="s">
        <v>26</v>
      </c>
      <c r="B249" s="1">
        <f t="shared" si="4"/>
        <v>63.111111111111114</v>
      </c>
      <c r="C249">
        <v>9</v>
      </c>
      <c r="D249">
        <v>25</v>
      </c>
      <c r="E249">
        <v>69</v>
      </c>
      <c r="F249">
        <v>0</v>
      </c>
      <c r="G249">
        <v>181</v>
      </c>
      <c r="H249">
        <v>137</v>
      </c>
      <c r="I249">
        <v>138</v>
      </c>
      <c r="J249">
        <v>9</v>
      </c>
      <c r="K249">
        <v>0</v>
      </c>
    </row>
    <row r="250" spans="1:12" x14ac:dyDescent="0.3">
      <c r="A250" t="s">
        <v>242</v>
      </c>
      <c r="B250" s="1">
        <f t="shared" si="4"/>
        <v>23.9</v>
      </c>
      <c r="C250">
        <v>0</v>
      </c>
      <c r="D250">
        <v>83</v>
      </c>
      <c r="E250">
        <v>67</v>
      </c>
      <c r="F250">
        <v>4</v>
      </c>
      <c r="G250">
        <v>7</v>
      </c>
      <c r="H250">
        <v>21</v>
      </c>
      <c r="I250">
        <v>5</v>
      </c>
      <c r="J250">
        <v>52</v>
      </c>
      <c r="K250">
        <v>0</v>
      </c>
      <c r="L250">
        <v>0</v>
      </c>
    </row>
    <row r="251" spans="1:12" x14ac:dyDescent="0.3">
      <c r="A251" t="s">
        <v>243</v>
      </c>
      <c r="B251" s="1">
        <f t="shared" si="4"/>
        <v>57.8</v>
      </c>
      <c r="C251">
        <v>311</v>
      </c>
      <c r="D251">
        <v>0</v>
      </c>
      <c r="E251">
        <v>0</v>
      </c>
      <c r="F251">
        <v>9</v>
      </c>
      <c r="G251">
        <v>65</v>
      </c>
      <c r="H251">
        <v>2</v>
      </c>
      <c r="I251">
        <v>142</v>
      </c>
      <c r="J251">
        <v>0</v>
      </c>
      <c r="K251">
        <v>0</v>
      </c>
      <c r="L251">
        <v>49</v>
      </c>
    </row>
    <row r="252" spans="1:12" x14ac:dyDescent="0.3">
      <c r="A252" t="s">
        <v>244</v>
      </c>
      <c r="B252" s="1">
        <f t="shared" si="4"/>
        <v>6.5</v>
      </c>
      <c r="C252">
        <v>21</v>
      </c>
      <c r="D252">
        <v>5</v>
      </c>
      <c r="E252">
        <v>0</v>
      </c>
      <c r="F252">
        <v>0</v>
      </c>
    </row>
    <row r="253" spans="1:12" x14ac:dyDescent="0.3">
      <c r="A253" t="s">
        <v>245</v>
      </c>
      <c r="B253" s="1">
        <f t="shared" si="4"/>
        <v>23.5</v>
      </c>
      <c r="C253">
        <v>10</v>
      </c>
      <c r="D253">
        <v>17</v>
      </c>
      <c r="E253">
        <v>0</v>
      </c>
      <c r="F253">
        <v>7</v>
      </c>
      <c r="G253">
        <v>107</v>
      </c>
      <c r="H253">
        <v>0</v>
      </c>
    </row>
    <row r="254" spans="1:12" x14ac:dyDescent="0.3">
      <c r="A254" t="s">
        <v>246</v>
      </c>
      <c r="B254" s="1">
        <f t="shared" si="4"/>
        <v>172.5</v>
      </c>
      <c r="C254">
        <v>3</v>
      </c>
      <c r="D254">
        <v>342</v>
      </c>
    </row>
    <row r="255" spans="1:12" x14ac:dyDescent="0.3">
      <c r="A255" t="s">
        <v>247</v>
      </c>
      <c r="B255" s="1">
        <f t="shared" si="4"/>
        <v>49.375</v>
      </c>
      <c r="C255">
        <v>2</v>
      </c>
      <c r="D255">
        <v>0</v>
      </c>
      <c r="E255">
        <v>20</v>
      </c>
      <c r="F255">
        <v>10</v>
      </c>
      <c r="G255">
        <v>14</v>
      </c>
      <c r="H255">
        <v>25</v>
      </c>
      <c r="I255">
        <v>31</v>
      </c>
      <c r="J255">
        <v>293</v>
      </c>
    </row>
    <row r="256" spans="1:12" x14ac:dyDescent="0.3">
      <c r="A256" t="s">
        <v>248</v>
      </c>
      <c r="B256" s="1">
        <f t="shared" si="4"/>
        <v>167.5</v>
      </c>
      <c r="C256">
        <v>217</v>
      </c>
      <c r="D256">
        <v>296</v>
      </c>
      <c r="E256">
        <v>0</v>
      </c>
      <c r="F256">
        <v>0</v>
      </c>
      <c r="G256">
        <v>361</v>
      </c>
      <c r="H256">
        <v>131</v>
      </c>
    </row>
    <row r="257" spans="1:10" x14ac:dyDescent="0.3">
      <c r="A257" t="s">
        <v>249</v>
      </c>
      <c r="B257" s="1">
        <f t="shared" si="4"/>
        <v>322</v>
      </c>
      <c r="C257">
        <v>46</v>
      </c>
      <c r="D257">
        <v>194</v>
      </c>
      <c r="E257">
        <v>0</v>
      </c>
      <c r="F257">
        <v>209</v>
      </c>
      <c r="G257">
        <v>324</v>
      </c>
      <c r="H257">
        <v>517</v>
      </c>
      <c r="I257">
        <f>16*60+4</f>
        <v>964</v>
      </c>
    </row>
    <row r="258" spans="1:10" x14ac:dyDescent="0.3">
      <c r="A258" t="s">
        <v>250</v>
      </c>
      <c r="B258" s="1">
        <f t="shared" ref="B258:B263" si="5">AVERAGE(C258:BA258)</f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10" x14ac:dyDescent="0.3">
      <c r="A259" t="s">
        <v>251</v>
      </c>
      <c r="B259" s="1">
        <f t="shared" si="5"/>
        <v>257.5</v>
      </c>
      <c r="C259">
        <v>80</v>
      </c>
      <c r="D259">
        <v>435</v>
      </c>
    </row>
    <row r="260" spans="1:10" x14ac:dyDescent="0.3">
      <c r="A260" t="s">
        <v>252</v>
      </c>
      <c r="B260" s="1">
        <f t="shared" si="5"/>
        <v>22.142857142857142</v>
      </c>
      <c r="C260">
        <v>2</v>
      </c>
      <c r="D260">
        <v>0</v>
      </c>
      <c r="E260">
        <v>4</v>
      </c>
      <c r="F260">
        <v>76</v>
      </c>
      <c r="G260">
        <v>0</v>
      </c>
      <c r="H260">
        <v>25</v>
      </c>
      <c r="I260">
        <v>48</v>
      </c>
    </row>
    <row r="261" spans="1:10" x14ac:dyDescent="0.3">
      <c r="A261" t="s">
        <v>253</v>
      </c>
      <c r="B261" s="1">
        <f t="shared" si="5"/>
        <v>173.5</v>
      </c>
      <c r="C261">
        <v>0</v>
      </c>
      <c r="D261">
        <v>471</v>
      </c>
      <c r="E261">
        <v>57</v>
      </c>
      <c r="F261">
        <v>41</v>
      </c>
      <c r="G261">
        <v>529</v>
      </c>
      <c r="H261">
        <v>82</v>
      </c>
      <c r="I261">
        <v>159</v>
      </c>
      <c r="J261">
        <v>49</v>
      </c>
    </row>
    <row r="262" spans="1:10" x14ac:dyDescent="0.3">
      <c r="A262" t="s">
        <v>254</v>
      </c>
      <c r="B262" s="1">
        <f t="shared" si="5"/>
        <v>127.25</v>
      </c>
      <c r="C262">
        <v>263</v>
      </c>
      <c r="D262">
        <v>0</v>
      </c>
      <c r="E262">
        <v>25</v>
      </c>
      <c r="F262">
        <v>15</v>
      </c>
      <c r="G262">
        <v>0</v>
      </c>
      <c r="H262">
        <v>408</v>
      </c>
      <c r="I262">
        <v>0</v>
      </c>
      <c r="J262">
        <v>307</v>
      </c>
    </row>
    <row r="263" spans="1:10" x14ac:dyDescent="0.3">
      <c r="A263" t="s">
        <v>255</v>
      </c>
      <c r="B263" s="1">
        <f t="shared" si="5"/>
        <v>97.125</v>
      </c>
      <c r="C263">
        <v>7</v>
      </c>
      <c r="D263">
        <v>0</v>
      </c>
      <c r="E263">
        <v>254</v>
      </c>
      <c r="F263">
        <v>52</v>
      </c>
      <c r="G263">
        <v>33</v>
      </c>
      <c r="H263">
        <v>0</v>
      </c>
      <c r="I263">
        <v>0</v>
      </c>
      <c r="J263">
        <v>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263"/>
  <sheetViews>
    <sheetView workbookViewId="0">
      <selection activeCell="A240" sqref="A240:A263"/>
    </sheetView>
  </sheetViews>
  <sheetFormatPr defaultRowHeight="14.4" x14ac:dyDescent="0.3"/>
  <cols>
    <col min="1" max="1" width="15.77734375" bestFit="1" customWidth="1"/>
  </cols>
  <sheetData>
    <row r="1" spans="1:2" x14ac:dyDescent="0.3">
      <c r="A1" t="s">
        <v>0</v>
      </c>
      <c r="B1">
        <f>Controlled!B1/'Fight Time'!B1</f>
        <v>4.0935672514619888E-2</v>
      </c>
    </row>
    <row r="2" spans="1:2" x14ac:dyDescent="0.3">
      <c r="A2" t="s">
        <v>18</v>
      </c>
      <c r="B2">
        <f>Controlled!B2/'Fight Time'!B2</f>
        <v>0.12567567567567567</v>
      </c>
    </row>
    <row r="3" spans="1:2" x14ac:dyDescent="0.3">
      <c r="A3" t="s">
        <v>2</v>
      </c>
      <c r="B3">
        <f>Controlled!B3/'Fight Time'!B3</f>
        <v>0.17838070628768304</v>
      </c>
    </row>
    <row r="4" spans="1:2" x14ac:dyDescent="0.3">
      <c r="A4" t="s">
        <v>3</v>
      </c>
      <c r="B4">
        <f>Controlled!B4/'Fight Time'!B4</f>
        <v>0.33207070707070707</v>
      </c>
    </row>
    <row r="5" spans="1:2" x14ac:dyDescent="0.3">
      <c r="A5" t="s">
        <v>4</v>
      </c>
      <c r="B5">
        <f>Controlled!B5/'Fight Time'!B5</f>
        <v>0.66016260162601625</v>
      </c>
    </row>
    <row r="6" spans="1:2" x14ac:dyDescent="0.3">
      <c r="A6" t="s">
        <v>5</v>
      </c>
      <c r="B6">
        <f>Controlled!B6/'Fight Time'!B6</f>
        <v>5.7949479940564638E-2</v>
      </c>
    </row>
    <row r="7" spans="1:2" x14ac:dyDescent="0.3">
      <c r="A7" t="s">
        <v>6</v>
      </c>
      <c r="B7">
        <f>Controlled!B7/'Fight Time'!B7</f>
        <v>0.23200000000000001</v>
      </c>
    </row>
    <row r="8" spans="1:2" x14ac:dyDescent="0.3">
      <c r="A8" t="s">
        <v>7</v>
      </c>
      <c r="B8">
        <f>Controlled!B8/'Fight Time'!B8</f>
        <v>3.595317725752508E-2</v>
      </c>
    </row>
    <row r="9" spans="1:2" x14ac:dyDescent="0.3">
      <c r="A9" t="s">
        <v>8</v>
      </c>
      <c r="B9">
        <f>Controlled!B9/'Fight Time'!B9</f>
        <v>7.8009828009828003E-2</v>
      </c>
    </row>
    <row r="10" spans="1:2" x14ac:dyDescent="0.3">
      <c r="A10" t="s">
        <v>9</v>
      </c>
      <c r="B10">
        <f>Controlled!B10/'Fight Time'!B10</f>
        <v>0.13722222222222222</v>
      </c>
    </row>
    <row r="11" spans="1:2" x14ac:dyDescent="0.3">
      <c r="A11" t="s">
        <v>10</v>
      </c>
      <c r="B11">
        <f>Controlled!B11/'Fight Time'!B11</f>
        <v>6.8888888888888888E-2</v>
      </c>
    </row>
    <row r="12" spans="1:2" x14ac:dyDescent="0.3">
      <c r="A12" t="s">
        <v>11</v>
      </c>
      <c r="B12">
        <f>Controlled!B12/'Fight Time'!B12</f>
        <v>0.4476900149031296</v>
      </c>
    </row>
    <row r="13" spans="1:2" x14ac:dyDescent="0.3">
      <c r="A13" t="s">
        <v>12</v>
      </c>
      <c r="B13">
        <f>Controlled!B13/'Fight Time'!B13</f>
        <v>6.0781249999999995E-2</v>
      </c>
    </row>
    <row r="14" spans="1:2" x14ac:dyDescent="0.3">
      <c r="A14" t="s">
        <v>13</v>
      </c>
      <c r="B14">
        <f>Controlled!B14/'Fight Time'!B14</f>
        <v>5.0304878048780491E-2</v>
      </c>
    </row>
    <row r="15" spans="1:2" x14ac:dyDescent="0.3">
      <c r="A15" t="s">
        <v>14</v>
      </c>
      <c r="B15">
        <f>Controlled!B15/'Fight Time'!B15</f>
        <v>0.30208333333333331</v>
      </c>
    </row>
    <row r="16" spans="1:2" x14ac:dyDescent="0.3">
      <c r="A16" t="s">
        <v>15</v>
      </c>
      <c r="B16">
        <f>Controlled!B16/'Fight Time'!B16</f>
        <v>0.24653075209868083</v>
      </c>
    </row>
    <row r="17" spans="1:2" x14ac:dyDescent="0.3">
      <c r="A17" t="s">
        <v>16</v>
      </c>
      <c r="B17">
        <f>Controlled!B17/'Fight Time'!B17</f>
        <v>7.9220779220779219E-2</v>
      </c>
    </row>
    <row r="18" spans="1:2" x14ac:dyDescent="0.3">
      <c r="A18" t="s">
        <v>17</v>
      </c>
      <c r="B18">
        <f>Controlled!B18/'Fight Time'!B18</f>
        <v>0.11802973977695168</v>
      </c>
    </row>
    <row r="19" spans="1:2" x14ac:dyDescent="0.3">
      <c r="A19" t="s">
        <v>19</v>
      </c>
      <c r="B19">
        <f>Controlled!B19/'Fight Time'!B19</f>
        <v>0.18628048780487805</v>
      </c>
    </row>
    <row r="20" spans="1:2" x14ac:dyDescent="0.3">
      <c r="A20" t="s">
        <v>1</v>
      </c>
      <c r="B20">
        <f>Controlled!B20/'Fight Time'!B20</f>
        <v>0.12614896988906496</v>
      </c>
    </row>
    <row r="21" spans="1:2" x14ac:dyDescent="0.3">
      <c r="A21" t="s">
        <v>20</v>
      </c>
      <c r="B21">
        <f>Controlled!B21/'Fight Time'!B21</f>
        <v>6.4648910411622282E-2</v>
      </c>
    </row>
    <row r="22" spans="1:2" x14ac:dyDescent="0.3">
      <c r="A22" t="s">
        <v>21</v>
      </c>
      <c r="B22">
        <f>Controlled!B22/'Fight Time'!B22</f>
        <v>0.20273972602739726</v>
      </c>
    </row>
    <row r="23" spans="1:2" x14ac:dyDescent="0.3">
      <c r="A23" t="s">
        <v>22</v>
      </c>
      <c r="B23">
        <f>Controlled!B23/'Fight Time'!B23</f>
        <v>8.2795500645399228E-2</v>
      </c>
    </row>
    <row r="24" spans="1:2" x14ac:dyDescent="0.3">
      <c r="A24" t="s">
        <v>23</v>
      </c>
      <c r="B24">
        <f>Controlled!B24/'Fight Time'!B24</f>
        <v>8.0285459411239962E-2</v>
      </c>
    </row>
    <row r="25" spans="1:2" x14ac:dyDescent="0.3">
      <c r="A25" t="s">
        <v>24</v>
      </c>
      <c r="B25">
        <f>Controlled!B25/'Fight Time'!B25</f>
        <v>0.11792054099746406</v>
      </c>
    </row>
    <row r="26" spans="1:2" x14ac:dyDescent="0.3">
      <c r="A26" t="s">
        <v>25</v>
      </c>
      <c r="B26">
        <f>Controlled!B26/'Fight Time'!B26</f>
        <v>0</v>
      </c>
    </row>
    <row r="27" spans="1:2" x14ac:dyDescent="0.3">
      <c r="A27" t="s">
        <v>26</v>
      </c>
      <c r="B27">
        <f>Controlled!B27/'Fight Time'!B27</f>
        <v>0.10678699003572101</v>
      </c>
    </row>
    <row r="28" spans="1:2" x14ac:dyDescent="0.3">
      <c r="A28" t="s">
        <v>27</v>
      </c>
      <c r="B28" t="e">
        <f>Controlled!B28/'Fight Time'!B28</f>
        <v>#DIV/0!</v>
      </c>
    </row>
    <row r="29" spans="1:2" x14ac:dyDescent="0.3">
      <c r="A29" t="s">
        <v>28</v>
      </c>
      <c r="B29">
        <f>Controlled!B29/'Fight Time'!B29</f>
        <v>0.21045918367346939</v>
      </c>
    </row>
    <row r="30" spans="1:2" x14ac:dyDescent="0.3">
      <c r="A30" t="s">
        <v>29</v>
      </c>
      <c r="B30">
        <f>Controlled!B30/'Fight Time'!B30</f>
        <v>2.9391602399314484E-2</v>
      </c>
    </row>
    <row r="31" spans="1:2" x14ac:dyDescent="0.3">
      <c r="A31" t="s">
        <v>30</v>
      </c>
      <c r="B31">
        <f>Controlled!B31/'Fight Time'!B31</f>
        <v>6.253369272237197E-2</v>
      </c>
    </row>
    <row r="32" spans="1:2" x14ac:dyDescent="0.3">
      <c r="A32" t="s">
        <v>31</v>
      </c>
      <c r="B32">
        <f>Controlled!B32/'Fight Time'!B32</f>
        <v>4.4755877034358044E-2</v>
      </c>
    </row>
    <row r="33" spans="1:2" x14ac:dyDescent="0.3">
      <c r="A33" t="s">
        <v>32</v>
      </c>
      <c r="B33">
        <f>Controlled!B33/'Fight Time'!B33</f>
        <v>2.5241276911655532E-2</v>
      </c>
    </row>
    <row r="34" spans="1:2" x14ac:dyDescent="0.3">
      <c r="A34" t="s">
        <v>33</v>
      </c>
      <c r="B34">
        <f>Controlled!B34/'Fight Time'!B34</f>
        <v>0.24952380952380951</v>
      </c>
    </row>
    <row r="35" spans="1:2" x14ac:dyDescent="0.3">
      <c r="A35" t="s">
        <v>34</v>
      </c>
      <c r="B35">
        <f>Controlled!B35/'Fight Time'!B35</f>
        <v>0.47297297297297297</v>
      </c>
    </row>
    <row r="36" spans="1:2" x14ac:dyDescent="0.3">
      <c r="A36" t="s">
        <v>35</v>
      </c>
      <c r="B36">
        <f>Controlled!B36/'Fight Time'!B36</f>
        <v>0.25023847376788555</v>
      </c>
    </row>
    <row r="37" spans="1:2" x14ac:dyDescent="0.3">
      <c r="A37" t="s">
        <v>36</v>
      </c>
      <c r="B37">
        <f>Controlled!B37/'Fight Time'!B37</f>
        <v>0.16428912702204629</v>
      </c>
    </row>
    <row r="38" spans="1:2" x14ac:dyDescent="0.3">
      <c r="A38" t="s">
        <v>37</v>
      </c>
      <c r="B38" t="e">
        <f>Controlled!B38/'Fight Time'!B38</f>
        <v>#DIV/0!</v>
      </c>
    </row>
    <row r="39" spans="1:2" x14ac:dyDescent="0.3">
      <c r="A39" t="s">
        <v>38</v>
      </c>
      <c r="B39">
        <f>Controlled!B39/'Fight Time'!B39</f>
        <v>0.21260835303388495</v>
      </c>
    </row>
    <row r="40" spans="1:2" x14ac:dyDescent="0.3">
      <c r="A40" t="s">
        <v>39</v>
      </c>
      <c r="B40">
        <f>Controlled!B40/'Fight Time'!B40</f>
        <v>0.1392823418319169</v>
      </c>
    </row>
    <row r="41" spans="1:2" x14ac:dyDescent="0.3">
      <c r="A41" t="s">
        <v>45</v>
      </c>
      <c r="B41">
        <f>Controlled!B41/'Fight Time'!B41</f>
        <v>4.388489208633093E-2</v>
      </c>
    </row>
    <row r="42" spans="1:2" x14ac:dyDescent="0.3">
      <c r="A42" t="s">
        <v>40</v>
      </c>
      <c r="B42">
        <f>Controlled!B42/'Fight Time'!B42</f>
        <v>7.1186440677966104E-2</v>
      </c>
    </row>
    <row r="43" spans="1:2" x14ac:dyDescent="0.3">
      <c r="A43" t="s">
        <v>41</v>
      </c>
      <c r="B43">
        <f>Controlled!B43/'Fight Time'!B43</f>
        <v>0.29531249999999998</v>
      </c>
    </row>
    <row r="44" spans="1:2" x14ac:dyDescent="0.3">
      <c r="A44" t="s">
        <v>42</v>
      </c>
      <c r="B44">
        <f>Controlled!B44/'Fight Time'!B44</f>
        <v>0.25624872993294046</v>
      </c>
    </row>
    <row r="45" spans="1:2" x14ac:dyDescent="0.3">
      <c r="A45" t="s">
        <v>43</v>
      </c>
      <c r="B45">
        <f>Controlled!B45/'Fight Time'!B45</f>
        <v>0.15755395683453235</v>
      </c>
    </row>
    <row r="46" spans="1:2" x14ac:dyDescent="0.3">
      <c r="A46" t="s">
        <v>44</v>
      </c>
      <c r="B46">
        <f>Controlled!B46/'Fight Time'!B46</f>
        <v>0.2628099173553719</v>
      </c>
    </row>
    <row r="47" spans="1:2" x14ac:dyDescent="0.3">
      <c r="A47" t="s">
        <v>46</v>
      </c>
      <c r="B47">
        <f>Controlled!B47/'Fight Time'!B47</f>
        <v>9.6134020618556693E-2</v>
      </c>
    </row>
    <row r="48" spans="1:2" x14ac:dyDescent="0.3">
      <c r="A48" t="s">
        <v>47</v>
      </c>
      <c r="B48">
        <f>Controlled!B48/'Fight Time'!B48</f>
        <v>6.7491749174917487E-2</v>
      </c>
    </row>
    <row r="49" spans="1:2" x14ac:dyDescent="0.3">
      <c r="A49" t="s">
        <v>48</v>
      </c>
      <c r="B49">
        <f>Controlled!B49/'Fight Time'!B49</f>
        <v>0.19690721649484536</v>
      </c>
    </row>
    <row r="50" spans="1:2" x14ac:dyDescent="0.3">
      <c r="A50" s="3" t="s">
        <v>49</v>
      </c>
      <c r="B50">
        <f>Controlled!B50/'Fight Time'!B50</f>
        <v>0.15971272229822162</v>
      </c>
    </row>
    <row r="51" spans="1:2" x14ac:dyDescent="0.3">
      <c r="A51" t="s">
        <v>50</v>
      </c>
      <c r="B51">
        <f>Controlled!B51/'Fight Time'!B51</f>
        <v>0.24892226394103739</v>
      </c>
    </row>
    <row r="52" spans="1:2" x14ac:dyDescent="0.3">
      <c r="A52" t="s">
        <v>51</v>
      </c>
      <c r="B52">
        <f>Controlled!B52/'Fight Time'!B52</f>
        <v>0.25882352941176473</v>
      </c>
    </row>
    <row r="53" spans="1:2" x14ac:dyDescent="0.3">
      <c r="A53" t="s">
        <v>52</v>
      </c>
      <c r="B53">
        <f>Controlled!B53/'Fight Time'!B53</f>
        <v>0.24373525115181482</v>
      </c>
    </row>
    <row r="54" spans="1:2" x14ac:dyDescent="0.3">
      <c r="A54" t="s">
        <v>53</v>
      </c>
      <c r="B54">
        <f>Controlled!B54/'Fight Time'!B54</f>
        <v>7.5349756690997569E-2</v>
      </c>
    </row>
    <row r="55" spans="1:2" x14ac:dyDescent="0.3">
      <c r="A55" t="s">
        <v>54</v>
      </c>
      <c r="B55">
        <f>Controlled!B55/'Fight Time'!B55</f>
        <v>0.20808909730363423</v>
      </c>
    </row>
    <row r="56" spans="1:2" x14ac:dyDescent="0.3">
      <c r="A56" t="s">
        <v>55</v>
      </c>
      <c r="B56">
        <f>Controlled!B56/'Fight Time'!B56</f>
        <v>7.4074074074074077E-3</v>
      </c>
    </row>
    <row r="57" spans="1:2" x14ac:dyDescent="0.3">
      <c r="A57" t="s">
        <v>56</v>
      </c>
      <c r="B57">
        <f>Controlled!B57/'Fight Time'!B57</f>
        <v>0.25013550135501356</v>
      </c>
    </row>
    <row r="58" spans="1:2" x14ac:dyDescent="0.3">
      <c r="A58" t="s">
        <v>57</v>
      </c>
      <c r="B58">
        <f>Controlled!B58/'Fight Time'!B58</f>
        <v>6.5192743764172334E-2</v>
      </c>
    </row>
    <row r="59" spans="1:2" x14ac:dyDescent="0.3">
      <c r="A59" t="s">
        <v>58</v>
      </c>
      <c r="B59">
        <f>Controlled!B59/'Fight Time'!B59</f>
        <v>0.11010959745979719</v>
      </c>
    </row>
    <row r="60" spans="1:2" x14ac:dyDescent="0.3">
      <c r="A60" t="s">
        <v>59</v>
      </c>
      <c r="B60">
        <f>Controlled!B60/'Fight Time'!B60</f>
        <v>0.14949999999999999</v>
      </c>
    </row>
    <row r="61" spans="1:2" x14ac:dyDescent="0.3">
      <c r="A61" t="s">
        <v>60</v>
      </c>
      <c r="B61">
        <f>Controlled!B61/'Fight Time'!B61</f>
        <v>0.11394866476536168</v>
      </c>
    </row>
    <row r="62" spans="1:2" x14ac:dyDescent="0.3">
      <c r="A62" t="s">
        <v>61</v>
      </c>
      <c r="B62">
        <f>Controlled!B62/'Fight Time'!B62</f>
        <v>0.25728155339805825</v>
      </c>
    </row>
    <row r="63" spans="1:2" x14ac:dyDescent="0.3">
      <c r="A63" t="s">
        <v>62</v>
      </c>
      <c r="B63">
        <f>Controlled!B63/'Fight Time'!B63</f>
        <v>0.10472972972972973</v>
      </c>
    </row>
    <row r="64" spans="1:2" x14ac:dyDescent="0.3">
      <c r="A64" t="s">
        <v>63</v>
      </c>
      <c r="B64">
        <f>Controlled!B64/'Fight Time'!B64</f>
        <v>7.246376811594203E-3</v>
      </c>
    </row>
    <row r="65" spans="1:2" x14ac:dyDescent="0.3">
      <c r="A65" t="s">
        <v>64</v>
      </c>
      <c r="B65">
        <f>Controlled!B65/'Fight Time'!B65</f>
        <v>0.11379310344827585</v>
      </c>
    </row>
    <row r="66" spans="1:2" x14ac:dyDescent="0.3">
      <c r="A66" t="s">
        <v>65</v>
      </c>
      <c r="B66">
        <f>Controlled!B66/'Fight Time'!B66</f>
        <v>0.26072961373390557</v>
      </c>
    </row>
    <row r="67" spans="1:2" x14ac:dyDescent="0.3">
      <c r="A67" t="s">
        <v>66</v>
      </c>
      <c r="B67">
        <f>Controlled!B67/'Fight Time'!B67</f>
        <v>0.2327906976744186</v>
      </c>
    </row>
    <row r="68" spans="1:2" x14ac:dyDescent="0.3">
      <c r="A68" t="s">
        <v>67</v>
      </c>
      <c r="B68">
        <f>Controlled!B68/'Fight Time'!B68</f>
        <v>0.31964601769911505</v>
      </c>
    </row>
    <row r="69" spans="1:2" x14ac:dyDescent="0.3">
      <c r="A69" t="s">
        <v>68</v>
      </c>
      <c r="B69">
        <f>Controlled!B69/'Fight Time'!B69</f>
        <v>0.1131928181108509</v>
      </c>
    </row>
    <row r="70" spans="1:2" x14ac:dyDescent="0.3">
      <c r="A70" t="s">
        <v>69</v>
      </c>
      <c r="B70">
        <f>Controlled!B70/'Fight Time'!B70</f>
        <v>0.30705394190871371</v>
      </c>
    </row>
    <row r="71" spans="1:2" x14ac:dyDescent="0.3">
      <c r="A71" t="s">
        <v>70</v>
      </c>
      <c r="B71">
        <f>Controlled!B71/'Fight Time'!B71</f>
        <v>0.6145351823317925</v>
      </c>
    </row>
    <row r="72" spans="1:2" x14ac:dyDescent="0.3">
      <c r="A72" t="s">
        <v>71</v>
      </c>
      <c r="B72">
        <f>Controlled!B72/'Fight Time'!B72</f>
        <v>7.3661405137728259E-2</v>
      </c>
    </row>
    <row r="73" spans="1:2" x14ac:dyDescent="0.3">
      <c r="A73" t="s">
        <v>72</v>
      </c>
      <c r="B73">
        <f>Controlled!B73/'Fight Time'!B73</f>
        <v>3.182957393483709E-2</v>
      </c>
    </row>
    <row r="74" spans="1:2" x14ac:dyDescent="0.3">
      <c r="A74" s="3" t="s">
        <v>73</v>
      </c>
      <c r="B74">
        <f>Controlled!B74/'Fight Time'!B74</f>
        <v>0.24264705882352941</v>
      </c>
    </row>
    <row r="75" spans="1:2" x14ac:dyDescent="0.3">
      <c r="A75" t="s">
        <v>74</v>
      </c>
      <c r="B75">
        <f>Controlled!B75/'Fight Time'!B75</f>
        <v>0.13777777777777778</v>
      </c>
    </row>
    <row r="76" spans="1:2" x14ac:dyDescent="0.3">
      <c r="A76" t="s">
        <v>75</v>
      </c>
      <c r="B76">
        <f>Controlled!B76/'Fight Time'!B76</f>
        <v>0.23173076923076924</v>
      </c>
    </row>
    <row r="77" spans="1:2" x14ac:dyDescent="0.3">
      <c r="A77" t="s">
        <v>95</v>
      </c>
      <c r="B77">
        <f>Controlled!B77/'Fight Time'!B77</f>
        <v>7.2420634920634913E-2</v>
      </c>
    </row>
    <row r="78" spans="1:2" x14ac:dyDescent="0.3">
      <c r="A78" t="s">
        <v>76</v>
      </c>
      <c r="B78">
        <f>Controlled!B78/'Fight Time'!B78</f>
        <v>0.31794871794871793</v>
      </c>
    </row>
    <row r="79" spans="1:2" x14ac:dyDescent="0.3">
      <c r="A79" t="s">
        <v>77</v>
      </c>
      <c r="B79">
        <f>Controlled!B79/'Fight Time'!B79</f>
        <v>0.11888888888888889</v>
      </c>
    </row>
    <row r="80" spans="1:2" x14ac:dyDescent="0.3">
      <c r="A80" t="s">
        <v>78</v>
      </c>
      <c r="B80">
        <f>Controlled!B80/'Fight Time'!B80</f>
        <v>0.12785251020898389</v>
      </c>
    </row>
    <row r="81" spans="1:2" x14ac:dyDescent="0.3">
      <c r="A81" t="s">
        <v>79</v>
      </c>
      <c r="B81">
        <f>Controlled!B81/'Fight Time'!B81</f>
        <v>0.15092548647365925</v>
      </c>
    </row>
    <row r="82" spans="1:2" x14ac:dyDescent="0.3">
      <c r="A82" t="s">
        <v>80</v>
      </c>
      <c r="B82">
        <f>Controlled!B82/'Fight Time'!B82</f>
        <v>0.2346976401179941</v>
      </c>
    </row>
    <row r="83" spans="1:2" x14ac:dyDescent="0.3">
      <c r="A83" t="s">
        <v>81</v>
      </c>
      <c r="B83">
        <f>Controlled!B83/'Fight Time'!B83</f>
        <v>0.12032258064516128</v>
      </c>
    </row>
    <row r="84" spans="1:2" x14ac:dyDescent="0.3">
      <c r="A84" t="s">
        <v>82</v>
      </c>
      <c r="B84">
        <f>Controlled!B84/'Fight Time'!B84</f>
        <v>0.16824602181298048</v>
      </c>
    </row>
    <row r="85" spans="1:2" x14ac:dyDescent="0.3">
      <c r="A85" t="s">
        <v>83</v>
      </c>
      <c r="B85">
        <f>Controlled!B85/'Fight Time'!B85</f>
        <v>0.11041666666666666</v>
      </c>
    </row>
    <row r="86" spans="1:2" x14ac:dyDescent="0.3">
      <c r="A86" t="s">
        <v>84</v>
      </c>
      <c r="B86">
        <f>Controlled!B86/'Fight Time'!B86</f>
        <v>4.9775601795185642E-2</v>
      </c>
    </row>
    <row r="87" spans="1:2" x14ac:dyDescent="0.3">
      <c r="A87" t="s">
        <v>85</v>
      </c>
      <c r="B87">
        <f>Controlled!B87/'Fight Time'!B87</f>
        <v>3.8922155688622756E-2</v>
      </c>
    </row>
    <row r="88" spans="1:2" x14ac:dyDescent="0.3">
      <c r="A88" t="s">
        <v>86</v>
      </c>
      <c r="B88">
        <f>Controlled!B88/'Fight Time'!B88</f>
        <v>8.2670537010159653E-2</v>
      </c>
    </row>
    <row r="89" spans="1:2" x14ac:dyDescent="0.3">
      <c r="A89" t="s">
        <v>87</v>
      </c>
      <c r="B89">
        <f>Controlled!B89/'Fight Time'!B89</f>
        <v>0.13834951456310679</v>
      </c>
    </row>
    <row r="90" spans="1:2" x14ac:dyDescent="0.3">
      <c r="A90" t="s">
        <v>88</v>
      </c>
      <c r="B90">
        <f>Controlled!B90/'Fight Time'!B90</f>
        <v>0.32669217574877951</v>
      </c>
    </row>
    <row r="91" spans="1:2" x14ac:dyDescent="0.3">
      <c r="A91" t="s">
        <v>89</v>
      </c>
      <c r="B91">
        <f>Controlled!B91/'Fight Time'!B91</f>
        <v>0.11709401709401709</v>
      </c>
    </row>
    <row r="92" spans="1:2" x14ac:dyDescent="0.3">
      <c r="A92" t="s">
        <v>90</v>
      </c>
      <c r="B92">
        <f>Controlled!B92/'Fight Time'!B92</f>
        <v>0.24520330927653583</v>
      </c>
    </row>
    <row r="93" spans="1:2" x14ac:dyDescent="0.3">
      <c r="A93" t="s">
        <v>91</v>
      </c>
      <c r="B93">
        <f>Controlled!B93/'Fight Time'!B93</f>
        <v>1.753048780487805E-2</v>
      </c>
    </row>
    <row r="94" spans="1:2" x14ac:dyDescent="0.3">
      <c r="A94" t="s">
        <v>92</v>
      </c>
      <c r="B94">
        <f>Controlled!B94/'Fight Time'!B94</f>
        <v>9.3865905848787443E-2</v>
      </c>
    </row>
    <row r="95" spans="1:2" x14ac:dyDescent="0.3">
      <c r="A95" t="s">
        <v>93</v>
      </c>
      <c r="B95">
        <f>Controlled!B95/'Fight Time'!B95</f>
        <v>3.7015781922525109E-2</v>
      </c>
    </row>
    <row r="96" spans="1:2" x14ac:dyDescent="0.3">
      <c r="A96" t="s">
        <v>94</v>
      </c>
      <c r="B96">
        <f>Controlled!B96/'Fight Time'!B96</f>
        <v>0.26517526360786547</v>
      </c>
    </row>
    <row r="97" spans="1:2" x14ac:dyDescent="0.3">
      <c r="A97" s="4" t="s">
        <v>96</v>
      </c>
      <c r="B97">
        <f>Controlled!B97/'Fight Time'!B97</f>
        <v>0</v>
      </c>
    </row>
    <row r="98" spans="1:2" x14ac:dyDescent="0.3">
      <c r="A98" t="s">
        <v>97</v>
      </c>
      <c r="B98">
        <f>Controlled!B98/'Fight Time'!B98</f>
        <v>0.11166666666666666</v>
      </c>
    </row>
    <row r="99" spans="1:2" x14ac:dyDescent="0.3">
      <c r="A99" t="s">
        <v>98</v>
      </c>
      <c r="B99">
        <f>Controlled!B99/'Fight Time'!B99</f>
        <v>0.19130434782608696</v>
      </c>
    </row>
    <row r="100" spans="1:2" x14ac:dyDescent="0.3">
      <c r="A100" t="s">
        <v>99</v>
      </c>
      <c r="B100">
        <f>Controlled!B100/'Fight Time'!B100</f>
        <v>0.1810829817158931</v>
      </c>
    </row>
    <row r="101" spans="1:2" x14ac:dyDescent="0.3">
      <c r="A101" t="s">
        <v>118</v>
      </c>
      <c r="B101">
        <f>Controlled!B101/'Fight Time'!B101</f>
        <v>0.3526495726495727</v>
      </c>
    </row>
    <row r="102" spans="1:2" x14ac:dyDescent="0.3">
      <c r="A102" t="s">
        <v>119</v>
      </c>
      <c r="B102">
        <f>Controlled!B102/'Fight Time'!B102</f>
        <v>0.16713735558408213</v>
      </c>
    </row>
    <row r="103" spans="1:2" x14ac:dyDescent="0.3">
      <c r="A103" t="s">
        <v>120</v>
      </c>
      <c r="B103">
        <f>Controlled!B103/'Fight Time'!B103</f>
        <v>7.8814627994955866E-2</v>
      </c>
    </row>
    <row r="104" spans="1:2" x14ac:dyDescent="0.3">
      <c r="A104" t="s">
        <v>121</v>
      </c>
      <c r="B104">
        <f>Controlled!B104/'Fight Time'!B104</f>
        <v>0.17588440458395616</v>
      </c>
    </row>
    <row r="105" spans="1:2" x14ac:dyDescent="0.3">
      <c r="A105" t="s">
        <v>100</v>
      </c>
      <c r="B105">
        <f>Controlled!B105/'Fight Time'!B105</f>
        <v>0.25666666666666665</v>
      </c>
    </row>
    <row r="106" spans="1:2" x14ac:dyDescent="0.3">
      <c r="A106" t="s">
        <v>101</v>
      </c>
      <c r="B106">
        <f>Controlled!B106/'Fight Time'!B106</f>
        <v>0.87</v>
      </c>
    </row>
    <row r="107" spans="1:2" x14ac:dyDescent="0.3">
      <c r="A107" t="s">
        <v>102</v>
      </c>
      <c r="B107">
        <f>Controlled!B107/'Fight Time'!B107</f>
        <v>0.29041353383458646</v>
      </c>
    </row>
    <row r="108" spans="1:2" x14ac:dyDescent="0.3">
      <c r="A108" t="s">
        <v>103</v>
      </c>
      <c r="B108">
        <f>Controlled!B108/'Fight Time'!B108</f>
        <v>2.9296875E-2</v>
      </c>
    </row>
    <row r="109" spans="1:2" x14ac:dyDescent="0.3">
      <c r="A109" t="s">
        <v>122</v>
      </c>
      <c r="B109">
        <f>Controlled!B109/'Fight Time'!B109</f>
        <v>0.11407048695184289</v>
      </c>
    </row>
    <row r="110" spans="1:2" x14ac:dyDescent="0.3">
      <c r="A110" t="s">
        <v>123</v>
      </c>
      <c r="B110">
        <f>Controlled!B110/'Fight Time'!B110</f>
        <v>0.23666666666666666</v>
      </c>
    </row>
    <row r="111" spans="1:2" x14ac:dyDescent="0.3">
      <c r="A111" t="s">
        <v>104</v>
      </c>
      <c r="B111">
        <f>Controlled!B111/'Fight Time'!B111</f>
        <v>0.19700988666505909</v>
      </c>
    </row>
    <row r="112" spans="1:2" x14ac:dyDescent="0.3">
      <c r="A112" t="s">
        <v>105</v>
      </c>
      <c r="B112">
        <f>Controlled!B112/'Fight Time'!B112</f>
        <v>8.7142857142857147E-2</v>
      </c>
    </row>
    <row r="113" spans="1:2" x14ac:dyDescent="0.3">
      <c r="A113" t="s">
        <v>106</v>
      </c>
      <c r="B113">
        <f>Controlled!B113/'Fight Time'!B113</f>
        <v>3.4063260340632603E-2</v>
      </c>
    </row>
    <row r="114" spans="1:2" x14ac:dyDescent="0.3">
      <c r="A114" t="s">
        <v>107</v>
      </c>
      <c r="B114">
        <f>Controlled!B114/'Fight Time'!B114</f>
        <v>6.8148148148148152E-2</v>
      </c>
    </row>
    <row r="115" spans="1:2" x14ac:dyDescent="0.3">
      <c r="A115" t="s">
        <v>108</v>
      </c>
      <c r="B115">
        <f>Controlled!B115/'Fight Time'!B115</f>
        <v>0.19308035714285715</v>
      </c>
    </row>
    <row r="116" spans="1:2" x14ac:dyDescent="0.3">
      <c r="A116" t="s">
        <v>109</v>
      </c>
      <c r="B116">
        <f>Controlled!B116/'Fight Time'!B116</f>
        <v>0.24023542001070089</v>
      </c>
    </row>
    <row r="117" spans="1:2" x14ac:dyDescent="0.3">
      <c r="A117" t="s">
        <v>110</v>
      </c>
      <c r="B117">
        <f>Controlled!B117/'Fight Time'!B117</f>
        <v>0.51302870090634445</v>
      </c>
    </row>
    <row r="118" spans="1:2" x14ac:dyDescent="0.3">
      <c r="A118" t="s">
        <v>111</v>
      </c>
      <c r="B118">
        <f>Controlled!B118/'Fight Time'!B118</f>
        <v>0.10364145658263306</v>
      </c>
    </row>
    <row r="119" spans="1:2" x14ac:dyDescent="0.3">
      <c r="A119" t="s">
        <v>112</v>
      </c>
      <c r="B119">
        <f>Controlled!B119/'Fight Time'!B119</f>
        <v>9.5785440613026813E-3</v>
      </c>
    </row>
    <row r="120" spans="1:2" x14ac:dyDescent="0.3">
      <c r="A120" t="s">
        <v>113</v>
      </c>
      <c r="B120">
        <f>Controlled!B120/'Fight Time'!B120</f>
        <v>0.17710651828298887</v>
      </c>
    </row>
    <row r="121" spans="1:2" x14ac:dyDescent="0.3">
      <c r="A121" t="s">
        <v>114</v>
      </c>
      <c r="B121">
        <f>Controlled!B121/'Fight Time'!B121</f>
        <v>0.25260778859527122</v>
      </c>
    </row>
    <row r="122" spans="1:2" x14ac:dyDescent="0.3">
      <c r="A122" t="s">
        <v>115</v>
      </c>
      <c r="B122">
        <f>Controlled!B122/'Fight Time'!B122</f>
        <v>0.25751718213058417</v>
      </c>
    </row>
    <row r="123" spans="1:2" x14ac:dyDescent="0.3">
      <c r="A123" t="s">
        <v>116</v>
      </c>
      <c r="B123">
        <f>Controlled!B123/'Fight Time'!B123</f>
        <v>7.5959595959595963E-2</v>
      </c>
    </row>
    <row r="124" spans="1:2" x14ac:dyDescent="0.3">
      <c r="A124" t="s">
        <v>117</v>
      </c>
      <c r="B124">
        <f>Controlled!B124/'Fight Time'!B124</f>
        <v>6.6075533661740557E-2</v>
      </c>
    </row>
    <row r="125" spans="1:2" x14ac:dyDescent="0.3">
      <c r="A125" s="4" t="s">
        <v>124</v>
      </c>
      <c r="B125">
        <f>Controlled!B125/'Fight Time'!B125</f>
        <v>0.35170068027210888</v>
      </c>
    </row>
    <row r="126" spans="1:2" x14ac:dyDescent="0.3">
      <c r="A126" t="s">
        <v>125</v>
      </c>
      <c r="B126">
        <f>Controlled!B126/'Fight Time'!B126</f>
        <v>0.18260869565217391</v>
      </c>
    </row>
    <row r="127" spans="1:2" x14ac:dyDescent="0.3">
      <c r="A127" t="s">
        <v>126</v>
      </c>
      <c r="B127">
        <f>Controlled!B127/'Fight Time'!B127</f>
        <v>0.08</v>
      </c>
    </row>
    <row r="128" spans="1:2" x14ac:dyDescent="0.3">
      <c r="A128" t="s">
        <v>127</v>
      </c>
      <c r="B128">
        <f>Controlled!B128/'Fight Time'!B128</f>
        <v>0.62700534759358284</v>
      </c>
    </row>
    <row r="129" spans="1:2" x14ac:dyDescent="0.3">
      <c r="A129" t="s">
        <v>128</v>
      </c>
      <c r="B129">
        <f>Controlled!B129/'Fight Time'!B129</f>
        <v>0.39055555555555554</v>
      </c>
    </row>
    <row r="130" spans="1:2" x14ac:dyDescent="0.3">
      <c r="A130" t="s">
        <v>129</v>
      </c>
      <c r="B130">
        <f>Controlled!B130/'Fight Time'!B130</f>
        <v>0.25129533678756477</v>
      </c>
    </row>
    <row r="131" spans="1:2" x14ac:dyDescent="0.3">
      <c r="A131" t="s">
        <v>130</v>
      </c>
      <c r="B131">
        <f>Controlled!B131/'Fight Time'!B131</f>
        <v>4.856512141280353E-2</v>
      </c>
    </row>
    <row r="132" spans="1:2" x14ac:dyDescent="0.3">
      <c r="A132" t="s">
        <v>131</v>
      </c>
      <c r="B132">
        <f>Controlled!B132/'Fight Time'!B132</f>
        <v>0.14676889375684557</v>
      </c>
    </row>
    <row r="133" spans="1:2" x14ac:dyDescent="0.3">
      <c r="A133" t="s">
        <v>132</v>
      </c>
      <c r="B133">
        <f>Controlled!B133/'Fight Time'!B133</f>
        <v>0.35555555555555557</v>
      </c>
    </row>
    <row r="134" spans="1:2" x14ac:dyDescent="0.3">
      <c r="A134" t="s">
        <v>133</v>
      </c>
      <c r="B134">
        <f>Controlled!B134/'Fight Time'!B134</f>
        <v>5.8636073932441045E-2</v>
      </c>
    </row>
    <row r="135" spans="1:2" x14ac:dyDescent="0.3">
      <c r="A135" t="s">
        <v>134</v>
      </c>
      <c r="B135">
        <f>Controlled!B135/'Fight Time'!B135</f>
        <v>8.11485642946317E-3</v>
      </c>
    </row>
    <row r="136" spans="1:2" x14ac:dyDescent="0.3">
      <c r="A136" t="s">
        <v>135</v>
      </c>
      <c r="B136">
        <f>Controlled!B136/'Fight Time'!B136</f>
        <v>0.25942386831275721</v>
      </c>
    </row>
    <row r="137" spans="1:2" x14ac:dyDescent="0.3">
      <c r="A137" t="s">
        <v>136</v>
      </c>
      <c r="B137">
        <f>Controlled!B137/'Fight Time'!B137</f>
        <v>0.17746913580246915</v>
      </c>
    </row>
    <row r="138" spans="1:2" x14ac:dyDescent="0.3">
      <c r="A138" t="s">
        <v>137</v>
      </c>
      <c r="B138">
        <f>Controlled!B138/'Fight Time'!B138</f>
        <v>0.16053299492385786</v>
      </c>
    </row>
    <row r="139" spans="1:2" x14ac:dyDescent="0.3">
      <c r="A139" t="s">
        <v>138</v>
      </c>
      <c r="B139">
        <f>Controlled!B139/'Fight Time'!B139</f>
        <v>4.4369747899159664E-2</v>
      </c>
    </row>
    <row r="140" spans="1:2" x14ac:dyDescent="0.3">
      <c r="A140" t="s">
        <v>140</v>
      </c>
      <c r="B140">
        <f>Controlled!B140/'Fight Time'!B140</f>
        <v>0.32333333333333331</v>
      </c>
    </row>
    <row r="141" spans="1:2" x14ac:dyDescent="0.3">
      <c r="A141" t="s">
        <v>139</v>
      </c>
      <c r="B141">
        <f>Controlled!B141/'Fight Time'!B141</f>
        <v>9.4444444444444445E-3</v>
      </c>
    </row>
    <row r="142" spans="1:2" x14ac:dyDescent="0.3">
      <c r="A142" t="s">
        <v>141</v>
      </c>
      <c r="B142">
        <f>Controlled!B142/'Fight Time'!B142</f>
        <v>0.28884908195253023</v>
      </c>
    </row>
    <row r="143" spans="1:2" x14ac:dyDescent="0.3">
      <c r="A143" t="s">
        <v>142</v>
      </c>
      <c r="B143">
        <f>Controlled!B143/'Fight Time'!B143</f>
        <v>0.36064724919093849</v>
      </c>
    </row>
    <row r="144" spans="1:2" x14ac:dyDescent="0.3">
      <c r="A144" t="s">
        <v>143</v>
      </c>
      <c r="B144">
        <f>Controlled!B144/'Fight Time'!B144</f>
        <v>0.13891196013289037</v>
      </c>
    </row>
    <row r="145" spans="1:2" x14ac:dyDescent="0.3">
      <c r="A145" t="s">
        <v>144</v>
      </c>
      <c r="B145">
        <f>Controlled!B145/'Fight Time'!B145</f>
        <v>1.0791366906474821E-2</v>
      </c>
    </row>
    <row r="146" spans="1:2" x14ac:dyDescent="0.3">
      <c r="A146" t="s">
        <v>145</v>
      </c>
      <c r="B146">
        <f>Controlled!B146/'Fight Time'!B146</f>
        <v>0.26887192536047499</v>
      </c>
    </row>
    <row r="147" spans="1:2" x14ac:dyDescent="0.3">
      <c r="A147" t="s">
        <v>146</v>
      </c>
      <c r="B147">
        <f>Controlled!B147/'Fight Time'!B147</f>
        <v>4.8528241845664274E-2</v>
      </c>
    </row>
    <row r="148" spans="1:2" x14ac:dyDescent="0.3">
      <c r="A148" t="s">
        <v>147</v>
      </c>
      <c r="B148">
        <f>Controlled!B148/'Fight Time'!B148</f>
        <v>0.28053338721082938</v>
      </c>
    </row>
    <row r="149" spans="1:2" x14ac:dyDescent="0.3">
      <c r="A149" t="s">
        <v>148</v>
      </c>
      <c r="B149">
        <f>Controlled!B149/'Fight Time'!B149</f>
        <v>0.06</v>
      </c>
    </row>
    <row r="150" spans="1:2" x14ac:dyDescent="0.3">
      <c r="A150" t="s">
        <v>149</v>
      </c>
      <c r="B150">
        <f>Controlled!B150/'Fight Time'!B150</f>
        <v>0.23037037037037039</v>
      </c>
    </row>
    <row r="151" spans="1:2" x14ac:dyDescent="0.3">
      <c r="A151" s="4" t="s">
        <v>150</v>
      </c>
      <c r="B151" t="e">
        <f>Controlled!B151/'Fight Time'!B151</f>
        <v>#DIV/0!</v>
      </c>
    </row>
    <row r="152" spans="1:2" x14ac:dyDescent="0.3">
      <c r="A152" t="s">
        <v>98</v>
      </c>
      <c r="B152" t="e">
        <f>Controlled!B152/'Fight Time'!B152</f>
        <v>#DIV/0!</v>
      </c>
    </row>
    <row r="153" spans="1:2" x14ac:dyDescent="0.3">
      <c r="A153" t="s">
        <v>151</v>
      </c>
      <c r="B153">
        <f>Controlled!B153/'Fight Time'!B153</f>
        <v>0.46866096866096868</v>
      </c>
    </row>
    <row r="154" spans="1:2" x14ac:dyDescent="0.3">
      <c r="A154" t="s">
        <v>152</v>
      </c>
      <c r="B154">
        <f>Controlled!B154/'Fight Time'!B154</f>
        <v>3.2608695652173912E-2</v>
      </c>
    </row>
    <row r="155" spans="1:2" x14ac:dyDescent="0.3">
      <c r="A155" t="s">
        <v>153</v>
      </c>
      <c r="B155">
        <f>Controlled!B155/'Fight Time'!B155</f>
        <v>0.19169960474308301</v>
      </c>
    </row>
    <row r="156" spans="1:2" x14ac:dyDescent="0.3">
      <c r="A156" t="s">
        <v>154</v>
      </c>
      <c r="B156">
        <f>Controlled!B156/'Fight Time'!B156</f>
        <v>7.7127659574468085E-2</v>
      </c>
    </row>
    <row r="157" spans="1:2" x14ac:dyDescent="0.3">
      <c r="A157" t="s">
        <v>155</v>
      </c>
      <c r="B157">
        <f>Controlled!B157/'Fight Time'!B157</f>
        <v>0.26325524044389642</v>
      </c>
    </row>
    <row r="158" spans="1:2" x14ac:dyDescent="0.3">
      <c r="A158" t="s">
        <v>156</v>
      </c>
      <c r="B158">
        <f>Controlled!B158/'Fight Time'!B158</f>
        <v>0.13114250614250614</v>
      </c>
    </row>
    <row r="159" spans="1:2" x14ac:dyDescent="0.3">
      <c r="A159" t="s">
        <v>35</v>
      </c>
      <c r="B159">
        <f>Controlled!B159/'Fight Time'!B159</f>
        <v>0.28258527827648117</v>
      </c>
    </row>
    <row r="160" spans="1:2" x14ac:dyDescent="0.3">
      <c r="A160" t="s">
        <v>157</v>
      </c>
      <c r="B160">
        <f>Controlled!B160/'Fight Time'!B160</f>
        <v>0.39942722371967654</v>
      </c>
    </row>
    <row r="161" spans="1:2" x14ac:dyDescent="0.3">
      <c r="A161" t="s">
        <v>173</v>
      </c>
      <c r="B161">
        <f>Controlled!B161/'Fight Time'!B161</f>
        <v>0.56851851851851853</v>
      </c>
    </row>
    <row r="162" spans="1:2" x14ac:dyDescent="0.3">
      <c r="A162" t="s">
        <v>158</v>
      </c>
      <c r="B162">
        <f>Controlled!B162/'Fight Time'!B162</f>
        <v>0.39944444444444444</v>
      </c>
    </row>
    <row r="163" spans="1:2" x14ac:dyDescent="0.3">
      <c r="A163" t="s">
        <v>159</v>
      </c>
      <c r="B163">
        <f>Controlled!B163/'Fight Time'!B163</f>
        <v>0.22821661237785015</v>
      </c>
    </row>
    <row r="164" spans="1:2" x14ac:dyDescent="0.3">
      <c r="A164" t="s">
        <v>160</v>
      </c>
      <c r="B164">
        <f>Controlled!B164/'Fight Time'!B164</f>
        <v>0.40717781402936376</v>
      </c>
    </row>
    <row r="165" spans="1:2" x14ac:dyDescent="0.3">
      <c r="A165" t="s">
        <v>161</v>
      </c>
      <c r="B165">
        <f>Controlled!B165/'Fight Time'!B165</f>
        <v>0.26548269581056466</v>
      </c>
    </row>
    <row r="166" spans="1:2" x14ac:dyDescent="0.3">
      <c r="A166" t="s">
        <v>162</v>
      </c>
      <c r="B166">
        <f>Controlled!B166/'Fight Time'!B166</f>
        <v>0.18958333333333333</v>
      </c>
    </row>
    <row r="167" spans="1:2" x14ac:dyDescent="0.3">
      <c r="A167" t="s">
        <v>163</v>
      </c>
      <c r="B167">
        <f>Controlled!B167/'Fight Time'!B167</f>
        <v>0.3708668453976765</v>
      </c>
    </row>
    <row r="168" spans="1:2" x14ac:dyDescent="0.3">
      <c r="A168" t="s">
        <v>164</v>
      </c>
      <c r="B168">
        <f>Controlled!B168/'Fight Time'!B168</f>
        <v>2.7777777777777776E-2</v>
      </c>
    </row>
    <row r="169" spans="1:2" x14ac:dyDescent="0.3">
      <c r="A169" t="s">
        <v>165</v>
      </c>
      <c r="B169">
        <f>Controlled!B169/'Fight Time'!B169</f>
        <v>8.4768211920529801E-2</v>
      </c>
    </row>
    <row r="170" spans="1:2" x14ac:dyDescent="0.3">
      <c r="A170" t="s">
        <v>166</v>
      </c>
      <c r="B170">
        <f>Controlled!B170/'Fight Time'!B170</f>
        <v>0.18482142857142858</v>
      </c>
    </row>
    <row r="171" spans="1:2" x14ac:dyDescent="0.3">
      <c r="A171" t="s">
        <v>167</v>
      </c>
      <c r="B171">
        <f>Controlled!B171/'Fight Time'!B171</f>
        <v>7.6104482425024184E-2</v>
      </c>
    </row>
    <row r="172" spans="1:2" x14ac:dyDescent="0.3">
      <c r="A172" t="s">
        <v>168</v>
      </c>
      <c r="B172">
        <f>Controlled!B172/'Fight Time'!B172</f>
        <v>0.16073216868810503</v>
      </c>
    </row>
    <row r="173" spans="1:2" x14ac:dyDescent="0.3">
      <c r="A173" t="s">
        <v>169</v>
      </c>
      <c r="B173">
        <f>Controlled!B173/'Fight Time'!B173</f>
        <v>0.25609965635738829</v>
      </c>
    </row>
    <row r="174" spans="1:2" x14ac:dyDescent="0.3">
      <c r="A174" t="s">
        <v>170</v>
      </c>
      <c r="B174">
        <f>Controlled!B174/'Fight Time'!B174</f>
        <v>0.13584905660377358</v>
      </c>
    </row>
    <row r="175" spans="1:2" x14ac:dyDescent="0.3">
      <c r="A175" t="s">
        <v>171</v>
      </c>
      <c r="B175">
        <f>Controlled!B175/'Fight Time'!B175</f>
        <v>0.17932816537467702</v>
      </c>
    </row>
    <row r="176" spans="1:2" x14ac:dyDescent="0.3">
      <c r="A176" t="s">
        <v>172</v>
      </c>
      <c r="B176">
        <f>Controlled!B176/'Fight Time'!B176</f>
        <v>9.9000000000000005E-2</v>
      </c>
    </row>
    <row r="177" spans="1:2" x14ac:dyDescent="0.3">
      <c r="A177" s="4" t="s">
        <v>174</v>
      </c>
      <c r="B177">
        <f>Controlled!B177/'Fight Time'!B177</f>
        <v>8.5277777777777772E-2</v>
      </c>
    </row>
    <row r="178" spans="1:2" x14ac:dyDescent="0.3">
      <c r="A178" t="s">
        <v>175</v>
      </c>
      <c r="B178">
        <f>Controlled!B178/'Fight Time'!B178</f>
        <v>0.2936400541271989</v>
      </c>
    </row>
    <row r="179" spans="1:2" x14ac:dyDescent="0.3">
      <c r="A179" t="s">
        <v>176</v>
      </c>
      <c r="B179">
        <f>Controlled!B179/'Fight Time'!B179</f>
        <v>0.23877745940783188</v>
      </c>
    </row>
    <row r="180" spans="1:2" x14ac:dyDescent="0.3">
      <c r="A180" t="s">
        <v>177</v>
      </c>
      <c r="B180">
        <f>Controlled!B180/'Fight Time'!B180</f>
        <v>0.15123703112529929</v>
      </c>
    </row>
    <row r="181" spans="1:2" x14ac:dyDescent="0.3">
      <c r="A181" t="s">
        <v>178</v>
      </c>
      <c r="B181">
        <f>Controlled!B181/'Fight Time'!B181</f>
        <v>0.38297872340425532</v>
      </c>
    </row>
    <row r="182" spans="1:2" x14ac:dyDescent="0.3">
      <c r="A182" t="s">
        <v>179</v>
      </c>
      <c r="B182">
        <f>Controlled!B182/'Fight Time'!B182</f>
        <v>0.28185586308329991</v>
      </c>
    </row>
    <row r="183" spans="1:2" x14ac:dyDescent="0.3">
      <c r="A183" t="s">
        <v>180</v>
      </c>
      <c r="B183">
        <f>Controlled!B183/'Fight Time'!B183</f>
        <v>0.27941176470588236</v>
      </c>
    </row>
    <row r="184" spans="1:2" x14ac:dyDescent="0.3">
      <c r="A184" t="s">
        <v>181</v>
      </c>
      <c r="B184">
        <f>Controlled!B184/'Fight Time'!B184</f>
        <v>0.20858725761772853</v>
      </c>
    </row>
    <row r="185" spans="1:2" x14ac:dyDescent="0.3">
      <c r="A185" t="s">
        <v>182</v>
      </c>
      <c r="B185">
        <f>Controlled!B185/'Fight Time'!B185</f>
        <v>0.28757225433526012</v>
      </c>
    </row>
    <row r="186" spans="1:2" x14ac:dyDescent="0.3">
      <c r="A186" t="s">
        <v>183</v>
      </c>
      <c r="B186">
        <f>Controlled!B186/'Fight Time'!B186</f>
        <v>0.25052891396332866</v>
      </c>
    </row>
    <row r="187" spans="1:2" x14ac:dyDescent="0.3">
      <c r="A187" t="s">
        <v>184</v>
      </c>
      <c r="B187">
        <f>Controlled!B187/'Fight Time'!B187</f>
        <v>9.3367131389945082E-2</v>
      </c>
    </row>
    <row r="188" spans="1:2" x14ac:dyDescent="0.3">
      <c r="A188" t="s">
        <v>185</v>
      </c>
      <c r="B188">
        <f>Controlled!B188/'Fight Time'!B188</f>
        <v>0.14738292011019283</v>
      </c>
    </row>
    <row r="189" spans="1:2" x14ac:dyDescent="0.3">
      <c r="A189" t="s">
        <v>186</v>
      </c>
      <c r="B189">
        <f>Controlled!B189/'Fight Time'!B189</f>
        <v>0.18888888888888888</v>
      </c>
    </row>
    <row r="190" spans="1:2" x14ac:dyDescent="0.3">
      <c r="A190" t="s">
        <v>187</v>
      </c>
      <c r="B190">
        <f>Controlled!B190/'Fight Time'!B190</f>
        <v>0.35420875420875425</v>
      </c>
    </row>
    <row r="191" spans="1:2" x14ac:dyDescent="0.3">
      <c r="A191" t="s">
        <v>188</v>
      </c>
      <c r="B191">
        <f>Controlled!B191/'Fight Time'!B191</f>
        <v>1.3215158924205379</v>
      </c>
    </row>
    <row r="192" spans="1:2" x14ac:dyDescent="0.3">
      <c r="A192" t="s">
        <v>189</v>
      </c>
      <c r="B192">
        <f>Controlled!B192/'Fight Time'!B192</f>
        <v>1.2546468401486989E-2</v>
      </c>
    </row>
    <row r="193" spans="1:2" x14ac:dyDescent="0.3">
      <c r="A193" t="s">
        <v>190</v>
      </c>
      <c r="B193">
        <f>Controlled!B193/'Fight Time'!B193</f>
        <v>0.15411237785016288</v>
      </c>
    </row>
    <row r="194" spans="1:2" x14ac:dyDescent="0.3">
      <c r="A194" t="s">
        <v>191</v>
      </c>
      <c r="B194">
        <f>Controlled!B194/'Fight Time'!B194</f>
        <v>0.17347084944850308</v>
      </c>
    </row>
    <row r="195" spans="1:2" x14ac:dyDescent="0.3">
      <c r="A195" t="s">
        <v>197</v>
      </c>
      <c r="B195">
        <f>Controlled!B195/'Fight Time'!B195</f>
        <v>0.36902927580893685</v>
      </c>
    </row>
    <row r="196" spans="1:2" x14ac:dyDescent="0.3">
      <c r="A196" t="s">
        <v>192</v>
      </c>
      <c r="B196">
        <f>Controlled!B196/'Fight Time'!B196</f>
        <v>0.31106557377049182</v>
      </c>
    </row>
    <row r="197" spans="1:2" x14ac:dyDescent="0.3">
      <c r="A197" t="s">
        <v>193</v>
      </c>
      <c r="B197">
        <f>Controlled!B197/'Fight Time'!B197</f>
        <v>0.40842105263157896</v>
      </c>
    </row>
    <row r="198" spans="1:2" x14ac:dyDescent="0.3">
      <c r="A198" t="s">
        <v>194</v>
      </c>
      <c r="B198">
        <f>Controlled!B198/'Fight Time'!B198</f>
        <v>0.12656364974245771</v>
      </c>
    </row>
    <row r="199" spans="1:2" x14ac:dyDescent="0.3">
      <c r="A199" t="s">
        <v>195</v>
      </c>
      <c r="B199">
        <f>Controlled!B199/'Fight Time'!B199</f>
        <v>0.16909975669099755</v>
      </c>
    </row>
    <row r="200" spans="1:2" x14ac:dyDescent="0.3">
      <c r="A200" t="s">
        <v>196</v>
      </c>
      <c r="B200">
        <f>Controlled!B200/'Fight Time'!B200</f>
        <v>0.34545287187039764</v>
      </c>
    </row>
    <row r="201" spans="1:2" x14ac:dyDescent="0.3">
      <c r="A201" s="5" t="s">
        <v>198</v>
      </c>
      <c r="B201">
        <f>Controlled!B201/'Fight Time'!B201</f>
        <v>0.25833333333333336</v>
      </c>
    </row>
    <row r="202" spans="1:2" x14ac:dyDescent="0.3">
      <c r="A202" t="s">
        <v>199</v>
      </c>
      <c r="B202">
        <f>Controlled!B202/'Fight Time'!B202</f>
        <v>0.39851268591426076</v>
      </c>
    </row>
    <row r="203" spans="1:2" x14ac:dyDescent="0.3">
      <c r="A203" t="s">
        <v>200</v>
      </c>
      <c r="B203">
        <f>Controlled!B203/'Fight Time'!B203</f>
        <v>0.21099744245524296</v>
      </c>
    </row>
    <row r="204" spans="1:2" x14ac:dyDescent="0.3">
      <c r="A204" t="s">
        <v>201</v>
      </c>
      <c r="B204">
        <f>Controlled!B204/'Fight Time'!B204</f>
        <v>5.642023346303502E-2</v>
      </c>
    </row>
    <row r="205" spans="1:2" x14ac:dyDescent="0.3">
      <c r="A205" t="s">
        <v>202</v>
      </c>
      <c r="B205">
        <f>Controlled!B205/'Fight Time'!B205</f>
        <v>6.8247126436781616E-2</v>
      </c>
    </row>
    <row r="206" spans="1:2" x14ac:dyDescent="0.3">
      <c r="A206" t="s">
        <v>203</v>
      </c>
      <c r="B206">
        <f>Controlled!B206/'Fight Time'!B206</f>
        <v>0.4381287726358149</v>
      </c>
    </row>
    <row r="207" spans="1:2" x14ac:dyDescent="0.3">
      <c r="A207" t="s">
        <v>204</v>
      </c>
      <c r="B207">
        <f>Controlled!B207/'Fight Time'!B207</f>
        <v>0.15738831615120275</v>
      </c>
    </row>
    <row r="208" spans="1:2" x14ac:dyDescent="0.3">
      <c r="A208" t="s">
        <v>205</v>
      </c>
      <c r="B208">
        <f>Controlled!B208/'Fight Time'!B208</f>
        <v>0.1690017513134851</v>
      </c>
    </row>
    <row r="209" spans="1:2" x14ac:dyDescent="0.3">
      <c r="A209" t="s">
        <v>206</v>
      </c>
      <c r="B209">
        <f>Controlled!B209/'Fight Time'!B209</f>
        <v>0.16630901287553648</v>
      </c>
    </row>
    <row r="210" spans="1:2" x14ac:dyDescent="0.3">
      <c r="A210" t="s">
        <v>207</v>
      </c>
      <c r="B210">
        <f>Controlled!B210/'Fight Time'!B210</f>
        <v>0.15295704103255636</v>
      </c>
    </row>
    <row r="211" spans="1:2" x14ac:dyDescent="0.3">
      <c r="A211" t="s">
        <v>208</v>
      </c>
      <c r="B211">
        <f>Controlled!B211/'Fight Time'!B211</f>
        <v>0.14200848656294202</v>
      </c>
    </row>
    <row r="212" spans="1:2" x14ac:dyDescent="0.3">
      <c r="A212" t="s">
        <v>209</v>
      </c>
      <c r="B212">
        <f>Controlled!B212/'Fight Time'!B212</f>
        <v>0.26505912786400593</v>
      </c>
    </row>
    <row r="213" spans="1:2" x14ac:dyDescent="0.3">
      <c r="A213" t="s">
        <v>210</v>
      </c>
      <c r="B213">
        <f>Controlled!B213/'Fight Time'!B213</f>
        <v>0.19358854652972302</v>
      </c>
    </row>
    <row r="214" spans="1:2" x14ac:dyDescent="0.3">
      <c r="A214" t="s">
        <v>211</v>
      </c>
      <c r="B214">
        <f>Controlled!B214/'Fight Time'!B214</f>
        <v>0.21106765174561784</v>
      </c>
    </row>
    <row r="215" spans="1:2" x14ac:dyDescent="0.3">
      <c r="A215" t="s">
        <v>212</v>
      </c>
      <c r="B215">
        <f>Controlled!B215/'Fight Time'!B215</f>
        <v>6.9507575757575768E-2</v>
      </c>
    </row>
    <row r="216" spans="1:2" x14ac:dyDescent="0.3">
      <c r="A216" t="s">
        <v>213</v>
      </c>
      <c r="B216">
        <f>Controlled!B216/'Fight Time'!B216</f>
        <v>0.28432158119658119</v>
      </c>
    </row>
    <row r="217" spans="1:2" x14ac:dyDescent="0.3">
      <c r="A217" t="s">
        <v>214</v>
      </c>
      <c r="B217">
        <f>Controlled!B217/'Fight Time'!B217</f>
        <v>0.32229079687783624</v>
      </c>
    </row>
    <row r="218" spans="1:2" x14ac:dyDescent="0.3">
      <c r="A218" t="s">
        <v>215</v>
      </c>
      <c r="B218">
        <f>Controlled!B218/'Fight Time'!B218</f>
        <v>4.9292929292929291E-2</v>
      </c>
    </row>
    <row r="219" spans="1:2" x14ac:dyDescent="0.3">
      <c r="A219" t="s">
        <v>216</v>
      </c>
      <c r="B219">
        <f>Controlled!B219/'Fight Time'!B219</f>
        <v>0.16208393632416787</v>
      </c>
    </row>
    <row r="220" spans="1:2" x14ac:dyDescent="0.3">
      <c r="A220" t="s">
        <v>217</v>
      </c>
      <c r="B220">
        <f>Controlled!B220/'Fight Time'!B220</f>
        <v>0.3650472334682861</v>
      </c>
    </row>
    <row r="221" spans="1:2" x14ac:dyDescent="0.3">
      <c r="A221" t="s">
        <v>218</v>
      </c>
      <c r="B221">
        <f>Controlled!B221/'Fight Time'!B221</f>
        <v>0.33990442054958181</v>
      </c>
    </row>
    <row r="222" spans="1:2" x14ac:dyDescent="0.3">
      <c r="A222" t="s">
        <v>219</v>
      </c>
      <c r="B222">
        <f>Controlled!B222/'Fight Time'!B222</f>
        <v>0.31216931216931215</v>
      </c>
    </row>
    <row r="223" spans="1:2" x14ac:dyDescent="0.3">
      <c r="A223" t="s">
        <v>220</v>
      </c>
      <c r="B223">
        <f>Controlled!B223/'Fight Time'!B223</f>
        <v>5.650684931506849E-2</v>
      </c>
    </row>
    <row r="224" spans="1:2" x14ac:dyDescent="0.3">
      <c r="A224" s="4" t="s">
        <v>221</v>
      </c>
      <c r="B224">
        <f>Controlled!B224/'Fight Time'!B224</f>
        <v>0.26947791164658635</v>
      </c>
    </row>
    <row r="225" spans="1:2" x14ac:dyDescent="0.3">
      <c r="A225" t="s">
        <v>222</v>
      </c>
      <c r="B225">
        <f>Controlled!B225/'Fight Time'!B225</f>
        <v>0.28432873915262885</v>
      </c>
    </row>
    <row r="226" spans="1:2" x14ac:dyDescent="0.3">
      <c r="A226" t="s">
        <v>223</v>
      </c>
      <c r="B226">
        <f>Controlled!B226/'Fight Time'!B226</f>
        <v>0.30005180005180004</v>
      </c>
    </row>
    <row r="227" spans="1:2" x14ac:dyDescent="0.3">
      <c r="A227" t="s">
        <v>224</v>
      </c>
      <c r="B227">
        <f>Controlled!B227/'Fight Time'!B227</f>
        <v>5.084745762711864E-3</v>
      </c>
    </row>
    <row r="228" spans="1:2" x14ac:dyDescent="0.3">
      <c r="A228" t="s">
        <v>235</v>
      </c>
      <c r="B228">
        <f>Controlled!B228/'Fight Time'!B228</f>
        <v>2.3929471032745592E-2</v>
      </c>
    </row>
    <row r="229" spans="1:2" x14ac:dyDescent="0.3">
      <c r="A229" t="s">
        <v>236</v>
      </c>
      <c r="B229">
        <f>Controlled!B229/'Fight Time'!B229</f>
        <v>0.36406926406926404</v>
      </c>
    </row>
    <row r="230" spans="1:2" x14ac:dyDescent="0.3">
      <c r="A230" t="s">
        <v>225</v>
      </c>
      <c r="B230">
        <f>Controlled!B230/'Fight Time'!B230</f>
        <v>0.15194218608852755</v>
      </c>
    </row>
    <row r="231" spans="1:2" x14ac:dyDescent="0.3">
      <c r="A231" t="s">
        <v>226</v>
      </c>
      <c r="B231">
        <f>Controlled!B231/'Fight Time'!B231</f>
        <v>0.33142857142857146</v>
      </c>
    </row>
    <row r="232" spans="1:2" x14ac:dyDescent="0.3">
      <c r="A232" t="s">
        <v>227</v>
      </c>
      <c r="B232">
        <f>Controlled!B232/'Fight Time'!B232</f>
        <v>0</v>
      </c>
    </row>
    <row r="233" spans="1:2" x14ac:dyDescent="0.3">
      <c r="A233" t="s">
        <v>228</v>
      </c>
      <c r="B233">
        <f>Controlled!B233/'Fight Time'!B233</f>
        <v>0.23960880195599021</v>
      </c>
    </row>
    <row r="234" spans="1:2" x14ac:dyDescent="0.3">
      <c r="A234" t="s">
        <v>229</v>
      </c>
      <c r="B234">
        <f>Controlled!B234/'Fight Time'!B234</f>
        <v>0.15356959424756036</v>
      </c>
    </row>
    <row r="235" spans="1:2" x14ac:dyDescent="0.3">
      <c r="A235" t="s">
        <v>230</v>
      </c>
      <c r="B235">
        <f>Controlled!B235/'Fight Time'!B235</f>
        <v>4.1666666666666666E-3</v>
      </c>
    </row>
    <row r="236" spans="1:2" x14ac:dyDescent="0.3">
      <c r="A236" t="s">
        <v>231</v>
      </c>
      <c r="B236">
        <f>Controlled!B236/'Fight Time'!B236</f>
        <v>0.12005277044854881</v>
      </c>
    </row>
    <row r="237" spans="1:2" x14ac:dyDescent="0.3">
      <c r="A237" t="s">
        <v>232</v>
      </c>
      <c r="B237">
        <f>Controlled!B237/'Fight Time'!B237</f>
        <v>0.19495455388610647</v>
      </c>
    </row>
    <row r="238" spans="1:2" x14ac:dyDescent="0.3">
      <c r="A238" t="s">
        <v>233</v>
      </c>
      <c r="B238">
        <f>Controlled!B238/'Fight Time'!B238</f>
        <v>7.4455899198167235E-3</v>
      </c>
    </row>
    <row r="239" spans="1:2" x14ac:dyDescent="0.3">
      <c r="A239" t="s">
        <v>234</v>
      </c>
      <c r="B239">
        <f>Controlled!B239/'Fight Time'!B239</f>
        <v>0.18886462882096069</v>
      </c>
    </row>
    <row r="240" spans="1:2" x14ac:dyDescent="0.3">
      <c r="A240" s="4" t="s">
        <v>237</v>
      </c>
    </row>
    <row r="241" spans="1:1" x14ac:dyDescent="0.3">
      <c r="A241" t="s">
        <v>238</v>
      </c>
    </row>
    <row r="242" spans="1:1" x14ac:dyDescent="0.3">
      <c r="A242" t="s">
        <v>239</v>
      </c>
    </row>
    <row r="243" spans="1:1" x14ac:dyDescent="0.3">
      <c r="A243" t="s">
        <v>184</v>
      </c>
    </row>
    <row r="244" spans="1:1" x14ac:dyDescent="0.3">
      <c r="A244" t="s">
        <v>240</v>
      </c>
    </row>
    <row r="245" spans="1:1" x14ac:dyDescent="0.3">
      <c r="A245" t="s">
        <v>241</v>
      </c>
    </row>
    <row r="246" spans="1:1" x14ac:dyDescent="0.3">
      <c r="A246" t="s">
        <v>256</v>
      </c>
    </row>
    <row r="247" spans="1:1" x14ac:dyDescent="0.3">
      <c r="A247" t="s">
        <v>257</v>
      </c>
    </row>
    <row r="248" spans="1:1" x14ac:dyDescent="0.3">
      <c r="A248" t="s">
        <v>48</v>
      </c>
    </row>
    <row r="249" spans="1:1" x14ac:dyDescent="0.3">
      <c r="A249" t="s">
        <v>26</v>
      </c>
    </row>
    <row r="250" spans="1:1" x14ac:dyDescent="0.3">
      <c r="A250" t="s">
        <v>242</v>
      </c>
    </row>
    <row r="251" spans="1:1" x14ac:dyDescent="0.3">
      <c r="A251" t="s">
        <v>243</v>
      </c>
    </row>
    <row r="252" spans="1:1" x14ac:dyDescent="0.3">
      <c r="A252" t="s">
        <v>244</v>
      </c>
    </row>
    <row r="253" spans="1:1" x14ac:dyDescent="0.3">
      <c r="A253" t="s">
        <v>245</v>
      </c>
    </row>
    <row r="254" spans="1:1" x14ac:dyDescent="0.3">
      <c r="A254" t="s">
        <v>246</v>
      </c>
    </row>
    <row r="255" spans="1:1" x14ac:dyDescent="0.3">
      <c r="A255" t="s">
        <v>247</v>
      </c>
    </row>
    <row r="256" spans="1:1" x14ac:dyDescent="0.3">
      <c r="A256" t="s">
        <v>248</v>
      </c>
    </row>
    <row r="257" spans="1:1" x14ac:dyDescent="0.3">
      <c r="A257" t="s">
        <v>249</v>
      </c>
    </row>
    <row r="258" spans="1:1" x14ac:dyDescent="0.3">
      <c r="A258" t="s">
        <v>250</v>
      </c>
    </row>
    <row r="259" spans="1:1" x14ac:dyDescent="0.3">
      <c r="A259" t="s">
        <v>251</v>
      </c>
    </row>
    <row r="260" spans="1:1" x14ac:dyDescent="0.3">
      <c r="A260" t="s">
        <v>252</v>
      </c>
    </row>
    <row r="261" spans="1:1" x14ac:dyDescent="0.3">
      <c r="A261" t="s">
        <v>253</v>
      </c>
    </row>
    <row r="262" spans="1:1" x14ac:dyDescent="0.3">
      <c r="A262" t="s">
        <v>254</v>
      </c>
    </row>
    <row r="263" spans="1:1" x14ac:dyDescent="0.3">
      <c r="A263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263"/>
  <sheetViews>
    <sheetView workbookViewId="0">
      <selection activeCell="A240" sqref="A240:A263"/>
    </sheetView>
  </sheetViews>
  <sheetFormatPr defaultRowHeight="14.4" x14ac:dyDescent="0.3"/>
  <cols>
    <col min="1" max="1" width="15.77734375" bestFit="1" customWidth="1"/>
  </cols>
  <sheetData>
    <row r="1" spans="1:3" x14ac:dyDescent="0.3">
      <c r="A1" t="s">
        <v>0</v>
      </c>
      <c r="B1">
        <f>9*60+11</f>
        <v>551</v>
      </c>
      <c r="C1" s="2"/>
    </row>
    <row r="2" spans="1:3" x14ac:dyDescent="0.3">
      <c r="A2" t="s">
        <v>18</v>
      </c>
      <c r="B2">
        <f>6*60+10</f>
        <v>370</v>
      </c>
      <c r="C2" s="2"/>
    </row>
    <row r="3" spans="1:3" x14ac:dyDescent="0.3">
      <c r="A3" t="s">
        <v>2</v>
      </c>
      <c r="B3">
        <f>14*60+20</f>
        <v>860</v>
      </c>
    </row>
    <row r="4" spans="1:3" x14ac:dyDescent="0.3">
      <c r="A4" t="s">
        <v>3</v>
      </c>
      <c r="B4">
        <f>6*60+36</f>
        <v>396</v>
      </c>
    </row>
    <row r="5" spans="1:3" x14ac:dyDescent="0.3">
      <c r="A5" t="s">
        <v>4</v>
      </c>
      <c r="B5">
        <f>6*60+50</f>
        <v>410</v>
      </c>
    </row>
    <row r="6" spans="1:3" x14ac:dyDescent="0.3">
      <c r="A6" t="s">
        <v>5</v>
      </c>
      <c r="B6">
        <f>660+13</f>
        <v>673</v>
      </c>
    </row>
    <row r="7" spans="1:3" x14ac:dyDescent="0.3">
      <c r="A7" t="s">
        <v>6</v>
      </c>
      <c r="B7">
        <f>12*60+30</f>
        <v>750</v>
      </c>
    </row>
    <row r="8" spans="1:3" x14ac:dyDescent="0.3">
      <c r="A8" t="s">
        <v>7</v>
      </c>
      <c r="B8">
        <f>9*60+58</f>
        <v>598</v>
      </c>
    </row>
    <row r="9" spans="1:3" x14ac:dyDescent="0.3">
      <c r="A9" t="s">
        <v>8</v>
      </c>
      <c r="B9">
        <f>12*60+20</f>
        <v>740</v>
      </c>
    </row>
    <row r="10" spans="1:3" x14ac:dyDescent="0.3">
      <c r="A10" t="s">
        <v>9</v>
      </c>
      <c r="B10">
        <v>900</v>
      </c>
    </row>
    <row r="11" spans="1:3" x14ac:dyDescent="0.3">
      <c r="A11" t="s">
        <v>10</v>
      </c>
      <c r="B11">
        <f>15*60</f>
        <v>900</v>
      </c>
    </row>
    <row r="12" spans="1:3" x14ac:dyDescent="0.3">
      <c r="A12" t="s">
        <v>11</v>
      </c>
      <c r="B12">
        <f>11*60+11</f>
        <v>671</v>
      </c>
    </row>
    <row r="13" spans="1:3" x14ac:dyDescent="0.3">
      <c r="A13" t="s">
        <v>12</v>
      </c>
      <c r="B13">
        <f>600+40</f>
        <v>640</v>
      </c>
    </row>
    <row r="14" spans="1:3" x14ac:dyDescent="0.3">
      <c r="A14" t="s">
        <v>13</v>
      </c>
      <c r="B14">
        <f>8*60+12</f>
        <v>492</v>
      </c>
    </row>
    <row r="15" spans="1:3" x14ac:dyDescent="0.3">
      <c r="A15" t="s">
        <v>14</v>
      </c>
      <c r="B15">
        <f>12*60+24</f>
        <v>744</v>
      </c>
    </row>
    <row r="16" spans="1:3" x14ac:dyDescent="0.3">
      <c r="A16" t="s">
        <v>15</v>
      </c>
      <c r="B16">
        <f>7*60+29</f>
        <v>449</v>
      </c>
    </row>
    <row r="17" spans="1:2" x14ac:dyDescent="0.3">
      <c r="A17" t="s">
        <v>16</v>
      </c>
      <c r="B17">
        <f>6*60+25</f>
        <v>385</v>
      </c>
    </row>
    <row r="18" spans="1:2" x14ac:dyDescent="0.3">
      <c r="A18" t="s">
        <v>17</v>
      </c>
      <c r="B18">
        <f>13*60+27</f>
        <v>807</v>
      </c>
    </row>
    <row r="19" spans="1:2" x14ac:dyDescent="0.3">
      <c r="A19" t="s">
        <v>19</v>
      </c>
      <c r="B19">
        <v>656</v>
      </c>
    </row>
    <row r="20" spans="1:2" x14ac:dyDescent="0.3">
      <c r="A20" t="s">
        <v>1</v>
      </c>
      <c r="B20">
        <v>631</v>
      </c>
    </row>
    <row r="21" spans="1:2" x14ac:dyDescent="0.3">
      <c r="A21" t="s">
        <v>20</v>
      </c>
      <c r="B21">
        <f>885</f>
        <v>885</v>
      </c>
    </row>
    <row r="22" spans="1:2" x14ac:dyDescent="0.3">
      <c r="A22" t="s">
        <v>21</v>
      </c>
      <c r="B22">
        <f>12*60+10</f>
        <v>730</v>
      </c>
    </row>
    <row r="23" spans="1:2" x14ac:dyDescent="0.3">
      <c r="A23" t="s">
        <v>22</v>
      </c>
      <c r="B23">
        <f>8*60+13</f>
        <v>493</v>
      </c>
    </row>
    <row r="24" spans="1:2" x14ac:dyDescent="0.3">
      <c r="A24" t="s">
        <v>23</v>
      </c>
      <c r="B24">
        <f>13*60+46</f>
        <v>826</v>
      </c>
    </row>
    <row r="25" spans="1:2" x14ac:dyDescent="0.3">
      <c r="A25" t="s">
        <v>24</v>
      </c>
      <c r="B25">
        <f>11*60+16</f>
        <v>676</v>
      </c>
    </row>
    <row r="26" spans="1:2" x14ac:dyDescent="0.3">
      <c r="A26" t="s">
        <v>25</v>
      </c>
      <c r="B26">
        <v>51</v>
      </c>
    </row>
    <row r="27" spans="1:2" x14ac:dyDescent="0.3">
      <c r="A27" t="s">
        <v>26</v>
      </c>
      <c r="B27">
        <f>9*60+51</f>
        <v>591</v>
      </c>
    </row>
    <row r="28" spans="1:2" x14ac:dyDescent="0.3">
      <c r="A28" t="s">
        <v>27</v>
      </c>
    </row>
    <row r="29" spans="1:2" x14ac:dyDescent="0.3">
      <c r="A29" t="s">
        <v>28</v>
      </c>
      <c r="B29">
        <f>6*60+32</f>
        <v>392</v>
      </c>
    </row>
    <row r="30" spans="1:2" x14ac:dyDescent="0.3">
      <c r="A30" t="s">
        <v>29</v>
      </c>
      <c r="B30">
        <f>12*60+58</f>
        <v>778</v>
      </c>
    </row>
    <row r="31" spans="1:2" x14ac:dyDescent="0.3">
      <c r="A31" t="s">
        <v>30</v>
      </c>
      <c r="B31">
        <f>13*60+15</f>
        <v>795</v>
      </c>
    </row>
    <row r="32" spans="1:2" x14ac:dyDescent="0.3">
      <c r="A32" t="s">
        <v>31</v>
      </c>
      <c r="B32">
        <f>9*60+13</f>
        <v>553</v>
      </c>
    </row>
    <row r="33" spans="1:2" x14ac:dyDescent="0.3">
      <c r="A33" t="s">
        <v>32</v>
      </c>
      <c r="B33">
        <f>7*60+29</f>
        <v>449</v>
      </c>
    </row>
    <row r="34" spans="1:2" x14ac:dyDescent="0.3">
      <c r="A34" t="s">
        <v>33</v>
      </c>
      <c r="B34">
        <v>350</v>
      </c>
    </row>
    <row r="35" spans="1:2" x14ac:dyDescent="0.3">
      <c r="A35" t="s">
        <v>34</v>
      </c>
      <c r="B35">
        <v>37</v>
      </c>
    </row>
    <row r="36" spans="1:2" x14ac:dyDescent="0.3">
      <c r="A36" t="s">
        <v>35</v>
      </c>
      <c r="B36">
        <v>629</v>
      </c>
    </row>
    <row r="37" spans="1:2" x14ac:dyDescent="0.3">
      <c r="A37" t="s">
        <v>36</v>
      </c>
      <c r="B37">
        <v>637</v>
      </c>
    </row>
    <row r="38" spans="1:2" x14ac:dyDescent="0.3">
      <c r="A38" t="s">
        <v>37</v>
      </c>
    </row>
    <row r="39" spans="1:2" x14ac:dyDescent="0.3">
      <c r="A39" t="s">
        <v>38</v>
      </c>
      <c r="B39">
        <v>423</v>
      </c>
    </row>
    <row r="40" spans="1:2" x14ac:dyDescent="0.3">
      <c r="A40" t="s">
        <v>39</v>
      </c>
      <c r="B40">
        <v>706</v>
      </c>
    </row>
    <row r="41" spans="1:2" x14ac:dyDescent="0.3">
      <c r="A41" t="s">
        <v>45</v>
      </c>
      <c r="B41">
        <f>9*60+16</f>
        <v>556</v>
      </c>
    </row>
    <row r="42" spans="1:2" x14ac:dyDescent="0.3">
      <c r="A42" t="s">
        <v>40</v>
      </c>
      <c r="B42">
        <v>295</v>
      </c>
    </row>
    <row r="43" spans="1:2" x14ac:dyDescent="0.3">
      <c r="A43" t="s">
        <v>41</v>
      </c>
      <c r="B43">
        <f>13*60+20</f>
        <v>800</v>
      </c>
    </row>
    <row r="44" spans="1:2" x14ac:dyDescent="0.3">
      <c r="A44" t="s">
        <v>42</v>
      </c>
      <c r="B44">
        <f>12*60+57</f>
        <v>777</v>
      </c>
    </row>
    <row r="45" spans="1:2" x14ac:dyDescent="0.3">
      <c r="A45" t="s">
        <v>43</v>
      </c>
      <c r="B45">
        <f>9*60+16</f>
        <v>556</v>
      </c>
    </row>
    <row r="46" spans="1:2" x14ac:dyDescent="0.3">
      <c r="A46" t="s">
        <v>44</v>
      </c>
      <c r="B46">
        <v>605</v>
      </c>
    </row>
    <row r="47" spans="1:2" x14ac:dyDescent="0.3">
      <c r="A47" t="s">
        <v>46</v>
      </c>
      <c r="B47">
        <f>12*60+56</f>
        <v>776</v>
      </c>
    </row>
    <row r="48" spans="1:2" x14ac:dyDescent="0.3">
      <c r="A48" t="s">
        <v>47</v>
      </c>
      <c r="B48">
        <f>13*60+28</f>
        <v>808</v>
      </c>
    </row>
    <row r="49" spans="1:2" x14ac:dyDescent="0.3">
      <c r="A49" t="s">
        <v>48</v>
      </c>
      <c r="B49">
        <f>8*60+5</f>
        <v>485</v>
      </c>
    </row>
    <row r="50" spans="1:2" x14ac:dyDescent="0.3">
      <c r="A50" s="3" t="s">
        <v>49</v>
      </c>
      <c r="B50">
        <f>12*60+11</f>
        <v>731</v>
      </c>
    </row>
    <row r="51" spans="1:2" x14ac:dyDescent="0.3">
      <c r="A51" t="s">
        <v>50</v>
      </c>
      <c r="B51">
        <f>13*60+19</f>
        <v>799</v>
      </c>
    </row>
    <row r="52" spans="1:2" x14ac:dyDescent="0.3">
      <c r="A52" t="s">
        <v>51</v>
      </c>
      <c r="B52">
        <f>2*60+50</f>
        <v>170</v>
      </c>
    </row>
    <row r="53" spans="1:2" x14ac:dyDescent="0.3">
      <c r="A53" t="s">
        <v>52</v>
      </c>
      <c r="B53">
        <f>13*60+29</f>
        <v>809</v>
      </c>
    </row>
    <row r="54" spans="1:2" x14ac:dyDescent="0.3">
      <c r="A54" t="s">
        <v>53</v>
      </c>
      <c r="B54">
        <f>13*60+42</f>
        <v>822</v>
      </c>
    </row>
    <row r="55" spans="1:2" x14ac:dyDescent="0.3">
      <c r="A55" t="s">
        <v>54</v>
      </c>
      <c r="B55">
        <f>14*60+13</f>
        <v>853</v>
      </c>
    </row>
    <row r="56" spans="1:2" x14ac:dyDescent="0.3">
      <c r="A56" t="s">
        <v>55</v>
      </c>
      <c r="B56">
        <f>15*60</f>
        <v>900</v>
      </c>
    </row>
    <row r="57" spans="1:2" x14ac:dyDescent="0.3">
      <c r="A57" t="s">
        <v>56</v>
      </c>
      <c r="B57">
        <v>615</v>
      </c>
    </row>
    <row r="58" spans="1:2" x14ac:dyDescent="0.3">
      <c r="A58" t="s">
        <v>57</v>
      </c>
      <c r="B58">
        <f>12*60+36</f>
        <v>756</v>
      </c>
    </row>
    <row r="59" spans="1:2" x14ac:dyDescent="0.3">
      <c r="A59" t="s">
        <v>58</v>
      </c>
      <c r="B59">
        <f>12*60+31</f>
        <v>751</v>
      </c>
    </row>
    <row r="60" spans="1:2" x14ac:dyDescent="0.3">
      <c r="A60" t="s">
        <v>59</v>
      </c>
      <c r="B60">
        <f>13*60+20</f>
        <v>800</v>
      </c>
    </row>
    <row r="61" spans="1:2" x14ac:dyDescent="0.3">
      <c r="A61" t="s">
        <v>60</v>
      </c>
      <c r="B61">
        <f>9*60+11</f>
        <v>551</v>
      </c>
    </row>
    <row r="62" spans="1:2" x14ac:dyDescent="0.3">
      <c r="A62" t="s">
        <v>61</v>
      </c>
      <c r="B62">
        <v>103</v>
      </c>
    </row>
    <row r="63" spans="1:2" x14ac:dyDescent="0.3">
      <c r="A63" t="s">
        <v>62</v>
      </c>
      <c r="B63">
        <v>296</v>
      </c>
    </row>
    <row r="64" spans="1:2" x14ac:dyDescent="0.3">
      <c r="A64" t="s">
        <v>63</v>
      </c>
      <c r="B64">
        <f>9*60+12</f>
        <v>552</v>
      </c>
    </row>
    <row r="65" spans="1:2" x14ac:dyDescent="0.3">
      <c r="A65" t="s">
        <v>64</v>
      </c>
      <c r="B65">
        <f>3*60+52</f>
        <v>232</v>
      </c>
    </row>
    <row r="66" spans="1:2" x14ac:dyDescent="0.3">
      <c r="A66" t="s">
        <v>65</v>
      </c>
      <c r="B66">
        <f>7*60+46</f>
        <v>466</v>
      </c>
    </row>
    <row r="67" spans="1:2" x14ac:dyDescent="0.3">
      <c r="A67" t="s">
        <v>66</v>
      </c>
      <c r="B67">
        <f>14*60+20</f>
        <v>860</v>
      </c>
    </row>
    <row r="68" spans="1:2" x14ac:dyDescent="0.3">
      <c r="A68" t="s">
        <v>67</v>
      </c>
      <c r="B68">
        <f>9*60+25</f>
        <v>565</v>
      </c>
    </row>
    <row r="69" spans="1:2" x14ac:dyDescent="0.3">
      <c r="A69" t="s">
        <v>68</v>
      </c>
      <c r="B69">
        <f>12*60+12</f>
        <v>732</v>
      </c>
    </row>
    <row r="70" spans="1:2" x14ac:dyDescent="0.3">
      <c r="A70" t="s">
        <v>69</v>
      </c>
      <c r="B70">
        <f>8*60+2</f>
        <v>482</v>
      </c>
    </row>
    <row r="71" spans="1:2" x14ac:dyDescent="0.3">
      <c r="A71" t="s">
        <v>70</v>
      </c>
      <c r="B71">
        <v>354</v>
      </c>
    </row>
    <row r="72" spans="1:2" x14ac:dyDescent="0.3">
      <c r="A72" t="s">
        <v>71</v>
      </c>
      <c r="B72">
        <f>11*60+58</f>
        <v>718</v>
      </c>
    </row>
    <row r="73" spans="1:2" x14ac:dyDescent="0.3">
      <c r="A73" t="s">
        <v>72</v>
      </c>
      <c r="B73">
        <f>13*60+18</f>
        <v>798</v>
      </c>
    </row>
    <row r="74" spans="1:2" x14ac:dyDescent="0.3">
      <c r="A74" s="3" t="s">
        <v>73</v>
      </c>
      <c r="B74">
        <v>272</v>
      </c>
    </row>
    <row r="75" spans="1:2" x14ac:dyDescent="0.3">
      <c r="A75" t="s">
        <v>74</v>
      </c>
      <c r="B75">
        <f>15*60</f>
        <v>900</v>
      </c>
    </row>
    <row r="76" spans="1:2" x14ac:dyDescent="0.3">
      <c r="A76" t="s">
        <v>75</v>
      </c>
      <c r="B76">
        <f>13*60+20</f>
        <v>800</v>
      </c>
    </row>
    <row r="77" spans="1:2" x14ac:dyDescent="0.3">
      <c r="A77" t="s">
        <v>95</v>
      </c>
      <c r="B77">
        <f>672</f>
        <v>672</v>
      </c>
    </row>
    <row r="78" spans="1:2" x14ac:dyDescent="0.3">
      <c r="A78" t="s">
        <v>76</v>
      </c>
      <c r="B78">
        <v>390</v>
      </c>
    </row>
    <row r="79" spans="1:2" x14ac:dyDescent="0.3">
      <c r="A79" t="s">
        <v>77</v>
      </c>
      <c r="B79">
        <v>900</v>
      </c>
    </row>
    <row r="80" spans="1:2" x14ac:dyDescent="0.3">
      <c r="A80" t="s">
        <v>78</v>
      </c>
      <c r="B80">
        <f>12*60+4</f>
        <v>724</v>
      </c>
    </row>
    <row r="81" spans="1:2" x14ac:dyDescent="0.3">
      <c r="A81" t="s">
        <v>79</v>
      </c>
      <c r="B81">
        <v>301</v>
      </c>
    </row>
    <row r="82" spans="1:2" x14ac:dyDescent="0.3">
      <c r="A82" t="s">
        <v>80</v>
      </c>
      <c r="B82">
        <v>678</v>
      </c>
    </row>
    <row r="83" spans="1:2" x14ac:dyDescent="0.3">
      <c r="A83" t="s">
        <v>81</v>
      </c>
      <c r="B83">
        <v>620</v>
      </c>
    </row>
    <row r="84" spans="1:2" x14ac:dyDescent="0.3">
      <c r="A84" t="s">
        <v>82</v>
      </c>
      <c r="B84">
        <f>13*60+19</f>
        <v>799</v>
      </c>
    </row>
    <row r="85" spans="1:2" x14ac:dyDescent="0.3">
      <c r="A85" t="s">
        <v>83</v>
      </c>
      <c r="B85">
        <v>480</v>
      </c>
    </row>
    <row r="86" spans="1:2" x14ac:dyDescent="0.3">
      <c r="A86" t="s">
        <v>84</v>
      </c>
      <c r="B86">
        <v>516</v>
      </c>
    </row>
    <row r="87" spans="1:2" x14ac:dyDescent="0.3">
      <c r="A87" t="s">
        <v>85</v>
      </c>
      <c r="B87">
        <v>668</v>
      </c>
    </row>
    <row r="88" spans="1:2" x14ac:dyDescent="0.3">
      <c r="A88" t="s">
        <v>86</v>
      </c>
      <c r="B88">
        <v>689</v>
      </c>
    </row>
    <row r="89" spans="1:2" x14ac:dyDescent="0.3">
      <c r="A89" t="s">
        <v>87</v>
      </c>
      <c r="B89">
        <f>13*60+44</f>
        <v>824</v>
      </c>
    </row>
    <row r="90" spans="1:2" x14ac:dyDescent="0.3">
      <c r="A90" t="s">
        <v>88</v>
      </c>
      <c r="B90">
        <v>583</v>
      </c>
    </row>
    <row r="91" spans="1:2" x14ac:dyDescent="0.3">
      <c r="A91" t="s">
        <v>89</v>
      </c>
      <c r="B91">
        <v>650</v>
      </c>
    </row>
    <row r="92" spans="1:2" x14ac:dyDescent="0.3">
      <c r="A92" t="s">
        <v>90</v>
      </c>
      <c r="B92">
        <f>7*60+17</f>
        <v>437</v>
      </c>
    </row>
    <row r="93" spans="1:2" x14ac:dyDescent="0.3">
      <c r="A93" t="s">
        <v>91</v>
      </c>
      <c r="B93">
        <v>656</v>
      </c>
    </row>
    <row r="94" spans="1:2" x14ac:dyDescent="0.3">
      <c r="A94" t="s">
        <v>92</v>
      </c>
      <c r="B94">
        <f>660+41</f>
        <v>701</v>
      </c>
    </row>
    <row r="95" spans="1:2" x14ac:dyDescent="0.3">
      <c r="A95" t="s">
        <v>93</v>
      </c>
      <c r="B95">
        <f>660+37</f>
        <v>697</v>
      </c>
    </row>
    <row r="96" spans="1:2" x14ac:dyDescent="0.3">
      <c r="A96" t="s">
        <v>94</v>
      </c>
      <c r="B96">
        <v>638</v>
      </c>
    </row>
    <row r="97" spans="1:2" x14ac:dyDescent="0.3">
      <c r="A97" s="4" t="s">
        <v>96</v>
      </c>
      <c r="B97">
        <v>73</v>
      </c>
    </row>
    <row r="98" spans="1:2" x14ac:dyDescent="0.3">
      <c r="A98" t="s">
        <v>97</v>
      </c>
      <c r="B98">
        <v>900</v>
      </c>
    </row>
    <row r="99" spans="1:2" x14ac:dyDescent="0.3">
      <c r="A99" t="s">
        <v>98</v>
      </c>
      <c r="B99">
        <f>9*60+35</f>
        <v>575</v>
      </c>
    </row>
    <row r="100" spans="1:2" x14ac:dyDescent="0.3">
      <c r="A100" t="s">
        <v>99</v>
      </c>
      <c r="B100">
        <f>11*60+51</f>
        <v>711</v>
      </c>
    </row>
    <row r="101" spans="1:2" x14ac:dyDescent="0.3">
      <c r="A101" t="s">
        <v>118</v>
      </c>
      <c r="B101">
        <f>9*60+45</f>
        <v>585</v>
      </c>
    </row>
    <row r="102" spans="1:2" x14ac:dyDescent="0.3">
      <c r="A102" t="s">
        <v>119</v>
      </c>
      <c r="B102">
        <f>12*60+59</f>
        <v>779</v>
      </c>
    </row>
    <row r="103" spans="1:2" x14ac:dyDescent="0.3">
      <c r="A103" t="s">
        <v>120</v>
      </c>
      <c r="B103">
        <f>13*60+13</f>
        <v>793</v>
      </c>
    </row>
    <row r="104" spans="1:2" x14ac:dyDescent="0.3">
      <c r="A104" t="s">
        <v>121</v>
      </c>
      <c r="B104">
        <v>669</v>
      </c>
    </row>
    <row r="105" spans="1:2" x14ac:dyDescent="0.3">
      <c r="A105" t="s">
        <v>100</v>
      </c>
      <c r="B105">
        <v>900</v>
      </c>
    </row>
    <row r="106" spans="1:2" x14ac:dyDescent="0.3">
      <c r="A106" t="s">
        <v>101</v>
      </c>
      <c r="B106">
        <v>900</v>
      </c>
    </row>
    <row r="107" spans="1:2" x14ac:dyDescent="0.3">
      <c r="A107" t="s">
        <v>102</v>
      </c>
      <c r="B107">
        <f>8*60+52</f>
        <v>532</v>
      </c>
    </row>
    <row r="108" spans="1:2" x14ac:dyDescent="0.3">
      <c r="A108" t="s">
        <v>103</v>
      </c>
      <c r="B108">
        <f>8*60+32</f>
        <v>512</v>
      </c>
    </row>
    <row r="109" spans="1:2" x14ac:dyDescent="0.3">
      <c r="A109" t="s">
        <v>122</v>
      </c>
      <c r="B109">
        <f>13*60+46</f>
        <v>826</v>
      </c>
    </row>
    <row r="110" spans="1:2" x14ac:dyDescent="0.3">
      <c r="A110" t="s">
        <v>123</v>
      </c>
      <c r="B110">
        <v>900</v>
      </c>
    </row>
    <row r="111" spans="1:2" x14ac:dyDescent="0.3">
      <c r="A111" t="s">
        <v>104</v>
      </c>
      <c r="B111">
        <v>319</v>
      </c>
    </row>
    <row r="112" spans="1:2" x14ac:dyDescent="0.3">
      <c r="A112" t="s">
        <v>105</v>
      </c>
      <c r="B112">
        <v>700</v>
      </c>
    </row>
    <row r="113" spans="1:2" x14ac:dyDescent="0.3">
      <c r="A113" t="s">
        <v>106</v>
      </c>
      <c r="B113">
        <f>6*60+51</f>
        <v>411</v>
      </c>
    </row>
    <row r="114" spans="1:2" x14ac:dyDescent="0.3">
      <c r="A114" t="s">
        <v>107</v>
      </c>
      <c r="B114">
        <v>900</v>
      </c>
    </row>
    <row r="115" spans="1:2" x14ac:dyDescent="0.3">
      <c r="A115" t="s">
        <v>108</v>
      </c>
      <c r="B115">
        <f>11*60+12</f>
        <v>672</v>
      </c>
    </row>
    <row r="116" spans="1:2" x14ac:dyDescent="0.3">
      <c r="A116" t="s">
        <v>109</v>
      </c>
      <c r="B116">
        <f>8*60+54</f>
        <v>534</v>
      </c>
    </row>
    <row r="117" spans="1:2" x14ac:dyDescent="0.3">
      <c r="A117" t="s">
        <v>110</v>
      </c>
      <c r="B117">
        <v>662</v>
      </c>
    </row>
    <row r="118" spans="1:2" x14ac:dyDescent="0.3">
      <c r="A118" t="s">
        <v>111</v>
      </c>
      <c r="B118">
        <v>612</v>
      </c>
    </row>
    <row r="119" spans="1:2" x14ac:dyDescent="0.3">
      <c r="A119" t="s">
        <v>112</v>
      </c>
      <c r="B119">
        <f>8*60+42</f>
        <v>522</v>
      </c>
    </row>
    <row r="120" spans="1:2" x14ac:dyDescent="0.3">
      <c r="A120" t="s">
        <v>113</v>
      </c>
      <c r="B120">
        <v>629</v>
      </c>
    </row>
    <row r="121" spans="1:2" x14ac:dyDescent="0.3">
      <c r="A121" t="s">
        <v>114</v>
      </c>
      <c r="B121">
        <f>660+59</f>
        <v>719</v>
      </c>
    </row>
    <row r="122" spans="1:2" x14ac:dyDescent="0.3">
      <c r="A122" t="s">
        <v>115</v>
      </c>
      <c r="B122">
        <f>9*60+42</f>
        <v>582</v>
      </c>
    </row>
    <row r="123" spans="1:2" x14ac:dyDescent="0.3">
      <c r="A123" t="s">
        <v>116</v>
      </c>
      <c r="B123">
        <f>11*60+15</f>
        <v>675</v>
      </c>
    </row>
    <row r="124" spans="1:2" x14ac:dyDescent="0.3">
      <c r="A124" t="s">
        <v>117</v>
      </c>
      <c r="B124">
        <f>16*60+55</f>
        <v>1015</v>
      </c>
    </row>
    <row r="125" spans="1:2" x14ac:dyDescent="0.3">
      <c r="A125" s="4" t="s">
        <v>124</v>
      </c>
      <c r="B125">
        <v>490</v>
      </c>
    </row>
    <row r="126" spans="1:2" x14ac:dyDescent="0.3">
      <c r="A126" t="s">
        <v>125</v>
      </c>
      <c r="B126">
        <v>874</v>
      </c>
    </row>
    <row r="127" spans="1:2" x14ac:dyDescent="0.3">
      <c r="A127" t="s">
        <v>126</v>
      </c>
      <c r="B127">
        <v>900</v>
      </c>
    </row>
    <row r="128" spans="1:2" x14ac:dyDescent="0.3">
      <c r="A128" t="s">
        <v>127</v>
      </c>
      <c r="B128">
        <v>374</v>
      </c>
    </row>
    <row r="129" spans="1:2" x14ac:dyDescent="0.3">
      <c r="A129" t="s">
        <v>128</v>
      </c>
      <c r="B129">
        <v>900</v>
      </c>
    </row>
    <row r="130" spans="1:2" x14ac:dyDescent="0.3">
      <c r="A130" t="s">
        <v>129</v>
      </c>
      <c r="B130">
        <f>9*60+39</f>
        <v>579</v>
      </c>
    </row>
    <row r="131" spans="1:2" x14ac:dyDescent="0.3">
      <c r="A131" t="s">
        <v>130</v>
      </c>
      <c r="B131">
        <v>604</v>
      </c>
    </row>
    <row r="132" spans="1:2" x14ac:dyDescent="0.3">
      <c r="A132" t="s">
        <v>131</v>
      </c>
      <c r="B132">
        <v>664</v>
      </c>
    </row>
    <row r="133" spans="1:2" x14ac:dyDescent="0.3">
      <c r="A133" t="s">
        <v>132</v>
      </c>
      <c r="B133">
        <v>900</v>
      </c>
    </row>
    <row r="134" spans="1:2" x14ac:dyDescent="0.3">
      <c r="A134" t="s">
        <v>133</v>
      </c>
      <c r="B134">
        <f>8*60+43</f>
        <v>523</v>
      </c>
    </row>
    <row r="135" spans="1:2" x14ac:dyDescent="0.3">
      <c r="A135" t="s">
        <v>134</v>
      </c>
      <c r="B135">
        <f>8*60+54</f>
        <v>534</v>
      </c>
    </row>
    <row r="136" spans="1:2" x14ac:dyDescent="0.3">
      <c r="A136" t="s">
        <v>135</v>
      </c>
      <c r="B136">
        <v>675</v>
      </c>
    </row>
    <row r="137" spans="1:2" x14ac:dyDescent="0.3">
      <c r="A137" t="s">
        <v>136</v>
      </c>
      <c r="B137">
        <v>486</v>
      </c>
    </row>
    <row r="138" spans="1:2" x14ac:dyDescent="0.3">
      <c r="A138" t="s">
        <v>137</v>
      </c>
      <c r="B138">
        <f>13*60+8</f>
        <v>788</v>
      </c>
    </row>
    <row r="139" spans="1:2" x14ac:dyDescent="0.3">
      <c r="A139" t="s">
        <v>138</v>
      </c>
      <c r="B139">
        <v>425</v>
      </c>
    </row>
    <row r="140" spans="1:2" x14ac:dyDescent="0.3">
      <c r="A140" t="s">
        <v>140</v>
      </c>
      <c r="B140">
        <v>900</v>
      </c>
    </row>
    <row r="141" spans="1:2" x14ac:dyDescent="0.3">
      <c r="A141" t="s">
        <v>139</v>
      </c>
      <c r="B141">
        <v>900</v>
      </c>
    </row>
    <row r="142" spans="1:2" x14ac:dyDescent="0.3">
      <c r="A142" t="s">
        <v>141</v>
      </c>
      <c r="B142">
        <v>638</v>
      </c>
    </row>
    <row r="143" spans="1:2" x14ac:dyDescent="0.3">
      <c r="A143" t="s">
        <v>142</v>
      </c>
      <c r="B143">
        <v>618</v>
      </c>
    </row>
    <row r="144" spans="1:2" x14ac:dyDescent="0.3">
      <c r="A144" t="s">
        <v>143</v>
      </c>
      <c r="B144">
        <v>602</v>
      </c>
    </row>
    <row r="145" spans="1:2" x14ac:dyDescent="0.3">
      <c r="A145" t="s">
        <v>144</v>
      </c>
      <c r="B145">
        <f>6*60+57</f>
        <v>417</v>
      </c>
    </row>
    <row r="146" spans="1:2" x14ac:dyDescent="0.3">
      <c r="A146" t="s">
        <v>145</v>
      </c>
      <c r="B146">
        <f>13*60+6</f>
        <v>786</v>
      </c>
    </row>
    <row r="147" spans="1:2" x14ac:dyDescent="0.3">
      <c r="A147" t="s">
        <v>146</v>
      </c>
      <c r="B147">
        <f>13*60+58</f>
        <v>838</v>
      </c>
    </row>
    <row r="148" spans="1:2" x14ac:dyDescent="0.3">
      <c r="A148" t="s">
        <v>147</v>
      </c>
      <c r="B148">
        <f>17*60+22</f>
        <v>1042</v>
      </c>
    </row>
    <row r="149" spans="1:2" x14ac:dyDescent="0.3">
      <c r="A149" t="s">
        <v>148</v>
      </c>
      <c r="B149">
        <v>900</v>
      </c>
    </row>
    <row r="150" spans="1:2" x14ac:dyDescent="0.3">
      <c r="A150" t="s">
        <v>149</v>
      </c>
      <c r="B150">
        <v>900</v>
      </c>
    </row>
    <row r="151" spans="1:2" x14ac:dyDescent="0.3">
      <c r="A151" s="4" t="s">
        <v>150</v>
      </c>
    </row>
    <row r="152" spans="1:2" x14ac:dyDescent="0.3">
      <c r="A152" t="s">
        <v>98</v>
      </c>
    </row>
    <row r="153" spans="1:2" x14ac:dyDescent="0.3">
      <c r="A153" t="s">
        <v>151</v>
      </c>
      <c r="B153">
        <v>234</v>
      </c>
    </row>
    <row r="154" spans="1:2" x14ac:dyDescent="0.3">
      <c r="A154" t="s">
        <v>152</v>
      </c>
      <c r="B154">
        <v>552</v>
      </c>
    </row>
    <row r="155" spans="1:2" x14ac:dyDescent="0.3">
      <c r="A155" t="s">
        <v>153</v>
      </c>
      <c r="B155">
        <f>12*60+16</f>
        <v>736</v>
      </c>
    </row>
    <row r="156" spans="1:2" x14ac:dyDescent="0.3">
      <c r="A156" t="s">
        <v>154</v>
      </c>
      <c r="B156">
        <v>799</v>
      </c>
    </row>
    <row r="157" spans="1:2" x14ac:dyDescent="0.3">
      <c r="A157" t="s">
        <v>155</v>
      </c>
      <c r="B157">
        <f>13*60+31</f>
        <v>811</v>
      </c>
    </row>
    <row r="158" spans="1:2" x14ac:dyDescent="0.3">
      <c r="A158" t="s">
        <v>156</v>
      </c>
      <c r="B158">
        <v>814</v>
      </c>
    </row>
    <row r="159" spans="1:2" x14ac:dyDescent="0.3">
      <c r="A159" t="s">
        <v>35</v>
      </c>
      <c r="B159">
        <f>9*60+17</f>
        <v>557</v>
      </c>
    </row>
    <row r="160" spans="1:2" x14ac:dyDescent="0.3">
      <c r="A160" t="s">
        <v>157</v>
      </c>
      <c r="B160">
        <f>12*60+22</f>
        <v>742</v>
      </c>
    </row>
    <row r="161" spans="1:2" x14ac:dyDescent="0.3">
      <c r="A161" t="s">
        <v>173</v>
      </c>
      <c r="B161">
        <v>540</v>
      </c>
    </row>
    <row r="162" spans="1:2" x14ac:dyDescent="0.3">
      <c r="A162" t="s">
        <v>158</v>
      </c>
      <c r="B162">
        <v>900</v>
      </c>
    </row>
    <row r="163" spans="1:2" x14ac:dyDescent="0.3">
      <c r="A163" t="s">
        <v>159</v>
      </c>
      <c r="B163">
        <v>614</v>
      </c>
    </row>
    <row r="164" spans="1:2" x14ac:dyDescent="0.3">
      <c r="A164" t="s">
        <v>160</v>
      </c>
      <c r="B164">
        <v>613</v>
      </c>
    </row>
    <row r="165" spans="1:2" x14ac:dyDescent="0.3">
      <c r="A165" t="s">
        <v>161</v>
      </c>
      <c r="B165">
        <f>12*60+12</f>
        <v>732</v>
      </c>
    </row>
    <row r="166" spans="1:2" x14ac:dyDescent="0.3">
      <c r="A166" t="s">
        <v>162</v>
      </c>
      <c r="B166">
        <f>13*60+20</f>
        <v>800</v>
      </c>
    </row>
    <row r="167" spans="1:2" x14ac:dyDescent="0.3">
      <c r="A167" t="s">
        <v>163</v>
      </c>
      <c r="B167">
        <f>12*60+26</f>
        <v>746</v>
      </c>
    </row>
    <row r="168" spans="1:2" x14ac:dyDescent="0.3">
      <c r="A168" t="s">
        <v>164</v>
      </c>
      <c r="B168">
        <v>900</v>
      </c>
    </row>
    <row r="169" spans="1:2" x14ac:dyDescent="0.3">
      <c r="A169" t="s">
        <v>165</v>
      </c>
      <c r="B169">
        <f>12*60+35</f>
        <v>755</v>
      </c>
    </row>
    <row r="170" spans="1:2" x14ac:dyDescent="0.3">
      <c r="A170" t="s">
        <v>166</v>
      </c>
      <c r="B170">
        <f>9*60+20</f>
        <v>560</v>
      </c>
    </row>
    <row r="171" spans="1:2" x14ac:dyDescent="0.3">
      <c r="A171" t="s">
        <v>167</v>
      </c>
      <c r="B171">
        <f>7*60+23</f>
        <v>443</v>
      </c>
    </row>
    <row r="172" spans="1:2" x14ac:dyDescent="0.3">
      <c r="A172" t="s">
        <v>168</v>
      </c>
      <c r="B172">
        <f>13*60+37</f>
        <v>817</v>
      </c>
    </row>
    <row r="173" spans="1:2" x14ac:dyDescent="0.3">
      <c r="A173" t="s">
        <v>169</v>
      </c>
      <c r="B173">
        <f>8*60+5</f>
        <v>485</v>
      </c>
    </row>
    <row r="174" spans="1:2" x14ac:dyDescent="0.3">
      <c r="A174" t="s">
        <v>170</v>
      </c>
      <c r="B174">
        <v>159</v>
      </c>
    </row>
    <row r="175" spans="1:2" x14ac:dyDescent="0.3">
      <c r="A175" t="s">
        <v>171</v>
      </c>
      <c r="B175">
        <f>12*60+54</f>
        <v>774</v>
      </c>
    </row>
    <row r="176" spans="1:2" x14ac:dyDescent="0.3">
      <c r="A176" t="s">
        <v>172</v>
      </c>
      <c r="B176">
        <f>16*60+40</f>
        <v>1000</v>
      </c>
    </row>
    <row r="177" spans="1:2" x14ac:dyDescent="0.3">
      <c r="A177" s="4" t="s">
        <v>174</v>
      </c>
      <c r="B177">
        <v>900</v>
      </c>
    </row>
    <row r="178" spans="1:2" x14ac:dyDescent="0.3">
      <c r="A178" t="s">
        <v>175</v>
      </c>
      <c r="B178">
        <f>12*60+19</f>
        <v>739</v>
      </c>
    </row>
    <row r="179" spans="1:2" x14ac:dyDescent="0.3">
      <c r="A179" t="s">
        <v>176</v>
      </c>
      <c r="B179">
        <v>698</v>
      </c>
    </row>
    <row r="180" spans="1:2" x14ac:dyDescent="0.3">
      <c r="A180" t="s">
        <v>177</v>
      </c>
      <c r="B180">
        <f>11*60+56</f>
        <v>716</v>
      </c>
    </row>
    <row r="181" spans="1:2" x14ac:dyDescent="0.3">
      <c r="A181" t="s">
        <v>178</v>
      </c>
      <c r="B181">
        <f>9*60+24</f>
        <v>564</v>
      </c>
    </row>
    <row r="182" spans="1:2" x14ac:dyDescent="0.3">
      <c r="A182" t="s">
        <v>179</v>
      </c>
      <c r="B182">
        <f>13*60+51</f>
        <v>831</v>
      </c>
    </row>
    <row r="183" spans="1:2" x14ac:dyDescent="0.3">
      <c r="A183" t="s">
        <v>180</v>
      </c>
      <c r="B183">
        <f>8*60+30</f>
        <v>510</v>
      </c>
    </row>
    <row r="184" spans="1:2" x14ac:dyDescent="0.3">
      <c r="A184" t="s">
        <v>181</v>
      </c>
      <c r="B184">
        <f>12*60+2</f>
        <v>722</v>
      </c>
    </row>
    <row r="185" spans="1:2" x14ac:dyDescent="0.3">
      <c r="A185" t="s">
        <v>182</v>
      </c>
      <c r="B185">
        <f>11*60+32</f>
        <v>692</v>
      </c>
    </row>
    <row r="186" spans="1:2" x14ac:dyDescent="0.3">
      <c r="A186" t="s">
        <v>183</v>
      </c>
      <c r="B186">
        <f>11*60+49</f>
        <v>709</v>
      </c>
    </row>
    <row r="187" spans="1:2" x14ac:dyDescent="0.3">
      <c r="A187" t="s">
        <v>184</v>
      </c>
      <c r="B187">
        <f>13*60+9</f>
        <v>789</v>
      </c>
    </row>
    <row r="188" spans="1:2" x14ac:dyDescent="0.3">
      <c r="A188" t="s">
        <v>185</v>
      </c>
      <c r="B188">
        <f>12*60+6</f>
        <v>726</v>
      </c>
    </row>
    <row r="189" spans="1:2" x14ac:dyDescent="0.3">
      <c r="A189" t="s">
        <v>186</v>
      </c>
      <c r="B189">
        <v>900</v>
      </c>
    </row>
    <row r="190" spans="1:2" x14ac:dyDescent="0.3">
      <c r="A190" t="s">
        <v>187</v>
      </c>
      <c r="B190">
        <v>405</v>
      </c>
    </row>
    <row r="191" spans="1:2" x14ac:dyDescent="0.3">
      <c r="A191" t="s">
        <v>188</v>
      </c>
      <c r="B191">
        <v>409</v>
      </c>
    </row>
    <row r="192" spans="1:2" x14ac:dyDescent="0.3">
      <c r="A192" t="s">
        <v>189</v>
      </c>
      <c r="B192">
        <f>8*60+58</f>
        <v>538</v>
      </c>
    </row>
    <row r="193" spans="1:2" x14ac:dyDescent="0.3">
      <c r="A193" t="s">
        <v>190</v>
      </c>
      <c r="B193">
        <v>614</v>
      </c>
    </row>
    <row r="194" spans="1:2" x14ac:dyDescent="0.3">
      <c r="A194" t="s">
        <v>191</v>
      </c>
      <c r="B194">
        <f>8*60+57</f>
        <v>537</v>
      </c>
    </row>
    <row r="195" spans="1:2" x14ac:dyDescent="0.3">
      <c r="A195" t="s">
        <v>197</v>
      </c>
      <c r="B195">
        <v>649</v>
      </c>
    </row>
    <row r="196" spans="1:2" x14ac:dyDescent="0.3">
      <c r="A196" t="s">
        <v>192</v>
      </c>
      <c r="B196">
        <v>610</v>
      </c>
    </row>
    <row r="197" spans="1:2" x14ac:dyDescent="0.3">
      <c r="A197" t="s">
        <v>193</v>
      </c>
      <c r="B197">
        <f>7*60+55</f>
        <v>475</v>
      </c>
    </row>
    <row r="198" spans="1:2" x14ac:dyDescent="0.3">
      <c r="A198" t="s">
        <v>194</v>
      </c>
      <c r="B198">
        <f>7*60+33</f>
        <v>453</v>
      </c>
    </row>
    <row r="199" spans="1:2" x14ac:dyDescent="0.3">
      <c r="A199" t="s">
        <v>195</v>
      </c>
      <c r="B199">
        <f>13*60+42</f>
        <v>822</v>
      </c>
    </row>
    <row r="200" spans="1:2" x14ac:dyDescent="0.3">
      <c r="A200" t="s">
        <v>196</v>
      </c>
      <c r="B200">
        <f>12*60+56</f>
        <v>776</v>
      </c>
    </row>
    <row r="201" spans="1:2" x14ac:dyDescent="0.3">
      <c r="A201" s="5" t="s">
        <v>198</v>
      </c>
      <c r="B201">
        <v>900</v>
      </c>
    </row>
    <row r="202" spans="1:2" x14ac:dyDescent="0.3">
      <c r="A202" t="s">
        <v>199</v>
      </c>
      <c r="B202">
        <f>12*60+42</f>
        <v>762</v>
      </c>
    </row>
    <row r="203" spans="1:2" x14ac:dyDescent="0.3">
      <c r="A203" t="s">
        <v>200</v>
      </c>
      <c r="B203">
        <v>391</v>
      </c>
    </row>
    <row r="204" spans="1:2" x14ac:dyDescent="0.3">
      <c r="A204" t="s">
        <v>201</v>
      </c>
      <c r="B204">
        <v>514</v>
      </c>
    </row>
    <row r="205" spans="1:2" x14ac:dyDescent="0.3">
      <c r="A205" t="s">
        <v>202</v>
      </c>
      <c r="B205">
        <v>696</v>
      </c>
    </row>
    <row r="206" spans="1:2" x14ac:dyDescent="0.3">
      <c r="A206" t="s">
        <v>203</v>
      </c>
      <c r="B206">
        <v>568</v>
      </c>
    </row>
    <row r="207" spans="1:2" x14ac:dyDescent="0.3">
      <c r="A207" t="s">
        <v>204</v>
      </c>
      <c r="B207">
        <v>388</v>
      </c>
    </row>
    <row r="208" spans="1:2" x14ac:dyDescent="0.3">
      <c r="A208" t="s">
        <v>205</v>
      </c>
      <c r="B208">
        <v>571</v>
      </c>
    </row>
    <row r="209" spans="1:2" x14ac:dyDescent="0.3">
      <c r="A209" t="s">
        <v>206</v>
      </c>
      <c r="B209">
        <v>466</v>
      </c>
    </row>
    <row r="210" spans="1:2" x14ac:dyDescent="0.3">
      <c r="A210" t="s">
        <v>207</v>
      </c>
      <c r="B210">
        <f>660+56</f>
        <v>716</v>
      </c>
    </row>
    <row r="211" spans="1:2" x14ac:dyDescent="0.3">
      <c r="A211" t="s">
        <v>208</v>
      </c>
      <c r="B211">
        <v>707</v>
      </c>
    </row>
    <row r="212" spans="1:2" x14ac:dyDescent="0.3">
      <c r="A212" t="s">
        <v>209</v>
      </c>
      <c r="B212">
        <v>902</v>
      </c>
    </row>
    <row r="213" spans="1:2" x14ac:dyDescent="0.3">
      <c r="A213" t="s">
        <v>210</v>
      </c>
      <c r="B213">
        <f>660+54</f>
        <v>714</v>
      </c>
    </row>
    <row r="214" spans="1:2" x14ac:dyDescent="0.3">
      <c r="A214" t="s">
        <v>211</v>
      </c>
      <c r="B214">
        <f>12*60+47</f>
        <v>767</v>
      </c>
    </row>
    <row r="215" spans="1:2" x14ac:dyDescent="0.3">
      <c r="A215" t="s">
        <v>212</v>
      </c>
      <c r="B215">
        <v>480</v>
      </c>
    </row>
    <row r="216" spans="1:2" x14ac:dyDescent="0.3">
      <c r="A216" t="s">
        <v>213</v>
      </c>
      <c r="B216">
        <v>416</v>
      </c>
    </row>
    <row r="217" spans="1:2" x14ac:dyDescent="0.3">
      <c r="A217" t="s">
        <v>214</v>
      </c>
      <c r="B217">
        <f>13*60+7</f>
        <v>787</v>
      </c>
    </row>
    <row r="218" spans="1:2" x14ac:dyDescent="0.3">
      <c r="A218" t="s">
        <v>215</v>
      </c>
      <c r="B218">
        <v>495</v>
      </c>
    </row>
    <row r="219" spans="1:2" x14ac:dyDescent="0.3">
      <c r="A219" t="s">
        <v>216</v>
      </c>
      <c r="B219">
        <v>691</v>
      </c>
    </row>
    <row r="220" spans="1:2" x14ac:dyDescent="0.3">
      <c r="A220" t="s">
        <v>217</v>
      </c>
      <c r="B220">
        <v>494</v>
      </c>
    </row>
    <row r="221" spans="1:2" x14ac:dyDescent="0.3">
      <c r="A221" t="s">
        <v>218</v>
      </c>
      <c r="B221">
        <v>558</v>
      </c>
    </row>
    <row r="222" spans="1:2" x14ac:dyDescent="0.3">
      <c r="A222" t="s">
        <v>219</v>
      </c>
      <c r="B222">
        <v>513</v>
      </c>
    </row>
    <row r="223" spans="1:2" x14ac:dyDescent="0.3">
      <c r="A223" t="s">
        <v>220</v>
      </c>
      <c r="B223">
        <v>949</v>
      </c>
    </row>
    <row r="224" spans="1:2" x14ac:dyDescent="0.3">
      <c r="A224" s="4" t="s">
        <v>221</v>
      </c>
      <c r="B224">
        <f>13*60+50</f>
        <v>830</v>
      </c>
    </row>
    <row r="225" spans="1:2" x14ac:dyDescent="0.3">
      <c r="A225" t="s">
        <v>222</v>
      </c>
      <c r="B225">
        <v>653</v>
      </c>
    </row>
    <row r="226" spans="1:2" x14ac:dyDescent="0.3">
      <c r="A226" t="s">
        <v>223</v>
      </c>
      <c r="B226">
        <f>11*60+42</f>
        <v>702</v>
      </c>
    </row>
    <row r="227" spans="1:2" x14ac:dyDescent="0.3">
      <c r="A227" t="s">
        <v>224</v>
      </c>
      <c r="B227">
        <v>590</v>
      </c>
    </row>
    <row r="228" spans="1:2" x14ac:dyDescent="0.3">
      <c r="A228" t="s">
        <v>235</v>
      </c>
      <c r="B228">
        <f>13*60+14</f>
        <v>794</v>
      </c>
    </row>
    <row r="229" spans="1:2" x14ac:dyDescent="0.3">
      <c r="A229" t="s">
        <v>236</v>
      </c>
      <c r="B229">
        <f>12*60+50</f>
        <v>770</v>
      </c>
    </row>
    <row r="230" spans="1:2" x14ac:dyDescent="0.3">
      <c r="A230" t="s">
        <v>225</v>
      </c>
      <c r="B230">
        <v>615</v>
      </c>
    </row>
    <row r="231" spans="1:2" x14ac:dyDescent="0.3">
      <c r="A231" t="s">
        <v>226</v>
      </c>
      <c r="B231">
        <f>14*60+10</f>
        <v>850</v>
      </c>
    </row>
    <row r="232" spans="1:2" x14ac:dyDescent="0.3">
      <c r="A232" t="s">
        <v>227</v>
      </c>
      <c r="B232">
        <v>184</v>
      </c>
    </row>
    <row r="233" spans="1:2" x14ac:dyDescent="0.3">
      <c r="A233" t="s">
        <v>228</v>
      </c>
      <c r="B233">
        <f>6*60+49</f>
        <v>409</v>
      </c>
    </row>
    <row r="234" spans="1:2" x14ac:dyDescent="0.3">
      <c r="A234" t="s">
        <v>229</v>
      </c>
      <c r="B234">
        <v>649</v>
      </c>
    </row>
    <row r="235" spans="1:2" x14ac:dyDescent="0.3">
      <c r="A235" t="s">
        <v>230</v>
      </c>
      <c r="B235">
        <v>480</v>
      </c>
    </row>
    <row r="236" spans="1:2" x14ac:dyDescent="0.3">
      <c r="A236" t="s">
        <v>231</v>
      </c>
      <c r="B236">
        <f>12*60+38</f>
        <v>758</v>
      </c>
    </row>
    <row r="237" spans="1:2" x14ac:dyDescent="0.3">
      <c r="A237" t="s">
        <v>232</v>
      </c>
      <c r="B237">
        <v>599</v>
      </c>
    </row>
    <row r="238" spans="1:2" x14ac:dyDescent="0.3">
      <c r="A238" t="s">
        <v>233</v>
      </c>
      <c r="B238">
        <f>4*60+51</f>
        <v>291</v>
      </c>
    </row>
    <row r="239" spans="1:2" x14ac:dyDescent="0.3">
      <c r="A239" t="s">
        <v>234</v>
      </c>
      <c r="B239">
        <f>7*60+38</f>
        <v>458</v>
      </c>
    </row>
    <row r="240" spans="1:2" x14ac:dyDescent="0.3">
      <c r="A240" s="4" t="s">
        <v>237</v>
      </c>
    </row>
    <row r="241" spans="1:1" x14ac:dyDescent="0.3">
      <c r="A241" t="s">
        <v>238</v>
      </c>
    </row>
    <row r="242" spans="1:1" x14ac:dyDescent="0.3">
      <c r="A242" t="s">
        <v>239</v>
      </c>
    </row>
    <row r="243" spans="1:1" x14ac:dyDescent="0.3">
      <c r="A243" t="s">
        <v>184</v>
      </c>
    </row>
    <row r="244" spans="1:1" x14ac:dyDescent="0.3">
      <c r="A244" t="s">
        <v>240</v>
      </c>
    </row>
    <row r="245" spans="1:1" x14ac:dyDescent="0.3">
      <c r="A245" t="s">
        <v>241</v>
      </c>
    </row>
    <row r="246" spans="1:1" x14ac:dyDescent="0.3">
      <c r="A246" t="s">
        <v>256</v>
      </c>
    </row>
    <row r="247" spans="1:1" x14ac:dyDescent="0.3">
      <c r="A247" t="s">
        <v>257</v>
      </c>
    </row>
    <row r="248" spans="1:1" x14ac:dyDescent="0.3">
      <c r="A248" t="s">
        <v>48</v>
      </c>
    </row>
    <row r="249" spans="1:1" x14ac:dyDescent="0.3">
      <c r="A249" t="s">
        <v>26</v>
      </c>
    </row>
    <row r="250" spans="1:1" x14ac:dyDescent="0.3">
      <c r="A250" t="s">
        <v>242</v>
      </c>
    </row>
    <row r="251" spans="1:1" x14ac:dyDescent="0.3">
      <c r="A251" t="s">
        <v>243</v>
      </c>
    </row>
    <row r="252" spans="1:1" x14ac:dyDescent="0.3">
      <c r="A252" t="s">
        <v>244</v>
      </c>
    </row>
    <row r="253" spans="1:1" x14ac:dyDescent="0.3">
      <c r="A253" t="s">
        <v>245</v>
      </c>
    </row>
    <row r="254" spans="1:1" x14ac:dyDescent="0.3">
      <c r="A254" t="s">
        <v>246</v>
      </c>
    </row>
    <row r="255" spans="1:1" x14ac:dyDescent="0.3">
      <c r="A255" t="s">
        <v>247</v>
      </c>
    </row>
    <row r="256" spans="1:1" x14ac:dyDescent="0.3">
      <c r="A256" t="s">
        <v>248</v>
      </c>
    </row>
    <row r="257" spans="1:1" x14ac:dyDescent="0.3">
      <c r="A257" t="s">
        <v>249</v>
      </c>
    </row>
    <row r="258" spans="1:1" x14ac:dyDescent="0.3">
      <c r="A258" t="s">
        <v>250</v>
      </c>
    </row>
    <row r="259" spans="1:1" x14ac:dyDescent="0.3">
      <c r="A259" t="s">
        <v>251</v>
      </c>
    </row>
    <row r="260" spans="1:1" x14ac:dyDescent="0.3">
      <c r="A260" t="s">
        <v>252</v>
      </c>
    </row>
    <row r="261" spans="1:1" x14ac:dyDescent="0.3">
      <c r="A261" t="s">
        <v>253</v>
      </c>
    </row>
    <row r="262" spans="1:1" x14ac:dyDescent="0.3">
      <c r="A262" t="s">
        <v>254</v>
      </c>
    </row>
    <row r="263" spans="1:1" x14ac:dyDescent="0.3">
      <c r="A263" t="s">
        <v>255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T1186"/>
  <sheetViews>
    <sheetView tabSelected="1" zoomScale="80" zoomScaleNormal="80" workbookViewId="0">
      <selection activeCell="A3" sqref="A3"/>
    </sheetView>
  </sheetViews>
  <sheetFormatPr defaultRowHeight="14.4" x14ac:dyDescent="0.3"/>
  <cols>
    <col min="1" max="1" width="15.77734375" bestFit="1" customWidth="1"/>
    <col min="11" max="11" width="17.77734375" bestFit="1" customWidth="1"/>
    <col min="12" max="12" width="19.88671875" bestFit="1" customWidth="1"/>
    <col min="16" max="16" width="15.33203125" bestFit="1" customWidth="1"/>
    <col min="17" max="17" width="12.109375" bestFit="1" customWidth="1"/>
    <col min="18" max="18" width="15.6640625" bestFit="1" customWidth="1"/>
    <col min="19" max="19" width="12.109375" bestFit="1" customWidth="1"/>
  </cols>
  <sheetData>
    <row r="1" spans="1:20" x14ac:dyDescent="0.3">
      <c r="A1" s="7" t="s">
        <v>258</v>
      </c>
      <c r="B1" s="7"/>
      <c r="C1" s="7"/>
      <c r="D1" s="7"/>
      <c r="E1" s="7" t="s">
        <v>259</v>
      </c>
      <c r="F1" s="7"/>
      <c r="G1" s="7" t="s">
        <v>260</v>
      </c>
      <c r="H1" s="7"/>
      <c r="I1" s="7" t="s">
        <v>261</v>
      </c>
      <c r="J1" s="7"/>
      <c r="K1" s="7" t="s">
        <v>262</v>
      </c>
      <c r="L1" s="7"/>
      <c r="M1" s="7"/>
      <c r="N1" s="7"/>
      <c r="O1" s="7"/>
      <c r="P1" s="7" t="s">
        <v>263</v>
      </c>
      <c r="Q1" s="7"/>
      <c r="R1" s="7" t="s">
        <v>264</v>
      </c>
      <c r="S1" s="7"/>
      <c r="T1" s="8" t="s">
        <v>265</v>
      </c>
    </row>
    <row r="2" spans="1:20" x14ac:dyDescent="0.3">
      <c r="A2" s="6" t="s">
        <v>278</v>
      </c>
      <c r="B2" t="s">
        <v>266</v>
      </c>
      <c r="C2" t="s">
        <v>267</v>
      </c>
      <c r="D2" t="s">
        <v>268</v>
      </c>
      <c r="E2" t="s">
        <v>269</v>
      </c>
      <c r="F2" t="s">
        <v>270</v>
      </c>
      <c r="G2" t="s">
        <v>269</v>
      </c>
      <c r="H2" t="s">
        <v>270</v>
      </c>
      <c r="I2" t="s">
        <v>269</v>
      </c>
      <c r="J2" t="s">
        <v>270</v>
      </c>
      <c r="K2" t="s">
        <v>271</v>
      </c>
      <c r="L2" t="s">
        <v>272</v>
      </c>
      <c r="M2" t="s">
        <v>273</v>
      </c>
      <c r="N2" t="s">
        <v>274</v>
      </c>
      <c r="O2" t="s">
        <v>275</v>
      </c>
      <c r="P2" t="s">
        <v>276</v>
      </c>
      <c r="Q2" t="s">
        <v>277</v>
      </c>
      <c r="R2" t="s">
        <v>276</v>
      </c>
      <c r="S2" t="s">
        <v>277</v>
      </c>
      <c r="T2" s="8"/>
    </row>
    <row r="3" spans="1:20" x14ac:dyDescent="0.3">
      <c r="A3" t="str">
        <f>Control!A1</f>
        <v>Khaos</v>
      </c>
      <c r="P3">
        <f>Control!B1</f>
        <v>63.555555555555557</v>
      </c>
      <c r="Q3">
        <f>'Ctrl pct'!B1</f>
        <v>0.11534583585400282</v>
      </c>
      <c r="R3">
        <f>Controlled!B1</f>
        <v>22.555555555555557</v>
      </c>
      <c r="S3">
        <f>'Controlled pct'!B1</f>
        <v>4.0935672514619888E-2</v>
      </c>
      <c r="T3">
        <f>'Fight Time'!B1</f>
        <v>551</v>
      </c>
    </row>
    <row r="4" spans="1:20" x14ac:dyDescent="0.3">
      <c r="A4" t="str">
        <f>Control!A2</f>
        <v>G. Bonfim</v>
      </c>
      <c r="P4">
        <f>Control!B2</f>
        <v>69.5</v>
      </c>
      <c r="Q4">
        <f>'Ctrl pct'!B2</f>
        <v>0.18783783783783783</v>
      </c>
      <c r="R4">
        <f>Controlled!B2</f>
        <v>46.5</v>
      </c>
      <c r="S4">
        <f>'Controlled pct'!B2</f>
        <v>0.12567567567567567</v>
      </c>
      <c r="T4">
        <f>'Fight Time'!B2</f>
        <v>370</v>
      </c>
    </row>
    <row r="5" spans="1:20" x14ac:dyDescent="0.3">
      <c r="A5" t="str">
        <f>Control!A3</f>
        <v>Angela Hill</v>
      </c>
      <c r="P5">
        <f>Control!B3</f>
        <v>129.7037037037037</v>
      </c>
      <c r="Q5">
        <f>'Ctrl pct'!B3</f>
        <v>0.15081826012058569</v>
      </c>
      <c r="R5">
        <f>Controlled!B3</f>
        <v>153.40740740740742</v>
      </c>
      <c r="S5">
        <f>'Controlled pct'!B3</f>
        <v>0.17838070628768304</v>
      </c>
      <c r="T5">
        <f>'Fight Time'!B3</f>
        <v>860</v>
      </c>
    </row>
    <row r="6" spans="1:20" x14ac:dyDescent="0.3">
      <c r="A6" t="str">
        <f>Control!A4</f>
        <v>Ketlen Sousa</v>
      </c>
      <c r="P6">
        <f>Control!B4</f>
        <v>52.25</v>
      </c>
      <c r="Q6">
        <f>'Ctrl pct'!B4</f>
        <v>0.13194444444444445</v>
      </c>
      <c r="R6">
        <f>Controlled!B4</f>
        <v>131.5</v>
      </c>
      <c r="S6">
        <f>'Controlled pct'!B4</f>
        <v>0.33207070707070707</v>
      </c>
      <c r="T6">
        <f>'Fight Time'!B4</f>
        <v>396</v>
      </c>
    </row>
    <row r="7" spans="1:20" x14ac:dyDescent="0.3">
      <c r="A7" t="str">
        <f>Control!A5</f>
        <v>Aguilar</v>
      </c>
      <c r="P7">
        <f>Control!B5</f>
        <v>133</v>
      </c>
      <c r="Q7">
        <f>'Ctrl pct'!B5</f>
        <v>0.32439024390243903</v>
      </c>
      <c r="R7">
        <f>Controlled!B5</f>
        <v>270.66666666666669</v>
      </c>
      <c r="S7">
        <f>'Controlled pct'!B5</f>
        <v>0.66016260162601625</v>
      </c>
      <c r="T7">
        <f>'Fight Time'!B5</f>
        <v>410</v>
      </c>
    </row>
    <row r="8" spans="1:20" x14ac:dyDescent="0.3">
      <c r="A8" t="str">
        <f>Control!A6</f>
        <v>Estevam</v>
      </c>
      <c r="P8">
        <f>Control!B6</f>
        <v>508.33333333333331</v>
      </c>
      <c r="Q8">
        <f>'Ctrl pct'!B6</f>
        <v>0.75532441802872707</v>
      </c>
      <c r="R8">
        <f>Controlled!B6</f>
        <v>39</v>
      </c>
      <c r="S8">
        <f>'Controlled pct'!B6</f>
        <v>5.7949479940564638E-2</v>
      </c>
      <c r="T8">
        <f>'Fight Time'!B6</f>
        <v>673</v>
      </c>
    </row>
    <row r="9" spans="1:20" x14ac:dyDescent="0.3">
      <c r="A9" t="str">
        <f>Control!A7</f>
        <v>DonTale</v>
      </c>
      <c r="P9">
        <f>Control!B7</f>
        <v>90.538461538461533</v>
      </c>
      <c r="Q9">
        <f>'Ctrl pct'!B7</f>
        <v>0.12071794871794871</v>
      </c>
      <c r="R9">
        <f>Controlled!B7</f>
        <v>174</v>
      </c>
      <c r="S9">
        <f>'Controlled pct'!B7</f>
        <v>0.23200000000000001</v>
      </c>
      <c r="T9">
        <f>'Fight Time'!B7</f>
        <v>750</v>
      </c>
    </row>
    <row r="10" spans="1:20" x14ac:dyDescent="0.3">
      <c r="A10" t="str">
        <f>Control!A8</f>
        <v>Valter Walker</v>
      </c>
      <c r="P10">
        <f>Control!B8</f>
        <v>336.5</v>
      </c>
      <c r="Q10">
        <f>'Ctrl pct'!B8</f>
        <v>0.56270903010033446</v>
      </c>
      <c r="R10">
        <f>Controlled!B8</f>
        <v>21.5</v>
      </c>
      <c r="S10">
        <f>'Controlled pct'!B8</f>
        <v>3.595317725752508E-2</v>
      </c>
      <c r="T10">
        <f>'Fight Time'!B8</f>
        <v>598</v>
      </c>
    </row>
    <row r="11" spans="1:20" x14ac:dyDescent="0.3">
      <c r="A11" t="str">
        <f>Control!A9</f>
        <v>Vince Morales</v>
      </c>
      <c r="P11">
        <f>Control!B9</f>
        <v>42</v>
      </c>
      <c r="Q11">
        <f>'Ctrl pct'!B9</f>
        <v>5.675675675675676E-2</v>
      </c>
      <c r="R11">
        <f>Controlled!B9</f>
        <v>57.727272727272727</v>
      </c>
      <c r="S11">
        <f>'Controlled pct'!B9</f>
        <v>7.8009828009828003E-2</v>
      </c>
      <c r="T11">
        <f>'Fight Time'!B9</f>
        <v>740</v>
      </c>
    </row>
    <row r="12" spans="1:20" x14ac:dyDescent="0.3">
      <c r="A12" t="str">
        <f>Control!A10</f>
        <v>Elijah Smith</v>
      </c>
      <c r="P12">
        <f>Control!B10</f>
        <v>153.5</v>
      </c>
      <c r="Q12">
        <f>'Ctrl pct'!B10</f>
        <v>0.17055555555555554</v>
      </c>
      <c r="R12">
        <f>Controlled!B10</f>
        <v>123.5</v>
      </c>
      <c r="S12">
        <f>'Controlled pct'!B10</f>
        <v>0.13722222222222222</v>
      </c>
      <c r="T12">
        <f>'Fight Time'!B10</f>
        <v>900</v>
      </c>
    </row>
    <row r="13" spans="1:20" x14ac:dyDescent="0.3">
      <c r="A13" t="str">
        <f>Control!A11</f>
        <v>Cavalcanti</v>
      </c>
      <c r="P13">
        <f>Control!B11</f>
        <v>36.5</v>
      </c>
      <c r="Q13">
        <f>'Ctrl pct'!B11</f>
        <v>4.0555555555555553E-2</v>
      </c>
      <c r="R13">
        <f>Controlled!B11</f>
        <v>62</v>
      </c>
      <c r="S13">
        <f>'Controlled pct'!B11</f>
        <v>6.8888888888888888E-2</v>
      </c>
      <c r="T13">
        <f>'Fight Time'!B11</f>
        <v>900</v>
      </c>
    </row>
    <row r="14" spans="1:20" x14ac:dyDescent="0.3">
      <c r="A14" t="str">
        <f>Control!A12</f>
        <v>Avila</v>
      </c>
      <c r="P14">
        <f>Control!B12</f>
        <v>112.66666666666667</v>
      </c>
      <c r="Q14">
        <f>'Ctrl pct'!B12</f>
        <v>0.16790859413810233</v>
      </c>
      <c r="R14">
        <f>Controlled!B12</f>
        <v>300.39999999999998</v>
      </c>
      <c r="S14">
        <f>'Controlled pct'!B12</f>
        <v>0.4476900149031296</v>
      </c>
      <c r="T14">
        <f>'Fight Time'!B12</f>
        <v>671</v>
      </c>
    </row>
    <row r="15" spans="1:20" x14ac:dyDescent="0.3">
      <c r="A15" t="str">
        <f>Control!A13</f>
        <v>Petroski</v>
      </c>
      <c r="P15">
        <f>Control!B13</f>
        <v>301.3</v>
      </c>
      <c r="Q15">
        <f>'Ctrl pct'!B13</f>
        <v>0.47078125000000004</v>
      </c>
      <c r="R15">
        <f>Controlled!B13</f>
        <v>38.9</v>
      </c>
      <c r="S15">
        <f>'Controlled pct'!B13</f>
        <v>6.0781249999999995E-2</v>
      </c>
      <c r="T15">
        <f>'Fight Time'!B13</f>
        <v>640</v>
      </c>
    </row>
    <row r="16" spans="1:20" x14ac:dyDescent="0.3">
      <c r="A16" t="str">
        <f>Control!A14</f>
        <v>Vieira</v>
      </c>
      <c r="P16">
        <f>Control!B14</f>
        <v>171.75</v>
      </c>
      <c r="Q16">
        <f>'Ctrl pct'!B14</f>
        <v>0.34908536585365851</v>
      </c>
      <c r="R16">
        <f>Controlled!B14</f>
        <v>24.75</v>
      </c>
      <c r="S16">
        <f>'Controlled pct'!B14</f>
        <v>5.0304878048780491E-2</v>
      </c>
      <c r="T16">
        <f>'Fight Time'!B14</f>
        <v>492</v>
      </c>
    </row>
    <row r="17" spans="1:20" x14ac:dyDescent="0.3">
      <c r="A17" t="str">
        <f>Control!A15</f>
        <v>Budka</v>
      </c>
      <c r="P17">
        <f>Control!B15</f>
        <v>185.25</v>
      </c>
      <c r="Q17">
        <f>'Ctrl pct'!B15</f>
        <v>0.24899193548387097</v>
      </c>
      <c r="R17">
        <f>Controlled!B15</f>
        <v>224.75</v>
      </c>
      <c r="S17">
        <f>'Controlled pct'!B15</f>
        <v>0.30208333333333331</v>
      </c>
      <c r="T17">
        <f>'Fight Time'!B15</f>
        <v>744</v>
      </c>
    </row>
    <row r="18" spans="1:20" x14ac:dyDescent="0.3">
      <c r="A18" t="str">
        <f>Control!A16</f>
        <v>Shabazyan</v>
      </c>
      <c r="P18">
        <f>Control!B16</f>
        <v>92.769230769230774</v>
      </c>
      <c r="Q18">
        <f>'Ctrl pct'!B16</f>
        <v>0.20661298612300841</v>
      </c>
      <c r="R18">
        <f>Controlled!B16</f>
        <v>110.69230769230769</v>
      </c>
      <c r="S18">
        <f>'Controlled pct'!B16</f>
        <v>0.24653075209868083</v>
      </c>
      <c r="T18">
        <f>'Fight Time'!B16</f>
        <v>449</v>
      </c>
    </row>
    <row r="19" spans="1:20" x14ac:dyDescent="0.3">
      <c r="A19" t="str">
        <f>Control!A17</f>
        <v>Delgado</v>
      </c>
      <c r="P19">
        <f>Control!B17</f>
        <v>72.5</v>
      </c>
      <c r="Q19">
        <f>'Ctrl pct'!B17</f>
        <v>0.18831168831168832</v>
      </c>
      <c r="R19">
        <f>Controlled!B17</f>
        <v>30.5</v>
      </c>
      <c r="S19">
        <f>'Controlled pct'!B17</f>
        <v>7.9220779220779219E-2</v>
      </c>
      <c r="T19">
        <f>'Fight Time'!B17</f>
        <v>385</v>
      </c>
    </row>
    <row r="20" spans="1:20" x14ac:dyDescent="0.3">
      <c r="A20" t="str">
        <f>Control!A18</f>
        <v>Connor Matthews</v>
      </c>
      <c r="P20">
        <f>Control!B18</f>
        <v>92</v>
      </c>
      <c r="Q20">
        <f>'Ctrl pct'!B18</f>
        <v>0.11400247831474597</v>
      </c>
      <c r="R20">
        <f>Controlled!B18</f>
        <v>95.25</v>
      </c>
      <c r="S20">
        <f>'Controlled pct'!B18</f>
        <v>0.11802973977695168</v>
      </c>
      <c r="T20">
        <f>'Fight Time'!B18</f>
        <v>807</v>
      </c>
    </row>
    <row r="21" spans="1:20" x14ac:dyDescent="0.3">
      <c r="A21" t="str">
        <f>Control!A19</f>
        <v>Sadykhov</v>
      </c>
      <c r="P21">
        <f>Control!B19</f>
        <v>111.8</v>
      </c>
      <c r="Q21">
        <f>'Ctrl pct'!B19</f>
        <v>0.17042682926829267</v>
      </c>
      <c r="R21">
        <f>Controlled!B19</f>
        <v>122.2</v>
      </c>
      <c r="S21">
        <f>'Controlled pct'!B19</f>
        <v>0.18628048780487805</v>
      </c>
      <c r="T21">
        <f>'Fight Time'!B19</f>
        <v>656</v>
      </c>
    </row>
    <row r="22" spans="1:20" x14ac:dyDescent="0.3">
      <c r="A22" t="str">
        <f>Control!A20</f>
        <v>I. Bonfim</v>
      </c>
      <c r="P22">
        <f>Control!B20</f>
        <v>18.600000000000001</v>
      </c>
      <c r="Q22">
        <f>'Ctrl pct'!B20</f>
        <v>2.9477020602218702E-2</v>
      </c>
      <c r="R22">
        <f>Controlled!B20</f>
        <v>79.599999999999994</v>
      </c>
      <c r="S22">
        <f>'Controlled pct'!B20</f>
        <v>0.12614896988906496</v>
      </c>
      <c r="T22">
        <f>'Fight Time'!B20</f>
        <v>631</v>
      </c>
    </row>
    <row r="23" spans="1:20" x14ac:dyDescent="0.3">
      <c r="A23" t="str">
        <f>Control!A21</f>
        <v>Kattar</v>
      </c>
      <c r="P23">
        <f>Control!B21</f>
        <v>25.785714285714285</v>
      </c>
      <c r="Q23">
        <f>'Ctrl pct'!B21</f>
        <v>2.9136400322841E-2</v>
      </c>
      <c r="R23">
        <f>Controlled!B21</f>
        <v>57.214285714285715</v>
      </c>
      <c r="S23">
        <f>'Controlled pct'!B21</f>
        <v>6.4648910411622282E-2</v>
      </c>
      <c r="T23">
        <f>'Fight Time'!B21</f>
        <v>885</v>
      </c>
    </row>
    <row r="24" spans="1:20" x14ac:dyDescent="0.3">
      <c r="A24" t="str">
        <f>Control!A22</f>
        <v>Zalal</v>
      </c>
      <c r="P24">
        <f>Control!B22</f>
        <v>232.54545454545453</v>
      </c>
      <c r="Q24">
        <f>'Ctrl pct'!B22</f>
        <v>0.31855541718555413</v>
      </c>
      <c r="R24">
        <f>Controlled!B22</f>
        <v>148</v>
      </c>
      <c r="S24">
        <f>'Controlled pct'!B22</f>
        <v>0.20273972602739726</v>
      </c>
      <c r="T24">
        <f>'Fight Time'!B22</f>
        <v>730</v>
      </c>
    </row>
    <row r="25" spans="1:20" x14ac:dyDescent="0.3">
      <c r="A25" t="str">
        <f>Control!A23</f>
        <v>Robocop</v>
      </c>
      <c r="P25">
        <f>Control!B23</f>
        <v>116.09090909090909</v>
      </c>
      <c r="Q25">
        <f>'Ctrl pct'!B23</f>
        <v>0.2354785174257791</v>
      </c>
      <c r="R25">
        <f>Controlled!B23</f>
        <v>40.81818181818182</v>
      </c>
      <c r="S25">
        <f>'Controlled pct'!B23</f>
        <v>8.2795500645399228E-2</v>
      </c>
      <c r="T25">
        <f>'Fight Time'!B23</f>
        <v>493</v>
      </c>
    </row>
    <row r="26" spans="1:20" x14ac:dyDescent="0.3">
      <c r="A26" t="str">
        <f>Control!A24</f>
        <v>Cannonier</v>
      </c>
      <c r="P26">
        <f>Control!B24</f>
        <v>73.222222222222229</v>
      </c>
      <c r="Q26">
        <f>'Ctrl pct'!B24</f>
        <v>8.8646758138283571E-2</v>
      </c>
      <c r="R26">
        <f>Controlled!B24</f>
        <v>66.315789473684205</v>
      </c>
      <c r="S26">
        <f>'Controlled pct'!B24</f>
        <v>8.0285459411239962E-2</v>
      </c>
      <c r="T26">
        <f>'Fight Time'!B24</f>
        <v>826</v>
      </c>
    </row>
    <row r="27" spans="1:20" x14ac:dyDescent="0.3">
      <c r="A27" t="str">
        <f>Control!A25</f>
        <v>Jared Gordon</v>
      </c>
      <c r="P27">
        <f>Control!B25</f>
        <v>266.42857142857144</v>
      </c>
      <c r="Q27">
        <f>'Ctrl pct'!B25</f>
        <v>0.39412510566356723</v>
      </c>
      <c r="R27">
        <f>Controlled!B25</f>
        <v>79.714285714285708</v>
      </c>
      <c r="S27">
        <f>'Controlled pct'!B25</f>
        <v>0.11792054099746406</v>
      </c>
      <c r="T27">
        <f>'Fight Time'!B25</f>
        <v>676</v>
      </c>
    </row>
    <row r="28" spans="1:20" x14ac:dyDescent="0.3">
      <c r="A28" t="str">
        <f>Control!A26</f>
        <v>Cerqueira</v>
      </c>
      <c r="P28">
        <f>Control!B26</f>
        <v>0</v>
      </c>
      <c r="Q28">
        <f>'Ctrl pct'!B26</f>
        <v>0</v>
      </c>
      <c r="R28">
        <f>Controlled!B26</f>
        <v>0</v>
      </c>
      <c r="S28">
        <f>'Controlled pct'!B26</f>
        <v>0</v>
      </c>
      <c r="T28">
        <f>'Fight Time'!B26</f>
        <v>51</v>
      </c>
    </row>
    <row r="29" spans="1:20" x14ac:dyDescent="0.3">
      <c r="A29" t="str">
        <f>Control!A27</f>
        <v>Bukauskas</v>
      </c>
      <c r="P29">
        <f>Control!B27</f>
        <v>52.444444444444443</v>
      </c>
      <c r="Q29">
        <f>'Ctrl pct'!B27</f>
        <v>8.8738484677570964E-2</v>
      </c>
      <c r="R29">
        <f>Controlled!B27</f>
        <v>63.111111111111114</v>
      </c>
      <c r="S29">
        <f>'Controlled pct'!B27</f>
        <v>0.10678699003572101</v>
      </c>
      <c r="T29">
        <f>'Fight Time'!B27</f>
        <v>591</v>
      </c>
    </row>
    <row r="30" spans="1:20" x14ac:dyDescent="0.3">
      <c r="A30" t="str">
        <f>Control!A28</f>
        <v>McConico</v>
      </c>
      <c r="P30">
        <f>Control!B28</f>
        <v>0</v>
      </c>
      <c r="Q30" t="e">
        <f>'Ctrl pct'!B28</f>
        <v>#DIV/0!</v>
      </c>
      <c r="R30">
        <f>Controlled!B28</f>
        <v>36</v>
      </c>
      <c r="S30" t="e">
        <f>'Controlled pct'!B28</f>
        <v>#DIV/0!</v>
      </c>
      <c r="T30">
        <f>'Fight Time'!B28</f>
        <v>0</v>
      </c>
    </row>
    <row r="31" spans="1:20" x14ac:dyDescent="0.3">
      <c r="A31" t="str">
        <f>Control!A29</f>
        <v>Ruziboev</v>
      </c>
      <c r="P31">
        <f>Control!B29</f>
        <v>18.75</v>
      </c>
      <c r="Q31">
        <f>'Ctrl pct'!B29</f>
        <v>4.7831632653061222E-2</v>
      </c>
      <c r="R31">
        <f>Controlled!B29</f>
        <v>82.5</v>
      </c>
      <c r="S31">
        <f>'Controlled pct'!B29</f>
        <v>0.21045918367346939</v>
      </c>
      <c r="T31">
        <f>'Fight Time'!B29</f>
        <v>392</v>
      </c>
    </row>
    <row r="32" spans="1:20" x14ac:dyDescent="0.3">
      <c r="A32" t="str">
        <f>Control!A30</f>
        <v>Ricky Simon</v>
      </c>
      <c r="P32">
        <f>Control!B30</f>
        <v>199.13333333333333</v>
      </c>
      <c r="Q32">
        <f>'Ctrl pct'!B30</f>
        <v>0.25595544130248499</v>
      </c>
      <c r="R32">
        <f>Controlled!B30</f>
        <v>22.866666666666667</v>
      </c>
      <c r="S32">
        <f>'Controlled pct'!B30</f>
        <v>2.9391602399314484E-2</v>
      </c>
      <c r="T32">
        <f>'Fight Time'!B30</f>
        <v>778</v>
      </c>
    </row>
    <row r="33" spans="1:20" x14ac:dyDescent="0.3">
      <c r="A33" t="str">
        <f>Control!A31</f>
        <v>Basharat</v>
      </c>
      <c r="P33">
        <f>Control!B31</f>
        <v>163.28571428571428</v>
      </c>
      <c r="Q33">
        <f>'Ctrl pct'!B31</f>
        <v>0.20539083557951482</v>
      </c>
      <c r="R33">
        <f>Controlled!B31</f>
        <v>49.714285714285715</v>
      </c>
      <c r="S33">
        <f>'Controlled pct'!B31</f>
        <v>6.253369272237197E-2</v>
      </c>
      <c r="T33">
        <f>'Fight Time'!B31</f>
        <v>795</v>
      </c>
    </row>
    <row r="34" spans="1:20" x14ac:dyDescent="0.3">
      <c r="A34" t="str">
        <f>Control!A32</f>
        <v>Fugit</v>
      </c>
      <c r="P34">
        <f>Control!B32</f>
        <v>72.75</v>
      </c>
      <c r="Q34">
        <f>'Ctrl pct'!B32</f>
        <v>0.13155515370705245</v>
      </c>
      <c r="R34">
        <f>Controlled!B32</f>
        <v>24.75</v>
      </c>
      <c r="S34">
        <f>'Controlled pct'!B32</f>
        <v>4.4755877034358044E-2</v>
      </c>
      <c r="T34">
        <f>'Fight Time'!B32</f>
        <v>553</v>
      </c>
    </row>
    <row r="35" spans="1:20" x14ac:dyDescent="0.3">
      <c r="A35" t="str">
        <f>Control!A33</f>
        <v>Ray Goff</v>
      </c>
      <c r="P35">
        <f>Control!B33</f>
        <v>96</v>
      </c>
      <c r="Q35">
        <f>'Ctrl pct'!B33</f>
        <v>0.21380846325167038</v>
      </c>
      <c r="R35">
        <f>Controlled!B33</f>
        <v>11.333333333333334</v>
      </c>
      <c r="S35">
        <f>'Controlled pct'!B33</f>
        <v>2.5241276911655532E-2</v>
      </c>
      <c r="T35">
        <f>'Fight Time'!B33</f>
        <v>449</v>
      </c>
    </row>
    <row r="36" spans="1:20" x14ac:dyDescent="0.3">
      <c r="A36" t="str">
        <f>Control!A34</f>
        <v>Malik</v>
      </c>
      <c r="P36">
        <f>Control!B34</f>
        <v>94.333333333333329</v>
      </c>
      <c r="Q36">
        <f>'Ctrl pct'!B34</f>
        <v>0.2695238095238095</v>
      </c>
      <c r="R36">
        <f>Controlled!B34</f>
        <v>87.333333333333329</v>
      </c>
      <c r="S36">
        <f>'Controlled pct'!B34</f>
        <v>0.24952380952380951</v>
      </c>
      <c r="T36">
        <f>'Fight Time'!B34</f>
        <v>350</v>
      </c>
    </row>
    <row r="37" spans="1:20" x14ac:dyDescent="0.3">
      <c r="A37" t="str">
        <f>Control!A35</f>
        <v>Nick Klein</v>
      </c>
      <c r="P37">
        <f>Control!B35</f>
        <v>104</v>
      </c>
      <c r="Q37">
        <f>'Ctrl pct'!B35</f>
        <v>2.810810810810811</v>
      </c>
      <c r="R37">
        <f>Controlled!B35</f>
        <v>17.5</v>
      </c>
      <c r="S37">
        <f>'Controlled pct'!B35</f>
        <v>0.47297297297297297</v>
      </c>
      <c r="T37">
        <f>'Fight Time'!B35</f>
        <v>37</v>
      </c>
    </row>
    <row r="38" spans="1:20" x14ac:dyDescent="0.3">
      <c r="A38" t="str">
        <f>Control!A36</f>
        <v>Mel. Costa</v>
      </c>
      <c r="P38">
        <f>Control!B36</f>
        <v>126</v>
      </c>
      <c r="Q38">
        <f>'Ctrl pct'!B36</f>
        <v>0.20031796502384738</v>
      </c>
      <c r="R38">
        <f>Controlled!B36</f>
        <v>157.4</v>
      </c>
      <c r="S38">
        <f>'Controlled pct'!B36</f>
        <v>0.25023847376788555</v>
      </c>
      <c r="T38">
        <f>'Fight Time'!B36</f>
        <v>629</v>
      </c>
    </row>
    <row r="39" spans="1:20" x14ac:dyDescent="0.3">
      <c r="A39" t="str">
        <f>Control!A37</f>
        <v>Fili</v>
      </c>
      <c r="P39">
        <f>Control!B37</f>
        <v>100.91666666666667</v>
      </c>
      <c r="Q39">
        <f>'Ctrl pct'!B37</f>
        <v>0.15842490842490844</v>
      </c>
      <c r="R39">
        <f>Controlled!B37</f>
        <v>104.65217391304348</v>
      </c>
      <c r="S39">
        <f>'Controlled pct'!B37</f>
        <v>0.16428912702204629</v>
      </c>
      <c r="T39">
        <f>'Fight Time'!B37</f>
        <v>637</v>
      </c>
    </row>
    <row r="40" spans="1:20" x14ac:dyDescent="0.3">
      <c r="A40" t="str">
        <f>Control!A38</f>
        <v>Julius Walker</v>
      </c>
      <c r="P40">
        <f>Control!B38</f>
        <v>331</v>
      </c>
      <c r="Q40" t="e">
        <f>'Ctrl pct'!B38</f>
        <v>#DIV/0!</v>
      </c>
      <c r="R40">
        <f>Controlled!B38</f>
        <v>43</v>
      </c>
      <c r="S40" t="e">
        <f>'Controlled pct'!B38</f>
        <v>#DIV/0!</v>
      </c>
      <c r="T40">
        <f>'Fight Time'!B38</f>
        <v>0</v>
      </c>
    </row>
    <row r="41" spans="1:20" x14ac:dyDescent="0.3">
      <c r="A41" t="str">
        <f>Control!A39</f>
        <v>Menifield</v>
      </c>
      <c r="P41">
        <f>Control!B39</f>
        <v>132.53333333333333</v>
      </c>
      <c r="Q41">
        <f>'Ctrl pct'!B39</f>
        <v>0.31331757289204099</v>
      </c>
      <c r="R41">
        <f>Controlled!B39</f>
        <v>89.933333333333337</v>
      </c>
      <c r="S41">
        <f>'Controlled pct'!B39</f>
        <v>0.21260835303388495</v>
      </c>
      <c r="T41">
        <f>'Fight Time'!B39</f>
        <v>423</v>
      </c>
    </row>
    <row r="42" spans="1:20" x14ac:dyDescent="0.3">
      <c r="A42" t="str">
        <f>Control!A40</f>
        <v>Bafhdasaryan</v>
      </c>
      <c r="P42">
        <f>Control!B40</f>
        <v>72.5</v>
      </c>
      <c r="Q42">
        <f>'Ctrl pct'!B40</f>
        <v>0.10269121813031161</v>
      </c>
      <c r="R42">
        <f>Controlled!B40</f>
        <v>98.333333333333329</v>
      </c>
      <c r="S42">
        <f>'Controlled pct'!B40</f>
        <v>0.1392823418319169</v>
      </c>
      <c r="T42">
        <f>'Fight Time'!B40</f>
        <v>706</v>
      </c>
    </row>
    <row r="43" spans="1:20" x14ac:dyDescent="0.3">
      <c r="A43" t="str">
        <f>Control!A41</f>
        <v>Jean Silva</v>
      </c>
      <c r="P43">
        <f>Control!B41</f>
        <v>6.4</v>
      </c>
      <c r="Q43">
        <f>'Ctrl pct'!B41</f>
        <v>1.1510791366906475E-2</v>
      </c>
      <c r="R43">
        <f>Controlled!B41</f>
        <v>24.4</v>
      </c>
      <c r="S43">
        <f>'Controlled pct'!B41</f>
        <v>4.388489208633093E-2</v>
      </c>
      <c r="T43">
        <f>'Fight Time'!B41</f>
        <v>556</v>
      </c>
    </row>
    <row r="44" spans="1:20" x14ac:dyDescent="0.3">
      <c r="A44" t="str">
        <f>Control!A42</f>
        <v>Aslan</v>
      </c>
      <c r="P44">
        <f>Control!B42</f>
        <v>0.5</v>
      </c>
      <c r="Q44">
        <f>'Ctrl pct'!B42</f>
        <v>1.6949152542372881E-3</v>
      </c>
      <c r="R44">
        <f>Controlled!B42</f>
        <v>21</v>
      </c>
      <c r="S44">
        <f>'Controlled pct'!B42</f>
        <v>7.1186440677966104E-2</v>
      </c>
      <c r="T44">
        <f>'Fight Time'!B42</f>
        <v>295</v>
      </c>
    </row>
    <row r="45" spans="1:20" x14ac:dyDescent="0.3">
      <c r="A45" t="str">
        <f>Control!A43</f>
        <v>Matsumoto</v>
      </c>
      <c r="P45">
        <f>Control!B43</f>
        <v>155.75</v>
      </c>
      <c r="Q45">
        <f>'Ctrl pct'!B43</f>
        <v>0.19468750000000001</v>
      </c>
      <c r="R45">
        <f>Controlled!B43</f>
        <v>236.25</v>
      </c>
      <c r="S45">
        <f>'Controlled pct'!B43</f>
        <v>0.29531249999999998</v>
      </c>
      <c r="T45">
        <f>'Fight Time'!B43</f>
        <v>800</v>
      </c>
    </row>
    <row r="46" spans="1:20" x14ac:dyDescent="0.3">
      <c r="A46" t="str">
        <f>Control!A44</f>
        <v>Font</v>
      </c>
      <c r="P46">
        <f>Control!B44</f>
        <v>63.526315789473685</v>
      </c>
      <c r="Q46">
        <f>'Ctrl pct'!B44</f>
        <v>8.1758450179502812E-2</v>
      </c>
      <c r="R46">
        <f>Controlled!B44</f>
        <v>199.10526315789474</v>
      </c>
      <c r="S46">
        <f>'Controlled pct'!B44</f>
        <v>0.25624872993294046</v>
      </c>
      <c r="T46">
        <f>'Fight Time'!B44</f>
        <v>777</v>
      </c>
    </row>
    <row r="47" spans="1:20" x14ac:dyDescent="0.3">
      <c r="A47" t="str">
        <f>Control!A45</f>
        <v>Fluffy</v>
      </c>
      <c r="P47">
        <f>Control!B45</f>
        <v>380.6</v>
      </c>
      <c r="Q47">
        <f>'Ctrl pct'!B45</f>
        <v>0.68453237410071943</v>
      </c>
      <c r="R47">
        <f>Controlled!B45</f>
        <v>87.6</v>
      </c>
      <c r="S47">
        <f>'Controlled pct'!B45</f>
        <v>0.15755395683453235</v>
      </c>
      <c r="T47">
        <f>'Fight Time'!B45</f>
        <v>556</v>
      </c>
    </row>
    <row r="48" spans="1:20" x14ac:dyDescent="0.3">
      <c r="A48" t="str">
        <f>Control!A46</f>
        <v>B. Allen</v>
      </c>
      <c r="P48">
        <f>Control!B46</f>
        <v>197.375</v>
      </c>
      <c r="Q48">
        <f>'Ctrl pct'!B46</f>
        <v>0.32623966942148758</v>
      </c>
      <c r="R48">
        <f>Controlled!B46</f>
        <v>159</v>
      </c>
      <c r="S48">
        <f>'Controlled pct'!B46</f>
        <v>0.2628099173553719</v>
      </c>
      <c r="T48">
        <f>'Fight Time'!B46</f>
        <v>605</v>
      </c>
    </row>
    <row r="49" spans="1:20" x14ac:dyDescent="0.3">
      <c r="A49" t="str">
        <f>Control!A47</f>
        <v>Yadong</v>
      </c>
      <c r="P49">
        <f>Control!B47</f>
        <v>109</v>
      </c>
      <c r="Q49">
        <f>'Ctrl pct'!B47</f>
        <v>0.1404639175257732</v>
      </c>
      <c r="R49">
        <f>Controlled!B47</f>
        <v>74.599999999999994</v>
      </c>
      <c r="S49">
        <f>'Controlled pct'!B47</f>
        <v>9.6134020618556693E-2</v>
      </c>
      <c r="T49">
        <f>'Fight Time'!B47</f>
        <v>776</v>
      </c>
    </row>
    <row r="50" spans="1:20" x14ac:dyDescent="0.3">
      <c r="A50" t="str">
        <f>Control!A48</f>
        <v>Cejudo</v>
      </c>
      <c r="P50">
        <f>Control!B48</f>
        <v>169.26666666666668</v>
      </c>
      <c r="Q50">
        <f>'Ctrl pct'!B48</f>
        <v>0.20948844884488452</v>
      </c>
      <c r="R50">
        <f>Controlled!B48</f>
        <v>54.533333333333331</v>
      </c>
      <c r="S50">
        <f>'Controlled pct'!B48</f>
        <v>6.7491749174917487E-2</v>
      </c>
      <c r="T50">
        <f>'Fight Time'!B48</f>
        <v>808</v>
      </c>
    </row>
    <row r="51" spans="1:20" x14ac:dyDescent="0.3">
      <c r="A51" t="str">
        <f>Control!A49</f>
        <v>Cutelaba</v>
      </c>
      <c r="P51">
        <f>Control!B49</f>
        <v>100.5</v>
      </c>
      <c r="Q51">
        <f>'Ctrl pct'!B49</f>
        <v>0.20721649484536084</v>
      </c>
      <c r="R51">
        <f>Controlled!B49</f>
        <v>95.5</v>
      </c>
      <c r="S51">
        <f>'Controlled pct'!B49</f>
        <v>0.19690721649484536</v>
      </c>
      <c r="T51">
        <f>'Fight Time'!B49</f>
        <v>485</v>
      </c>
    </row>
    <row r="52" spans="1:20" x14ac:dyDescent="0.3">
      <c r="A52" t="str">
        <f>Control!A50</f>
        <v>De La Rosa</v>
      </c>
      <c r="P52">
        <f>Control!B50</f>
        <v>244.08333333333334</v>
      </c>
      <c r="Q52">
        <f>'Ctrl pct'!B50</f>
        <v>0.33390332877336981</v>
      </c>
      <c r="R52">
        <f>Controlled!B50</f>
        <v>116.75</v>
      </c>
      <c r="S52">
        <f>'Controlled pct'!B50</f>
        <v>0.15971272229822162</v>
      </c>
      <c r="T52">
        <f>'Fight Time'!B50</f>
        <v>731</v>
      </c>
    </row>
    <row r="53" spans="1:20" x14ac:dyDescent="0.3">
      <c r="A53" t="str">
        <f>Control!A51</f>
        <v>Carolina</v>
      </c>
      <c r="P53">
        <f>Control!B51</f>
        <v>146.88888888888889</v>
      </c>
      <c r="Q53">
        <f>'Ctrl pct'!B51</f>
        <v>0.18384091225142538</v>
      </c>
      <c r="R53">
        <f>Controlled!B51</f>
        <v>198.88888888888889</v>
      </c>
      <c r="S53">
        <f>'Controlled pct'!B51</f>
        <v>0.24892226394103739</v>
      </c>
      <c r="T53">
        <f>'Fight Time'!B51</f>
        <v>799</v>
      </c>
    </row>
    <row r="54" spans="1:20" x14ac:dyDescent="0.3">
      <c r="A54" t="str">
        <f>Control!A52</f>
        <v>Temirov</v>
      </c>
      <c r="P54">
        <f>Control!B52</f>
        <v>14</v>
      </c>
      <c r="Q54">
        <f>'Ctrl pct'!B52</f>
        <v>8.2352941176470587E-2</v>
      </c>
      <c r="R54">
        <f>Controlled!B52</f>
        <v>44</v>
      </c>
      <c r="S54">
        <f>'Controlled pct'!B52</f>
        <v>0.25882352941176473</v>
      </c>
      <c r="T54">
        <f>'Fight Time'!B52</f>
        <v>170</v>
      </c>
    </row>
    <row r="55" spans="1:20" x14ac:dyDescent="0.3">
      <c r="A55" t="str">
        <f>Control!A53</f>
        <v>Ch. Johnson</v>
      </c>
      <c r="P55">
        <f>Control!B53</f>
        <v>61.636363636363633</v>
      </c>
      <c r="Q55">
        <f>'Ctrl pct'!B53</f>
        <v>7.6188335768063817E-2</v>
      </c>
      <c r="R55">
        <f>Controlled!B53</f>
        <v>197.18181818181819</v>
      </c>
      <c r="S55">
        <f>'Controlled pct'!B53</f>
        <v>0.24373525115181482</v>
      </c>
      <c r="T55">
        <f>'Fight Time'!B53</f>
        <v>809</v>
      </c>
    </row>
    <row r="56" spans="1:20" x14ac:dyDescent="0.3">
      <c r="A56" t="str">
        <f>Control!A54</f>
        <v>J Aldrich</v>
      </c>
      <c r="P56">
        <f>Control!B54</f>
        <v>142.4375</v>
      </c>
      <c r="Q56">
        <f>'Ctrl pct'!B54</f>
        <v>0.17328163017031631</v>
      </c>
      <c r="R56">
        <f>Controlled!B54</f>
        <v>61.9375</v>
      </c>
      <c r="S56">
        <f>'Controlled pct'!B54</f>
        <v>7.5349756690997569E-2</v>
      </c>
      <c r="T56">
        <f>'Fight Time'!B54</f>
        <v>822</v>
      </c>
    </row>
    <row r="57" spans="1:20" x14ac:dyDescent="0.3">
      <c r="A57" t="str">
        <f>Control!A55</f>
        <v>Andrea Lee</v>
      </c>
      <c r="P57">
        <f>Control!B55</f>
        <v>130.42857142857142</v>
      </c>
      <c r="Q57">
        <f>'Ctrl pct'!B55</f>
        <v>0.15290571093619157</v>
      </c>
      <c r="R57">
        <f>Controlled!B55</f>
        <v>177.5</v>
      </c>
      <c r="S57">
        <f>'Controlled pct'!B55</f>
        <v>0.20808909730363423</v>
      </c>
      <c r="T57">
        <f>'Fight Time'!B55</f>
        <v>853</v>
      </c>
    </row>
    <row r="58" spans="1:20" x14ac:dyDescent="0.3">
      <c r="A58" t="str">
        <f>Control!A56</f>
        <v>Danny Silva</v>
      </c>
      <c r="P58">
        <f>Control!B56</f>
        <v>141</v>
      </c>
      <c r="Q58">
        <f>'Ctrl pct'!B56</f>
        <v>0.15666666666666668</v>
      </c>
      <c r="R58">
        <f>Controlled!B56</f>
        <v>6.666666666666667</v>
      </c>
      <c r="S58">
        <f>'Controlled pct'!B56</f>
        <v>7.4074074074074077E-3</v>
      </c>
      <c r="T58">
        <f>'Fight Time'!B56</f>
        <v>900</v>
      </c>
    </row>
    <row r="59" spans="1:20" x14ac:dyDescent="0.3">
      <c r="A59" t="str">
        <f>Control!A57</f>
        <v>Lucas Almeida</v>
      </c>
      <c r="P59">
        <f>Control!B57</f>
        <v>36.833333333333336</v>
      </c>
      <c r="Q59">
        <f>'Ctrl pct'!B57</f>
        <v>5.9891598915989164E-2</v>
      </c>
      <c r="R59">
        <f>Controlled!B57</f>
        <v>153.83333333333334</v>
      </c>
      <c r="S59">
        <f>'Controlled pct'!B57</f>
        <v>0.25013550135501356</v>
      </c>
      <c r="T59">
        <f>'Fight Time'!B57</f>
        <v>615</v>
      </c>
    </row>
    <row r="60" spans="1:20" x14ac:dyDescent="0.3">
      <c r="A60" t="str">
        <f>Control!A58</f>
        <v>Castaneda</v>
      </c>
      <c r="P60">
        <f>Control!B58</f>
        <v>110.71428571428571</v>
      </c>
      <c r="Q60">
        <f>'Ctrl pct'!B58</f>
        <v>0.14644746787603929</v>
      </c>
      <c r="R60">
        <f>Controlled!B58</f>
        <v>49.285714285714285</v>
      </c>
      <c r="S60">
        <f>'Controlled pct'!B58</f>
        <v>6.5192743764172334E-2</v>
      </c>
      <c r="T60">
        <f>'Fight Time'!B58</f>
        <v>756</v>
      </c>
    </row>
    <row r="61" spans="1:20" x14ac:dyDescent="0.3">
      <c r="A61" t="str">
        <f>Control!A59</f>
        <v>de Andrade</v>
      </c>
      <c r="P61">
        <f>Control!B59</f>
        <v>44.153846153846153</v>
      </c>
      <c r="Q61">
        <f>'Ctrl pct'!B59</f>
        <v>5.8793403666905664E-2</v>
      </c>
      <c r="R61">
        <f>Controlled!B59</f>
        <v>82.692307692307693</v>
      </c>
      <c r="S61">
        <f>'Controlled pct'!B59</f>
        <v>0.11010959745979719</v>
      </c>
      <c r="T61">
        <f>'Fight Time'!B59</f>
        <v>751</v>
      </c>
    </row>
    <row r="62" spans="1:20" x14ac:dyDescent="0.3">
      <c r="A62" t="str">
        <f>Control!A60</f>
        <v>Chepe</v>
      </c>
      <c r="P62">
        <f>Control!B60</f>
        <v>273.8</v>
      </c>
      <c r="Q62">
        <f>'Ctrl pct'!B60</f>
        <v>0.34225</v>
      </c>
      <c r="R62">
        <f>Controlled!B60</f>
        <v>119.6</v>
      </c>
      <c r="S62">
        <f>'Controlled pct'!B60</f>
        <v>0.14949999999999999</v>
      </c>
      <c r="T62">
        <f>'Fight Time'!B60</f>
        <v>800</v>
      </c>
    </row>
    <row r="63" spans="1:20" x14ac:dyDescent="0.3">
      <c r="A63" t="str">
        <f>Control!A61</f>
        <v>Ric. Ramos</v>
      </c>
      <c r="P63">
        <f>Control!B61</f>
        <v>82.5</v>
      </c>
      <c r="Q63">
        <f>'Ctrl pct'!B61</f>
        <v>0.14972776769509982</v>
      </c>
      <c r="R63">
        <f>Controlled!B61</f>
        <v>62.785714285714285</v>
      </c>
      <c r="S63">
        <f>'Controlled pct'!B61</f>
        <v>0.11394866476536168</v>
      </c>
      <c r="T63">
        <f>'Fight Time'!B61</f>
        <v>551</v>
      </c>
    </row>
    <row r="64" spans="1:20" x14ac:dyDescent="0.3">
      <c r="A64" t="str">
        <f>Control!A62</f>
        <v>Pinto</v>
      </c>
      <c r="P64">
        <f>Control!B62</f>
        <v>10</v>
      </c>
      <c r="Q64">
        <f>'Ctrl pct'!B62</f>
        <v>9.7087378640776698E-2</v>
      </c>
      <c r="R64">
        <f>Controlled!B62</f>
        <v>26.5</v>
      </c>
      <c r="S64">
        <f>'Controlled pct'!B62</f>
        <v>0.25728155339805825</v>
      </c>
      <c r="T64">
        <f>'Fight Time'!B62</f>
        <v>103</v>
      </c>
    </row>
    <row r="65" spans="1:20" x14ac:dyDescent="0.3">
      <c r="A65" t="str">
        <f>Control!A63</f>
        <v>Lane</v>
      </c>
      <c r="P65">
        <f>Control!B63</f>
        <v>160.83333333333334</v>
      </c>
      <c r="Q65">
        <f>'Ctrl pct'!B63</f>
        <v>0.54335585585585588</v>
      </c>
      <c r="R65">
        <f>Controlled!B63</f>
        <v>31</v>
      </c>
      <c r="S65">
        <f>'Controlled pct'!B63</f>
        <v>0.10472972972972973</v>
      </c>
      <c r="T65">
        <f>'Fight Time'!B63</f>
        <v>296</v>
      </c>
    </row>
    <row r="66" spans="1:20" x14ac:dyDescent="0.3">
      <c r="A66" t="str">
        <f>Control!A64</f>
        <v>Barlow</v>
      </c>
      <c r="P66">
        <f>Control!B64</f>
        <v>29.666666666666668</v>
      </c>
      <c r="Q66">
        <f>'Ctrl pct'!B64</f>
        <v>5.3743961352657008E-2</v>
      </c>
      <c r="R66">
        <f>Controlled!B64</f>
        <v>4</v>
      </c>
      <c r="S66">
        <f>'Controlled pct'!B64</f>
        <v>7.246376811594203E-3</v>
      </c>
      <c r="T66">
        <f>'Fight Time'!B64</f>
        <v>552</v>
      </c>
    </row>
    <row r="67" spans="1:20" x14ac:dyDescent="0.3">
      <c r="A67" t="str">
        <f>Control!A65</f>
        <v>Patterson</v>
      </c>
      <c r="P67">
        <f>Control!B65</f>
        <v>60.6</v>
      </c>
      <c r="Q67">
        <f>'Ctrl pct'!B65</f>
        <v>0.26120689655172413</v>
      </c>
      <c r="R67">
        <f>Controlled!B65</f>
        <v>26.4</v>
      </c>
      <c r="S67">
        <f>'Controlled pct'!B65</f>
        <v>0.11379310344827585</v>
      </c>
      <c r="T67">
        <f>'Fight Time'!B65</f>
        <v>232</v>
      </c>
    </row>
    <row r="68" spans="1:20" x14ac:dyDescent="0.3">
      <c r="A68" t="str">
        <f>Control!A66</f>
        <v>Amil</v>
      </c>
      <c r="P68">
        <f>Control!B66</f>
        <v>147.75</v>
      </c>
      <c r="Q68">
        <f>'Ctrl pct'!B66</f>
        <v>0.31706008583690987</v>
      </c>
      <c r="R68">
        <f>Controlled!B66</f>
        <v>121.5</v>
      </c>
      <c r="S68">
        <f>'Controlled pct'!B66</f>
        <v>0.26072961373390557</v>
      </c>
      <c r="T68">
        <f>'Fight Time'!B66</f>
        <v>466</v>
      </c>
    </row>
    <row r="69" spans="1:20" x14ac:dyDescent="0.3">
      <c r="A69" t="str">
        <f>Control!A67</f>
        <v>Gomis</v>
      </c>
      <c r="P69">
        <f>Control!B67</f>
        <v>174</v>
      </c>
      <c r="Q69">
        <f>'Ctrl pct'!B67</f>
        <v>0.20232558139534884</v>
      </c>
      <c r="R69">
        <f>Controlled!B67</f>
        <v>200.2</v>
      </c>
      <c r="S69">
        <f>'Controlled pct'!B67</f>
        <v>0.2327906976744186</v>
      </c>
      <c r="T69">
        <f>'Fight Time'!B67</f>
        <v>860</v>
      </c>
    </row>
    <row r="70" spans="1:20" x14ac:dyDescent="0.3">
      <c r="A70" t="str">
        <f>Control!A68</f>
        <v>Ribovics</v>
      </c>
      <c r="P70">
        <f>Control!B68</f>
        <v>21.2</v>
      </c>
      <c r="Q70">
        <f>'Ctrl pct'!B68</f>
        <v>3.7522123893805305E-2</v>
      </c>
      <c r="R70">
        <f>Controlled!B68</f>
        <v>180.6</v>
      </c>
      <c r="S70">
        <f>'Controlled pct'!B68</f>
        <v>0.31964601769911505</v>
      </c>
      <c r="T70">
        <f>'Fight Time'!B68</f>
        <v>565</v>
      </c>
    </row>
    <row r="71" spans="1:20" x14ac:dyDescent="0.3">
      <c r="A71" t="str">
        <f>Control!A69</f>
        <v>Haqparast</v>
      </c>
      <c r="P71">
        <f>Control!B69</f>
        <v>29.357142857142858</v>
      </c>
      <c r="Q71">
        <f>'Ctrl pct'!B69</f>
        <v>4.010538641686183E-2</v>
      </c>
      <c r="R71">
        <f>Controlled!B69</f>
        <v>82.857142857142861</v>
      </c>
      <c r="S71">
        <f>'Controlled pct'!B69</f>
        <v>0.1131928181108509</v>
      </c>
      <c r="T71">
        <f>'Fight Time'!B69</f>
        <v>732</v>
      </c>
    </row>
    <row r="72" spans="1:20" x14ac:dyDescent="0.3">
      <c r="A72" t="str">
        <f>Control!A70</f>
        <v>J. Marquez</v>
      </c>
      <c r="P72">
        <f>Control!B70</f>
        <v>27.625</v>
      </c>
      <c r="Q72">
        <f>'Ctrl pct'!B70</f>
        <v>5.7313278008298753E-2</v>
      </c>
      <c r="R72">
        <f>Controlled!B70</f>
        <v>148</v>
      </c>
      <c r="S72">
        <f>'Controlled pct'!B70</f>
        <v>0.30705394190871371</v>
      </c>
      <c r="T72">
        <f>'Fight Time'!B70</f>
        <v>482</v>
      </c>
    </row>
    <row r="73" spans="1:20" x14ac:dyDescent="0.3">
      <c r="A73" t="str">
        <f>Control!A71</f>
        <v>Brundage</v>
      </c>
      <c r="P73">
        <f>Control!B71</f>
        <v>62</v>
      </c>
      <c r="Q73">
        <f>'Ctrl pct'!B71</f>
        <v>0.1751412429378531</v>
      </c>
      <c r="R73">
        <f>Controlled!B71</f>
        <v>217.54545454545453</v>
      </c>
      <c r="S73">
        <f>'Controlled pct'!B71</f>
        <v>0.6145351823317925</v>
      </c>
      <c r="T73">
        <f>'Fight Time'!B71</f>
        <v>354</v>
      </c>
    </row>
    <row r="74" spans="1:20" x14ac:dyDescent="0.3">
      <c r="A74" t="str">
        <f>Control!A72</f>
        <v>Kape</v>
      </c>
      <c r="P74">
        <f>Control!B72</f>
        <v>22.666666666666668</v>
      </c>
      <c r="Q74">
        <f>'Ctrl pct'!B72</f>
        <v>3.1569173630454972E-2</v>
      </c>
      <c r="R74">
        <f>Controlled!B72</f>
        <v>52.888888888888886</v>
      </c>
      <c r="S74">
        <f>'Controlled pct'!B72</f>
        <v>7.3661405137728259E-2</v>
      </c>
      <c r="T74">
        <f>'Fight Time'!B72</f>
        <v>718</v>
      </c>
    </row>
    <row r="75" spans="1:20" x14ac:dyDescent="0.3">
      <c r="A75" t="str">
        <f>Control!A73</f>
        <v>Almabayev</v>
      </c>
      <c r="P75">
        <f>Control!B73</f>
        <v>379.4</v>
      </c>
      <c r="Q75">
        <f>'Ctrl pct'!B73</f>
        <v>0.47543859649122805</v>
      </c>
      <c r="R75">
        <f>Controlled!B73</f>
        <v>25.4</v>
      </c>
      <c r="S75">
        <f>'Controlled pct'!B73</f>
        <v>3.182957393483709E-2</v>
      </c>
      <c r="T75">
        <f>'Fight Time'!B73</f>
        <v>798</v>
      </c>
    </row>
    <row r="76" spans="1:20" x14ac:dyDescent="0.3">
      <c r="A76" t="str">
        <f>Control!A74</f>
        <v>Ozzy Diaz</v>
      </c>
      <c r="P76">
        <f>Control!B74</f>
        <v>11</v>
      </c>
      <c r="Q76">
        <f>'Ctrl pct'!B74</f>
        <v>4.0441176470588237E-2</v>
      </c>
      <c r="R76">
        <f>Controlled!B74</f>
        <v>66</v>
      </c>
      <c r="S76">
        <f>'Controlled pct'!B74</f>
        <v>0.24264705882352941</v>
      </c>
      <c r="T76">
        <f>'Fight Time'!B74</f>
        <v>272</v>
      </c>
    </row>
    <row r="77" spans="1:20" x14ac:dyDescent="0.3">
      <c r="A77" t="str">
        <f>Control!A75</f>
        <v>Djorden Santos</v>
      </c>
      <c r="P77">
        <f>Control!B75</f>
        <v>140.5</v>
      </c>
      <c r="Q77">
        <f>'Ctrl pct'!B75</f>
        <v>0.15611111111111112</v>
      </c>
      <c r="R77">
        <f>Controlled!B75</f>
        <v>124</v>
      </c>
      <c r="S77">
        <f>'Controlled pct'!B75</f>
        <v>0.13777777777777778</v>
      </c>
      <c r="T77">
        <f>'Fight Time'!B75</f>
        <v>900</v>
      </c>
    </row>
    <row r="78" spans="1:20" x14ac:dyDescent="0.3">
      <c r="A78" t="str">
        <f>Control!A76</f>
        <v>Gutierrez</v>
      </c>
      <c r="P78">
        <f>Control!B76</f>
        <v>35.230769230769234</v>
      </c>
      <c r="Q78">
        <f>'Ctrl pct'!B76</f>
        <v>4.403846153846154E-2</v>
      </c>
      <c r="R78">
        <f>Controlled!B76</f>
        <v>185.38461538461539</v>
      </c>
      <c r="S78">
        <f>'Controlled pct'!B76</f>
        <v>0.23173076923076924</v>
      </c>
      <c r="T78">
        <f>'Fight Time'!B76</f>
        <v>800</v>
      </c>
    </row>
    <row r="79" spans="1:20" x14ac:dyDescent="0.3">
      <c r="A79" t="str">
        <f>Control!A77</f>
        <v>Marshall</v>
      </c>
      <c r="P79">
        <f>Control!B77</f>
        <v>209.5</v>
      </c>
      <c r="Q79">
        <f>'Ctrl pct'!B77</f>
        <v>0.31175595238095238</v>
      </c>
      <c r="R79">
        <f>Controlled!B77</f>
        <v>48.666666666666664</v>
      </c>
      <c r="S79">
        <f>'Controlled pct'!B77</f>
        <v>7.2420634920634913E-2</v>
      </c>
      <c r="T79">
        <f>'Fight Time'!B77</f>
        <v>672</v>
      </c>
    </row>
    <row r="80" spans="1:20" x14ac:dyDescent="0.3">
      <c r="A80" t="str">
        <f>Control!A78</f>
        <v>Mairon Santos</v>
      </c>
      <c r="P80">
        <f>Control!B78</f>
        <v>2</v>
      </c>
      <c r="Q80">
        <f>'Ctrl pct'!B78</f>
        <v>5.1282051282051282E-3</v>
      </c>
      <c r="R80">
        <f>Controlled!B78</f>
        <v>124</v>
      </c>
      <c r="S80">
        <f>'Controlled pct'!B78</f>
        <v>0.31794871794871793</v>
      </c>
      <c r="T80">
        <f>'Fight Time'!B78</f>
        <v>390</v>
      </c>
    </row>
    <row r="81" spans="1:20" x14ac:dyDescent="0.3">
      <c r="A81" t="str">
        <f>Control!A79</f>
        <v>Leal</v>
      </c>
      <c r="P81">
        <f>Control!B79</f>
        <v>8</v>
      </c>
      <c r="Q81">
        <f>'Ctrl pct'!B79</f>
        <v>8.8888888888888889E-3</v>
      </c>
      <c r="R81">
        <f>Controlled!B79</f>
        <v>107</v>
      </c>
      <c r="S81">
        <f>'Controlled pct'!B79</f>
        <v>0.11888888888888889</v>
      </c>
      <c r="T81">
        <f>'Fight Time'!B79</f>
        <v>900</v>
      </c>
    </row>
    <row r="82" spans="1:20" x14ac:dyDescent="0.3">
      <c r="A82" t="str">
        <f>Control!A80</f>
        <v>Morono</v>
      </c>
      <c r="P82">
        <f>Control!B80</f>
        <v>40.956521739130437</v>
      </c>
      <c r="Q82">
        <f>'Ctrl pct'!B80</f>
        <v>5.6569781407638728E-2</v>
      </c>
      <c r="R82">
        <f>Controlled!B80</f>
        <v>92.565217391304344</v>
      </c>
      <c r="S82">
        <f>'Controlled pct'!B80</f>
        <v>0.12785251020898389</v>
      </c>
      <c r="T82">
        <f>'Fight Time'!B80</f>
        <v>724</v>
      </c>
    </row>
    <row r="83" spans="1:20" x14ac:dyDescent="0.3">
      <c r="A83" t="str">
        <f>Control!A81</f>
        <v>Bruno Ferreira</v>
      </c>
      <c r="P83">
        <f>Control!B81</f>
        <v>28.714285714285715</v>
      </c>
      <c r="Q83">
        <f>'Ctrl pct'!B81</f>
        <v>9.5396298054105363E-2</v>
      </c>
      <c r="R83">
        <f>Controlled!B81</f>
        <v>45.428571428571431</v>
      </c>
      <c r="S83">
        <f>'Controlled pct'!B81</f>
        <v>0.15092548647365925</v>
      </c>
      <c r="T83">
        <f>'Fight Time'!B81</f>
        <v>301</v>
      </c>
    </row>
    <row r="84" spans="1:20" x14ac:dyDescent="0.3">
      <c r="A84" t="str">
        <f>Control!A82</f>
        <v>Petrosyan</v>
      </c>
      <c r="P84">
        <f>Control!B82</f>
        <v>37.75</v>
      </c>
      <c r="Q84">
        <f>'Ctrl pct'!B82</f>
        <v>5.5678466076696166E-2</v>
      </c>
      <c r="R84">
        <f>Controlled!B82</f>
        <v>159.125</v>
      </c>
      <c r="S84">
        <f>'Controlled pct'!B82</f>
        <v>0.2346976401179941</v>
      </c>
      <c r="T84">
        <f>'Fight Time'!B82</f>
        <v>678</v>
      </c>
    </row>
    <row r="85" spans="1:20" x14ac:dyDescent="0.3">
      <c r="A85" t="str">
        <f>Control!A83</f>
        <v>Tsuruya</v>
      </c>
      <c r="P85">
        <f>Control!B83</f>
        <v>324.39999999999998</v>
      </c>
      <c r="Q85">
        <f>'Ctrl pct'!B83</f>
        <v>0.52322580645161287</v>
      </c>
      <c r="R85">
        <f>Controlled!B83</f>
        <v>74.599999999999994</v>
      </c>
      <c r="S85">
        <f>'Controlled pct'!B83</f>
        <v>0.12032258064516128</v>
      </c>
      <c r="T85">
        <f>'Fight Time'!B83</f>
        <v>620</v>
      </c>
    </row>
    <row r="86" spans="1:20" x14ac:dyDescent="0.3">
      <c r="A86" t="str">
        <f>Control!A84</f>
        <v>Van</v>
      </c>
      <c r="P86">
        <f>Control!B84</f>
        <v>35.714285714285715</v>
      </c>
      <c r="Q86">
        <f>'Ctrl pct'!B84</f>
        <v>4.469873055605221E-2</v>
      </c>
      <c r="R86">
        <f>Controlled!B84</f>
        <v>134.42857142857142</v>
      </c>
      <c r="S86">
        <f>'Controlled pct'!B84</f>
        <v>0.16824602181298048</v>
      </c>
      <c r="T86">
        <f>'Fight Time'!B84</f>
        <v>799</v>
      </c>
    </row>
    <row r="87" spans="1:20" x14ac:dyDescent="0.3">
      <c r="A87" t="str">
        <f>Control!A85</f>
        <v>Kuniev</v>
      </c>
      <c r="P87">
        <f>Control!B85</f>
        <v>223.5</v>
      </c>
      <c r="Q87">
        <f>'Ctrl pct'!B85</f>
        <v>0.46562500000000001</v>
      </c>
      <c r="R87">
        <f>Controlled!B85</f>
        <v>53</v>
      </c>
      <c r="S87">
        <f>'Controlled pct'!B85</f>
        <v>0.11041666666666666</v>
      </c>
      <c r="T87">
        <f>'Fight Time'!B85</f>
        <v>480</v>
      </c>
    </row>
    <row r="88" spans="1:20" x14ac:dyDescent="0.3">
      <c r="A88" t="str">
        <f>Control!A86</f>
        <v>Blaydes</v>
      </c>
      <c r="P88">
        <f>Control!B86</f>
        <v>253.63157894736841</v>
      </c>
      <c r="Q88">
        <f>'Ctrl pct'!B86</f>
        <v>0.49153406772745817</v>
      </c>
      <c r="R88">
        <f>Controlled!B86</f>
        <v>25.684210526315791</v>
      </c>
      <c r="S88">
        <f>'Controlled pct'!B86</f>
        <v>4.9775601795185642E-2</v>
      </c>
      <c r="T88">
        <f>'Fight Time'!B86</f>
        <v>516</v>
      </c>
    </row>
    <row r="89" spans="1:20" x14ac:dyDescent="0.3">
      <c r="A89" t="str">
        <f>Control!A87</f>
        <v>Ruffy</v>
      </c>
      <c r="P89">
        <f>Control!B87</f>
        <v>23</v>
      </c>
      <c r="Q89">
        <f>'Ctrl pct'!B87</f>
        <v>3.4431137724550899E-2</v>
      </c>
      <c r="R89">
        <f>Controlled!B87</f>
        <v>26</v>
      </c>
      <c r="S89">
        <f>'Controlled pct'!B87</f>
        <v>3.8922155688622756E-2</v>
      </c>
      <c r="T89">
        <f>'Fight Time'!B87</f>
        <v>668</v>
      </c>
    </row>
    <row r="90" spans="1:20" x14ac:dyDescent="0.3">
      <c r="A90" t="str">
        <f>Control!A88</f>
        <v>King Green</v>
      </c>
      <c r="P90">
        <f>Control!B88</f>
        <v>96.15384615384616</v>
      </c>
      <c r="Q90">
        <f>'Ctrl pct'!B88</f>
        <v>0.13955565479513229</v>
      </c>
      <c r="R90">
        <f>Controlled!B88</f>
        <v>56.96</v>
      </c>
      <c r="S90">
        <f>'Controlled pct'!B88</f>
        <v>8.2670537010159653E-2</v>
      </c>
      <c r="T90">
        <f>'Fight Time'!B88</f>
        <v>689</v>
      </c>
    </row>
    <row r="91" spans="1:20" x14ac:dyDescent="0.3">
      <c r="A91" t="str">
        <f>Control!A89</f>
        <v>Lucindo</v>
      </c>
      <c r="P91">
        <f>Control!B89</f>
        <v>192.66666666666666</v>
      </c>
      <c r="Q91">
        <f>'Ctrl pct'!B89</f>
        <v>0.23381877022653721</v>
      </c>
      <c r="R91">
        <f>Controlled!B89</f>
        <v>114</v>
      </c>
      <c r="S91">
        <f>'Controlled pct'!B89</f>
        <v>0.13834951456310679</v>
      </c>
      <c r="T91">
        <f>'Fight Time'!B89</f>
        <v>824</v>
      </c>
    </row>
    <row r="92" spans="1:20" x14ac:dyDescent="0.3">
      <c r="A92" t="str">
        <f>Control!A90</f>
        <v>Lemos</v>
      </c>
      <c r="P92">
        <f>Control!B90</f>
        <v>116.92307692307692</v>
      </c>
      <c r="Q92">
        <f>'Ctrl pct'!B90</f>
        <v>0.20055416281831376</v>
      </c>
      <c r="R92">
        <f>Controlled!B90</f>
        <v>190.46153846153845</v>
      </c>
      <c r="S92">
        <f>'Controlled pct'!B90</f>
        <v>0.32669217574877951</v>
      </c>
      <c r="T92">
        <f>'Fight Time'!B90</f>
        <v>583</v>
      </c>
    </row>
    <row r="93" spans="1:20" x14ac:dyDescent="0.3">
      <c r="A93" t="str">
        <f>Control!A91</f>
        <v>Bahamondes</v>
      </c>
      <c r="P93">
        <f>Control!B91</f>
        <v>35</v>
      </c>
      <c r="Q93">
        <f>'Ctrl pct'!B91</f>
        <v>5.3846153846153849E-2</v>
      </c>
      <c r="R93">
        <f>Controlled!B91</f>
        <v>76.111111111111114</v>
      </c>
      <c r="S93">
        <f>'Controlled pct'!B91</f>
        <v>0.11709401709401709</v>
      </c>
      <c r="T93">
        <f>'Fight Time'!B91</f>
        <v>650</v>
      </c>
    </row>
    <row r="94" spans="1:20" x14ac:dyDescent="0.3">
      <c r="A94" t="str">
        <f>Control!A92</f>
        <v>J. Turner</v>
      </c>
      <c r="P94">
        <f>Control!B92</f>
        <v>59.46153846153846</v>
      </c>
      <c r="Q94">
        <f>'Ctrl pct'!B92</f>
        <v>0.13606759373349761</v>
      </c>
      <c r="R94">
        <f>Controlled!B92</f>
        <v>107.15384615384616</v>
      </c>
      <c r="S94">
        <f>'Controlled pct'!B92</f>
        <v>0.24520330927653583</v>
      </c>
      <c r="T94">
        <f>'Fight Time'!B92</f>
        <v>437</v>
      </c>
    </row>
    <row r="95" spans="1:20" x14ac:dyDescent="0.3">
      <c r="A95" t="str">
        <f>Control!A93</f>
        <v>Gaethje</v>
      </c>
      <c r="P95">
        <f>Control!B93</f>
        <v>27.5</v>
      </c>
      <c r="Q95">
        <f>'Ctrl pct'!B93</f>
        <v>4.1920731707317076E-2</v>
      </c>
      <c r="R95">
        <f>Controlled!B93</f>
        <v>11.5</v>
      </c>
      <c r="S95">
        <f>'Controlled pct'!B93</f>
        <v>1.753048780487805E-2</v>
      </c>
      <c r="T95">
        <f>'Fight Time'!B93</f>
        <v>656</v>
      </c>
    </row>
    <row r="96" spans="1:20" x14ac:dyDescent="0.3">
      <c r="A96" t="str">
        <f>Control!A94</f>
        <v>Fiziev</v>
      </c>
      <c r="P96">
        <f>Control!B94</f>
        <v>50.3</v>
      </c>
      <c r="Q96">
        <f>'Ctrl pct'!B94</f>
        <v>7.1754636233951494E-2</v>
      </c>
      <c r="R96">
        <f>Controlled!B94</f>
        <v>65.8</v>
      </c>
      <c r="S96">
        <f>'Controlled pct'!B94</f>
        <v>9.3865905848787443E-2</v>
      </c>
      <c r="T96">
        <f>'Fight Time'!B94</f>
        <v>701</v>
      </c>
    </row>
    <row r="97" spans="1:20" x14ac:dyDescent="0.3">
      <c r="A97" t="str">
        <f>Control!A95</f>
        <v>Ankalaev</v>
      </c>
      <c r="P97">
        <f>Control!B95</f>
        <v>206.66666666666666</v>
      </c>
      <c r="Q97">
        <f>'Ctrl pct'!B95</f>
        <v>0.29650884744141559</v>
      </c>
      <c r="R97">
        <f>Controlled!B95</f>
        <v>25.8</v>
      </c>
      <c r="S97">
        <f>'Controlled pct'!B95</f>
        <v>3.7015781922525109E-2</v>
      </c>
      <c r="T97">
        <f>'Fight Time'!B95</f>
        <v>697</v>
      </c>
    </row>
    <row r="98" spans="1:20" x14ac:dyDescent="0.3">
      <c r="A98" t="str">
        <f>Control!A96</f>
        <v>Alex Pereira</v>
      </c>
      <c r="P98">
        <f>Control!B96</f>
        <v>12.636363636363637</v>
      </c>
      <c r="Q98">
        <f>'Ctrl pct'!B96</f>
        <v>1.980621259618125E-2</v>
      </c>
      <c r="R98">
        <f>Controlled!B96</f>
        <v>169.18181818181819</v>
      </c>
      <c r="S98">
        <f>'Controlled pct'!B96</f>
        <v>0.26517526360786547</v>
      </c>
      <c r="T98">
        <f>'Fight Time'!B96</f>
        <v>638</v>
      </c>
    </row>
    <row r="99" spans="1:20" x14ac:dyDescent="0.3">
      <c r="A99" t="str">
        <f>Control!A97</f>
        <v>Duben</v>
      </c>
      <c r="P99">
        <f>Control!B97</f>
        <v>0</v>
      </c>
      <c r="Q99">
        <f>'Ctrl pct'!B97</f>
        <v>0</v>
      </c>
      <c r="R99">
        <f>Controlled!B97</f>
        <v>0</v>
      </c>
      <c r="S99">
        <f>'Controlled pct'!B97</f>
        <v>0</v>
      </c>
      <c r="T99">
        <f>'Fight Time'!B97</f>
        <v>73</v>
      </c>
    </row>
    <row r="100" spans="1:20" x14ac:dyDescent="0.3">
      <c r="A100" t="str">
        <f>Control!A98</f>
        <v>Judice</v>
      </c>
      <c r="P100">
        <f>Control!B98</f>
        <v>129.5</v>
      </c>
      <c r="Q100">
        <f>'Ctrl pct'!B98</f>
        <v>0.1438888888888889</v>
      </c>
      <c r="R100">
        <f>Controlled!B98</f>
        <v>100.5</v>
      </c>
      <c r="S100">
        <f>'Controlled pct'!B98</f>
        <v>0.11166666666666666</v>
      </c>
      <c r="T100">
        <f>'Fight Time'!B98</f>
        <v>900</v>
      </c>
    </row>
    <row r="101" spans="1:20" x14ac:dyDescent="0.3">
      <c r="A101" t="str">
        <f>Control!A99</f>
        <v>Mederos</v>
      </c>
      <c r="P101">
        <f>Control!B99</f>
        <v>126.5</v>
      </c>
      <c r="Q101">
        <f>'Ctrl pct'!B99</f>
        <v>0.22</v>
      </c>
      <c r="R101">
        <f>Controlled!B99</f>
        <v>110</v>
      </c>
      <c r="S101">
        <f>'Controlled pct'!B99</f>
        <v>0.19130434782608696</v>
      </c>
      <c r="T101">
        <f>'Fight Time'!B99</f>
        <v>575</v>
      </c>
    </row>
    <row r="102" spans="1:20" x14ac:dyDescent="0.3">
      <c r="A102" t="str">
        <f>Control!A100</f>
        <v>Elder</v>
      </c>
      <c r="P102">
        <f>Control!B100</f>
        <v>81.75</v>
      </c>
      <c r="Q102">
        <f>'Ctrl pct'!B100</f>
        <v>0.1149789029535865</v>
      </c>
      <c r="R102">
        <f>Controlled!B100</f>
        <v>128.75</v>
      </c>
      <c r="S102">
        <f>'Controlled pct'!B100</f>
        <v>0.1810829817158931</v>
      </c>
      <c r="T102">
        <f>'Fight Time'!B100</f>
        <v>711</v>
      </c>
    </row>
    <row r="103" spans="1:20" x14ac:dyDescent="0.3">
      <c r="A103" t="str">
        <f>Control!A101</f>
        <v>Cachoeira</v>
      </c>
      <c r="P103">
        <f>Control!B101</f>
        <v>13.4</v>
      </c>
      <c r="Q103">
        <f>'Ctrl pct'!B101</f>
        <v>2.2905982905982905E-2</v>
      </c>
      <c r="R103">
        <f>Controlled!B101</f>
        <v>206.3</v>
      </c>
      <c r="S103">
        <f>'Controlled pct'!B101</f>
        <v>0.3526495726495727</v>
      </c>
      <c r="T103">
        <f>'Fight Time'!B101</f>
        <v>585</v>
      </c>
    </row>
    <row r="104" spans="1:20" x14ac:dyDescent="0.3">
      <c r="A104" t="str">
        <f>Control!A102</f>
        <v>J. Nunes</v>
      </c>
      <c r="P104">
        <f>Control!B102</f>
        <v>40.6</v>
      </c>
      <c r="Q104">
        <f>'Ctrl pct'!B102</f>
        <v>5.2118100128369704E-2</v>
      </c>
      <c r="R104">
        <f>Controlled!B102</f>
        <v>130.19999999999999</v>
      </c>
      <c r="S104">
        <f>'Controlled pct'!B102</f>
        <v>0.16713735558408213</v>
      </c>
      <c r="T104">
        <f>'Fight Time'!B102</f>
        <v>779</v>
      </c>
    </row>
    <row r="105" spans="1:20" x14ac:dyDescent="0.3">
      <c r="A105" t="str">
        <f>Control!A103</f>
        <v>Andre Lima</v>
      </c>
      <c r="P105">
        <f>Control!B103</f>
        <v>187.25</v>
      </c>
      <c r="Q105">
        <f>'Ctrl pct'!B103</f>
        <v>0.23612862547288777</v>
      </c>
      <c r="R105">
        <f>Controlled!B103</f>
        <v>62.5</v>
      </c>
      <c r="S105">
        <f>'Controlled pct'!B103</f>
        <v>7.8814627994955866E-2</v>
      </c>
      <c r="T105">
        <f>'Fight Time'!B103</f>
        <v>793</v>
      </c>
    </row>
    <row r="106" spans="1:20" x14ac:dyDescent="0.3">
      <c r="A106" t="str">
        <f>Control!A104</f>
        <v>Barez</v>
      </c>
      <c r="P106">
        <f>Control!B104</f>
        <v>71.333333333333329</v>
      </c>
      <c r="Q106">
        <f>'Ctrl pct'!B104</f>
        <v>0.10662680617837568</v>
      </c>
      <c r="R106">
        <f>Controlled!B104</f>
        <v>117.66666666666667</v>
      </c>
      <c r="S106">
        <f>'Controlled pct'!B104</f>
        <v>0.17588440458395616</v>
      </c>
      <c r="T106">
        <f>'Fight Time'!B104</f>
        <v>669</v>
      </c>
    </row>
    <row r="107" spans="1:20" x14ac:dyDescent="0.3">
      <c r="A107" t="str">
        <f>Control!A105</f>
        <v>Musasa</v>
      </c>
      <c r="P107">
        <f>Control!B105</f>
        <v>246</v>
      </c>
      <c r="Q107">
        <f>'Ctrl pct'!B105</f>
        <v>0.27333333333333332</v>
      </c>
      <c r="R107">
        <f>Controlled!B105</f>
        <v>231</v>
      </c>
      <c r="S107">
        <f>'Controlled pct'!B105</f>
        <v>0.25666666666666665</v>
      </c>
      <c r="T107">
        <f>'Fight Time'!B105</f>
        <v>900</v>
      </c>
    </row>
    <row r="108" spans="1:20" x14ac:dyDescent="0.3">
      <c r="A108" t="str">
        <f>Control!A106</f>
        <v>Carlos Vera</v>
      </c>
      <c r="P108">
        <f>Control!B106</f>
        <v>0</v>
      </c>
      <c r="Q108">
        <f>'Ctrl pct'!B106</f>
        <v>0</v>
      </c>
      <c r="R108">
        <f>Controlled!B106</f>
        <v>783</v>
      </c>
      <c r="S108">
        <f>'Controlled pct'!B106</f>
        <v>0.87</v>
      </c>
      <c r="T108">
        <f>'Fight Time'!B106</f>
        <v>900</v>
      </c>
    </row>
    <row r="109" spans="1:20" x14ac:dyDescent="0.3">
      <c r="A109" t="str">
        <f>Control!A107</f>
        <v>Br. Ribeiro</v>
      </c>
      <c r="P109">
        <f>Control!B107</f>
        <v>30.75</v>
      </c>
      <c r="Q109">
        <f>'Ctrl pct'!B107</f>
        <v>5.7800751879699248E-2</v>
      </c>
      <c r="R109">
        <f>Controlled!B107</f>
        <v>154.5</v>
      </c>
      <c r="S109">
        <f>'Controlled pct'!B107</f>
        <v>0.29041353383458646</v>
      </c>
      <c r="T109">
        <f>'Fight Time'!B107</f>
        <v>532</v>
      </c>
    </row>
    <row r="110" spans="1:20" x14ac:dyDescent="0.3">
      <c r="A110" t="str">
        <f>Control!A108</f>
        <v>Nurgoshay</v>
      </c>
      <c r="P110">
        <f>Control!B108</f>
        <v>1</v>
      </c>
      <c r="Q110">
        <f>'Ctrl pct'!B108</f>
        <v>1.953125E-3</v>
      </c>
      <c r="R110">
        <f>Controlled!B108</f>
        <v>15</v>
      </c>
      <c r="S110">
        <f>'Controlled pct'!B108</f>
        <v>2.9296875E-2</v>
      </c>
      <c r="T110">
        <f>'Fight Time'!B108</f>
        <v>512</v>
      </c>
    </row>
    <row r="111" spans="1:20" x14ac:dyDescent="0.3">
      <c r="A111" t="str">
        <f>Control!A109</f>
        <v>Sam Hughes</v>
      </c>
      <c r="P111">
        <f>Control!B109</f>
        <v>221.33333333333334</v>
      </c>
      <c r="Q111">
        <f>'Ctrl pct'!B109</f>
        <v>0.2679580306698951</v>
      </c>
      <c r="R111">
        <f>Controlled!B109</f>
        <v>94.222222222222229</v>
      </c>
      <c r="S111">
        <f>'Controlled pct'!B109</f>
        <v>0.11407048695184289</v>
      </c>
      <c r="T111">
        <f>'Fight Time'!B109</f>
        <v>826</v>
      </c>
    </row>
    <row r="112" spans="1:20" x14ac:dyDescent="0.3">
      <c r="A112" t="str">
        <f>Control!A110</f>
        <v>Luciano</v>
      </c>
      <c r="P112">
        <f>Control!B110</f>
        <v>140.5</v>
      </c>
      <c r="Q112">
        <f>'Ctrl pct'!B110</f>
        <v>0.15611111111111112</v>
      </c>
      <c r="R112">
        <f>Controlled!B110</f>
        <v>213</v>
      </c>
      <c r="S112">
        <f>'Controlled pct'!B110</f>
        <v>0.23666666666666666</v>
      </c>
      <c r="T112">
        <f>'Fight Time'!B110</f>
        <v>900</v>
      </c>
    </row>
    <row r="113" spans="1:20" x14ac:dyDescent="0.3">
      <c r="A113" t="str">
        <f>Control!A111</f>
        <v>Spann</v>
      </c>
      <c r="P113">
        <f>Control!B111</f>
        <v>83.07692307692308</v>
      </c>
      <c r="Q113">
        <f>'Ctrl pct'!B111</f>
        <v>0.26042922594646734</v>
      </c>
      <c r="R113">
        <f>Controlled!B111</f>
        <v>62.846153846153847</v>
      </c>
      <c r="S113">
        <f>'Controlled pct'!B111</f>
        <v>0.19700988666505909</v>
      </c>
      <c r="T113">
        <f>'Fight Time'!B111</f>
        <v>319</v>
      </c>
    </row>
    <row r="114" spans="1:20" x14ac:dyDescent="0.3">
      <c r="A114" t="str">
        <f>Control!A112</f>
        <v>Acosta</v>
      </c>
      <c r="P114">
        <f>Control!B112</f>
        <v>106</v>
      </c>
      <c r="Q114">
        <f>'Ctrl pct'!B112</f>
        <v>0.15142857142857144</v>
      </c>
      <c r="R114">
        <f>Controlled!B112</f>
        <v>61</v>
      </c>
      <c r="S114">
        <f>'Controlled pct'!B112</f>
        <v>8.7142857142857147E-2</v>
      </c>
      <c r="T114">
        <f>'Fight Time'!B112</f>
        <v>700</v>
      </c>
    </row>
    <row r="115" spans="1:20" x14ac:dyDescent="0.3">
      <c r="A115" t="str">
        <f>Control!A113</f>
        <v>AJ Cunningham</v>
      </c>
      <c r="P115">
        <f>Control!B113</f>
        <v>13</v>
      </c>
      <c r="Q115">
        <f>'Ctrl pct'!B113</f>
        <v>3.1630170316301706E-2</v>
      </c>
      <c r="R115">
        <f>Controlled!B113</f>
        <v>14</v>
      </c>
      <c r="S115">
        <f>'Controlled pct'!B113</f>
        <v>3.4063260340632603E-2</v>
      </c>
      <c r="T115">
        <f>'Fight Time'!B113</f>
        <v>411</v>
      </c>
    </row>
    <row r="116" spans="1:20" x14ac:dyDescent="0.3">
      <c r="A116" t="str">
        <f>Control!A114</f>
        <v>SuYoung</v>
      </c>
      <c r="P116">
        <f>Control!B114</f>
        <v>359</v>
      </c>
      <c r="Q116">
        <f>'Ctrl pct'!B114</f>
        <v>0.3988888888888889</v>
      </c>
      <c r="R116">
        <f>Controlled!B114</f>
        <v>61.333333333333336</v>
      </c>
      <c r="S116">
        <f>'Controlled pct'!B114</f>
        <v>6.8148148148148152E-2</v>
      </c>
      <c r="T116">
        <f>'Fight Time'!B114</f>
        <v>900</v>
      </c>
    </row>
    <row r="117" spans="1:20" x14ac:dyDescent="0.3">
      <c r="A117" t="str">
        <f>Control!A115</f>
        <v>Gibson</v>
      </c>
      <c r="P117">
        <f>Control!B115</f>
        <v>173.875</v>
      </c>
      <c r="Q117">
        <f>'Ctrl pct'!B115</f>
        <v>0.25874255952380953</v>
      </c>
      <c r="R117">
        <f>Controlled!B115</f>
        <v>129.75</v>
      </c>
      <c r="S117">
        <f>'Controlled pct'!B115</f>
        <v>0.19308035714285715</v>
      </c>
      <c r="T117">
        <f>'Fight Time'!B115</f>
        <v>672</v>
      </c>
    </row>
    <row r="118" spans="1:20" x14ac:dyDescent="0.3">
      <c r="A118" t="str">
        <f>Control!A116</f>
        <v>Blackshear</v>
      </c>
      <c r="P118">
        <f>Control!B116</f>
        <v>111.71428571428571</v>
      </c>
      <c r="Q118">
        <f>'Ctrl pct'!B116</f>
        <v>0.20920278223649008</v>
      </c>
      <c r="R118">
        <f>Controlled!B116</f>
        <v>128.28571428571428</v>
      </c>
      <c r="S118">
        <f>'Controlled pct'!B116</f>
        <v>0.24023542001070089</v>
      </c>
      <c r="T118">
        <f>'Fight Time'!B116</f>
        <v>534</v>
      </c>
    </row>
    <row r="119" spans="1:20" x14ac:dyDescent="0.3">
      <c r="A119" t="str">
        <f>Control!A117</f>
        <v>Holobaugh</v>
      </c>
      <c r="P119">
        <f>Control!B117</f>
        <v>124.25</v>
      </c>
      <c r="Q119">
        <f>'Ctrl pct'!B117</f>
        <v>0.18768882175226587</v>
      </c>
      <c r="R119">
        <f>Controlled!B117</f>
        <v>339.625</v>
      </c>
      <c r="S119">
        <f>'Controlled pct'!B117</f>
        <v>0.51302870090634445</v>
      </c>
      <c r="T119">
        <f>'Fight Time'!B117</f>
        <v>662</v>
      </c>
    </row>
    <row r="120" spans="1:20" x14ac:dyDescent="0.3">
      <c r="A120" t="str">
        <f>Control!A118</f>
        <v>Alex Hernandez</v>
      </c>
      <c r="P120">
        <f>Control!B118</f>
        <v>73.857142857142861</v>
      </c>
      <c r="Q120">
        <f>'Ctrl pct'!B118</f>
        <v>0.12068160597572362</v>
      </c>
      <c r="R120">
        <f>Controlled!B118</f>
        <v>63.428571428571431</v>
      </c>
      <c r="S120">
        <f>'Controlled pct'!B118</f>
        <v>0.10364145658263306</v>
      </c>
      <c r="T120">
        <f>'Fight Time'!B118</f>
        <v>612</v>
      </c>
    </row>
    <row r="121" spans="1:20" x14ac:dyDescent="0.3">
      <c r="A121" t="str">
        <f>Control!A119</f>
        <v>Vallejos</v>
      </c>
      <c r="P121">
        <f>Control!B119</f>
        <v>5.5</v>
      </c>
      <c r="Q121">
        <f>'Ctrl pct'!B119</f>
        <v>1.0536398467432951E-2</v>
      </c>
      <c r="R121">
        <f>Controlled!B119</f>
        <v>5</v>
      </c>
      <c r="S121">
        <f>'Controlled pct'!B119</f>
        <v>9.5785440613026813E-3</v>
      </c>
      <c r="T121">
        <f>'Fight Time'!B119</f>
        <v>522</v>
      </c>
    </row>
    <row r="122" spans="1:20" x14ac:dyDescent="0.3">
      <c r="A122" t="str">
        <f>Control!A120</f>
        <v>SeungWoo</v>
      </c>
      <c r="P122">
        <f>Control!B120</f>
        <v>118</v>
      </c>
      <c r="Q122">
        <f>'Ctrl pct'!B120</f>
        <v>0.18759936406995231</v>
      </c>
      <c r="R122">
        <f>Controlled!B120</f>
        <v>111.4</v>
      </c>
      <c r="S122">
        <f>'Controlled pct'!B120</f>
        <v>0.17710651828298887</v>
      </c>
      <c r="T122">
        <f>'Fight Time'!B120</f>
        <v>629</v>
      </c>
    </row>
    <row r="123" spans="1:20" x14ac:dyDescent="0.3">
      <c r="A123" t="str">
        <f>Control!A121</f>
        <v>Elizeu Santos</v>
      </c>
      <c r="P123">
        <f>Control!B121</f>
        <v>90.5</v>
      </c>
      <c r="Q123">
        <f>'Ctrl pct'!B121</f>
        <v>0.1258692628650904</v>
      </c>
      <c r="R123">
        <f>Controlled!B121</f>
        <v>181.625</v>
      </c>
      <c r="S123">
        <f>'Controlled pct'!B121</f>
        <v>0.25260778859527122</v>
      </c>
      <c r="T123">
        <f>'Fight Time'!B121</f>
        <v>719</v>
      </c>
    </row>
    <row r="124" spans="1:20" x14ac:dyDescent="0.3">
      <c r="A124" t="str">
        <f>Control!A122</f>
        <v>Njokuani</v>
      </c>
      <c r="P124">
        <f>Control!B122</f>
        <v>142</v>
      </c>
      <c r="Q124">
        <f>'Ctrl pct'!B122</f>
        <v>0.24398625429553264</v>
      </c>
      <c r="R124">
        <f>Controlled!B122</f>
        <v>149.875</v>
      </c>
      <c r="S124">
        <f>'Controlled pct'!B122</f>
        <v>0.25751718213058417</v>
      </c>
      <c r="T124">
        <f>'Fight Time'!B122</f>
        <v>582</v>
      </c>
    </row>
    <row r="125" spans="1:20" x14ac:dyDescent="0.3">
      <c r="A125" t="str">
        <f>Control!A123</f>
        <v>Dolidze</v>
      </c>
      <c r="P125">
        <f>Control!B123</f>
        <v>213.36363636363637</v>
      </c>
      <c r="Q125">
        <f>'Ctrl pct'!B123</f>
        <v>0.31609427609427609</v>
      </c>
      <c r="R125">
        <f>Controlled!B123</f>
        <v>51.272727272727273</v>
      </c>
      <c r="S125">
        <f>'Controlled pct'!B123</f>
        <v>7.5959595959595963E-2</v>
      </c>
      <c r="T125">
        <f>'Fight Time'!B123</f>
        <v>675</v>
      </c>
    </row>
    <row r="126" spans="1:20" x14ac:dyDescent="0.3">
      <c r="A126" t="str">
        <f>Control!A124</f>
        <v>Vettori</v>
      </c>
      <c r="P126">
        <f>Control!B124</f>
        <v>218.46666666666667</v>
      </c>
      <c r="Q126">
        <f>'Ctrl pct'!B124</f>
        <v>0.21523809523809523</v>
      </c>
      <c r="R126">
        <f>Controlled!B124</f>
        <v>67.066666666666663</v>
      </c>
      <c r="S126">
        <f>'Controlled pct'!B124</f>
        <v>6.6075533661740557E-2</v>
      </c>
      <c r="T126">
        <f>'Fight Time'!B124</f>
        <v>1015</v>
      </c>
    </row>
    <row r="127" spans="1:20" x14ac:dyDescent="0.3">
      <c r="A127" t="str">
        <f>Control!A125</f>
        <v>Kaue</v>
      </c>
      <c r="P127">
        <f>Control!B125</f>
        <v>66.333333333333329</v>
      </c>
      <c r="Q127">
        <f>'Ctrl pct'!B125</f>
        <v>0.13537414965986394</v>
      </c>
      <c r="R127">
        <f>Controlled!B125</f>
        <v>172.33333333333334</v>
      </c>
      <c r="S127">
        <f>'Controlled pct'!B125</f>
        <v>0.35170068027210888</v>
      </c>
      <c r="T127">
        <f>'Fight Time'!B125</f>
        <v>490</v>
      </c>
    </row>
    <row r="128" spans="1:20" x14ac:dyDescent="0.3">
      <c r="A128" t="str">
        <f>Control!A126</f>
        <v>Guram</v>
      </c>
      <c r="P128">
        <f>Control!B126</f>
        <v>86.6</v>
      </c>
      <c r="Q128">
        <f>'Ctrl pct'!B126</f>
        <v>9.9084668192219671E-2</v>
      </c>
      <c r="R128">
        <f>Controlled!B126</f>
        <v>159.6</v>
      </c>
      <c r="S128">
        <f>'Controlled pct'!B126</f>
        <v>0.18260869565217391</v>
      </c>
      <c r="T128">
        <f>'Fight Time'!B126</f>
        <v>874</v>
      </c>
    </row>
    <row r="129" spans="1:20" x14ac:dyDescent="0.3">
      <c r="A129" t="str">
        <f>Control!A127</f>
        <v>Loughran</v>
      </c>
      <c r="P129">
        <f>Control!B127</f>
        <v>283.25</v>
      </c>
      <c r="Q129">
        <f>'Ctrl pct'!B127</f>
        <v>0.31472222222222224</v>
      </c>
      <c r="R129">
        <f>Controlled!B127</f>
        <v>72</v>
      </c>
      <c r="S129">
        <f>'Controlled pct'!B127</f>
        <v>0.08</v>
      </c>
      <c r="T129">
        <f>'Fight Time'!B127</f>
        <v>900</v>
      </c>
    </row>
    <row r="130" spans="1:20" x14ac:dyDescent="0.3">
      <c r="A130" t="str">
        <f>Control!A128</f>
        <v>Nathan Fletcher</v>
      </c>
      <c r="P130">
        <f>Control!B128</f>
        <v>222</v>
      </c>
      <c r="Q130">
        <f>'Ctrl pct'!B128</f>
        <v>0.5935828877005348</v>
      </c>
      <c r="R130">
        <f>Controlled!B128</f>
        <v>234.5</v>
      </c>
      <c r="S130">
        <f>'Controlled pct'!B128</f>
        <v>0.62700534759358284</v>
      </c>
      <c r="T130">
        <f>'Fight Time'!B128</f>
        <v>374</v>
      </c>
    </row>
    <row r="131" spans="1:20" x14ac:dyDescent="0.3">
      <c r="A131" t="str">
        <f>Control!A129</f>
        <v>Pulyaev</v>
      </c>
      <c r="P131">
        <f>Control!B129</f>
        <v>136</v>
      </c>
      <c r="Q131">
        <f>'Ctrl pct'!B129</f>
        <v>0.15111111111111111</v>
      </c>
      <c r="R131">
        <f>Controlled!B129</f>
        <v>351.5</v>
      </c>
      <c r="S131">
        <f>'Controlled pct'!B129</f>
        <v>0.39055555555555554</v>
      </c>
      <c r="T131">
        <f>'Fight Time'!B129</f>
        <v>900</v>
      </c>
    </row>
    <row r="132" spans="1:20" x14ac:dyDescent="0.3">
      <c r="A132" t="str">
        <f>Control!A130</f>
        <v>CL Duncan</v>
      </c>
      <c r="P132">
        <f>Control!B130</f>
        <v>162.33333333333334</v>
      </c>
      <c r="Q132">
        <f>'Ctrl pct'!B130</f>
        <v>0.28036845135290733</v>
      </c>
      <c r="R132">
        <f>Controlled!B130</f>
        <v>145.5</v>
      </c>
      <c r="S132">
        <f>'Controlled pct'!B130</f>
        <v>0.25129533678756477</v>
      </c>
      <c r="T132">
        <f>'Fight Time'!B130</f>
        <v>579</v>
      </c>
    </row>
    <row r="133" spans="1:20" x14ac:dyDescent="0.3">
      <c r="A133" t="str">
        <f>Control!A131</f>
        <v>Parkin</v>
      </c>
      <c r="P133">
        <f>Control!B131</f>
        <v>109.66666666666667</v>
      </c>
      <c r="Q133">
        <f>'Ctrl pct'!B131</f>
        <v>0.18156732891832231</v>
      </c>
      <c r="R133">
        <f>Controlled!B131</f>
        <v>29.333333333333332</v>
      </c>
      <c r="S133">
        <f>'Controlled pct'!B131</f>
        <v>4.856512141280353E-2</v>
      </c>
      <c r="T133">
        <f>'Fight Time'!B131</f>
        <v>604</v>
      </c>
    </row>
    <row r="134" spans="1:20" x14ac:dyDescent="0.3">
      <c r="A134" t="str">
        <f>Control!A132</f>
        <v>Tybura</v>
      </c>
      <c r="P134">
        <f>Control!B132</f>
        <v>206</v>
      </c>
      <c r="Q134">
        <f>'Ctrl pct'!B132</f>
        <v>0.31024096385542171</v>
      </c>
      <c r="R134">
        <f>Controlled!B132</f>
        <v>97.454545454545453</v>
      </c>
      <c r="S134">
        <f>'Controlled pct'!B132</f>
        <v>0.14676889375684557</v>
      </c>
      <c r="T134">
        <f>'Fight Time'!B132</f>
        <v>664</v>
      </c>
    </row>
    <row r="135" spans="1:20" x14ac:dyDescent="0.3">
      <c r="A135" t="str">
        <f>Control!A133</f>
        <v>F. dos Santos</v>
      </c>
      <c r="P135">
        <f>Control!B133</f>
        <v>39</v>
      </c>
      <c r="Q135">
        <f>'Ctrl pct'!B133</f>
        <v>4.3333333333333335E-2</v>
      </c>
      <c r="R135">
        <f>Controlled!B133</f>
        <v>320</v>
      </c>
      <c r="S135">
        <f>'Controlled pct'!B133</f>
        <v>0.35555555555555557</v>
      </c>
      <c r="T135">
        <f>'Fight Time'!B133</f>
        <v>900</v>
      </c>
    </row>
    <row r="136" spans="1:20" x14ac:dyDescent="0.3">
      <c r="A136" t="str">
        <f>Control!A134</f>
        <v>Kavanagh</v>
      </c>
      <c r="P136">
        <f>Control!B134</f>
        <v>131</v>
      </c>
      <c r="Q136">
        <f>'Ctrl pct'!B134</f>
        <v>0.25047801147227533</v>
      </c>
      <c r="R136">
        <f>Controlled!B134</f>
        <v>30.666666666666668</v>
      </c>
      <c r="S136">
        <f>'Controlled pct'!B134</f>
        <v>5.8636073932441045E-2</v>
      </c>
      <c r="T136">
        <f>'Fight Time'!B134</f>
        <v>523</v>
      </c>
    </row>
    <row r="137" spans="1:20" x14ac:dyDescent="0.3">
      <c r="A137" t="str">
        <f>Control!A135</f>
        <v>Padilla</v>
      </c>
      <c r="P137">
        <f>Control!B135</f>
        <v>100.33333333333333</v>
      </c>
      <c r="Q137">
        <f>'Ctrl pct'!B135</f>
        <v>0.18789013732833956</v>
      </c>
      <c r="R137">
        <f>Controlled!B135</f>
        <v>4.333333333333333</v>
      </c>
      <c r="S137">
        <f>'Controlled pct'!B135</f>
        <v>8.11485642946317E-3</v>
      </c>
      <c r="T137">
        <f>'Fight Time'!B135</f>
        <v>534</v>
      </c>
    </row>
    <row r="138" spans="1:20" x14ac:dyDescent="0.3">
      <c r="A138" t="str">
        <f>Control!A136</f>
        <v>Herber</v>
      </c>
      <c r="P138">
        <f>Control!B136</f>
        <v>115.22222222222223</v>
      </c>
      <c r="Q138">
        <f>'Ctrl pct'!B136</f>
        <v>0.17069958847736627</v>
      </c>
      <c r="R138">
        <f>Controlled!B136</f>
        <v>175.11111111111111</v>
      </c>
      <c r="S138">
        <f>'Controlled pct'!B136</f>
        <v>0.25942386831275721</v>
      </c>
      <c r="T138">
        <f>'Fight Time'!B136</f>
        <v>675</v>
      </c>
    </row>
    <row r="139" spans="1:20" x14ac:dyDescent="0.3">
      <c r="A139" t="str">
        <f>Control!A137</f>
        <v>Charriere</v>
      </c>
      <c r="P139">
        <f>Control!B137</f>
        <v>139.75</v>
      </c>
      <c r="Q139">
        <f>'Ctrl pct'!B137</f>
        <v>0.28755144032921809</v>
      </c>
      <c r="R139">
        <f>Controlled!B137</f>
        <v>86.25</v>
      </c>
      <c r="S139">
        <f>'Controlled pct'!B137</f>
        <v>0.17746913580246915</v>
      </c>
      <c r="T139">
        <f>'Fight Time'!B137</f>
        <v>486</v>
      </c>
    </row>
    <row r="140" spans="1:20" x14ac:dyDescent="0.3">
      <c r="A140" t="str">
        <f>Control!A138</f>
        <v>Wood</v>
      </c>
      <c r="P140">
        <f>Control!B138</f>
        <v>96.083333333333329</v>
      </c>
      <c r="Q140">
        <f>'Ctrl pct'!B138</f>
        <v>0.12193316412859559</v>
      </c>
      <c r="R140">
        <f>Controlled!B138</f>
        <v>126.5</v>
      </c>
      <c r="S140">
        <f>'Controlled pct'!B138</f>
        <v>0.16053299492385786</v>
      </c>
      <c r="T140">
        <f>'Fight Time'!B138</f>
        <v>788</v>
      </c>
    </row>
    <row r="141" spans="1:20" x14ac:dyDescent="0.3">
      <c r="A141" t="str">
        <f>Control!A139</f>
        <v>Chris Duncan</v>
      </c>
      <c r="P141">
        <f>Control!B139</f>
        <v>128.14285714285714</v>
      </c>
      <c r="Q141">
        <f>'Ctrl pct'!B139</f>
        <v>0.30151260504201682</v>
      </c>
      <c r="R141">
        <f>Controlled!B139</f>
        <v>18.857142857142858</v>
      </c>
      <c r="S141">
        <f>'Controlled pct'!B139</f>
        <v>4.4369747899159664E-2</v>
      </c>
      <c r="T141">
        <f>'Fight Time'!B139</f>
        <v>425</v>
      </c>
    </row>
    <row r="142" spans="1:20" x14ac:dyDescent="0.3">
      <c r="A142" t="str">
        <f>Control!A140</f>
        <v>Vucenic</v>
      </c>
      <c r="P142">
        <f>Control!B140</f>
        <v>142</v>
      </c>
      <c r="Q142">
        <f>'Ctrl pct'!B140</f>
        <v>0.15777777777777777</v>
      </c>
      <c r="R142">
        <f>Controlled!B140</f>
        <v>291</v>
      </c>
      <c r="S142">
        <f>'Controlled pct'!B140</f>
        <v>0.32333333333333331</v>
      </c>
      <c r="T142">
        <f>'Fight Time'!B140</f>
        <v>900</v>
      </c>
    </row>
    <row r="143" spans="1:20" x14ac:dyDescent="0.3">
      <c r="A143" t="str">
        <f>Control!A141</f>
        <v>Thainara</v>
      </c>
      <c r="P143">
        <f>Control!B141</f>
        <v>173.5</v>
      </c>
      <c r="Q143">
        <f>'Ctrl pct'!B141</f>
        <v>0.19277777777777777</v>
      </c>
      <c r="R143">
        <f>Controlled!B141</f>
        <v>8.5</v>
      </c>
      <c r="S143">
        <f>'Controlled pct'!B141</f>
        <v>9.4444444444444445E-3</v>
      </c>
      <c r="T143">
        <f>'Fight Time'!B141</f>
        <v>900</v>
      </c>
    </row>
    <row r="144" spans="1:20" x14ac:dyDescent="0.3">
      <c r="A144" t="str">
        <f>Control!A142</f>
        <v>McCann</v>
      </c>
      <c r="P144">
        <f>Control!B142</f>
        <v>75.928571428571431</v>
      </c>
      <c r="Q144">
        <f>'Ctrl pct'!B142</f>
        <v>0.1190103000447828</v>
      </c>
      <c r="R144">
        <f>Controlled!B142</f>
        <v>184.28571428571428</v>
      </c>
      <c r="S144">
        <f>'Controlled pct'!B142</f>
        <v>0.28884908195253023</v>
      </c>
      <c r="T144">
        <f>'Fight Time'!B142</f>
        <v>638</v>
      </c>
    </row>
    <row r="145" spans="1:20" x14ac:dyDescent="0.3">
      <c r="A145" t="str">
        <f>Control!A143</f>
        <v>Holland</v>
      </c>
      <c r="P145">
        <f>Control!B143</f>
        <v>83.541666666666671</v>
      </c>
      <c r="Q145">
        <f>'Ctrl pct'!B143</f>
        <v>0.13518069039913702</v>
      </c>
      <c r="R145">
        <f>Controlled!B143</f>
        <v>222.88</v>
      </c>
      <c r="S145">
        <f>'Controlled pct'!B143</f>
        <v>0.36064724919093849</v>
      </c>
      <c r="T145">
        <f>'Fight Time'!B143</f>
        <v>618</v>
      </c>
    </row>
    <row r="146" spans="1:20" x14ac:dyDescent="0.3">
      <c r="A146" t="str">
        <f>Control!A144</f>
        <v>Gunnar Nelson</v>
      </c>
      <c r="P146">
        <f>Control!B144</f>
        <v>216.1875</v>
      </c>
      <c r="Q146">
        <f>'Ctrl pct'!B144</f>
        <v>0.35911544850498339</v>
      </c>
      <c r="R146">
        <f>Controlled!B144</f>
        <v>83.625</v>
      </c>
      <c r="S146">
        <f>'Controlled pct'!B144</f>
        <v>0.13891196013289037</v>
      </c>
      <c r="T146">
        <f>'Fight Time'!B144</f>
        <v>602</v>
      </c>
    </row>
    <row r="147" spans="1:20" x14ac:dyDescent="0.3">
      <c r="A147" t="str">
        <f>Control!A145</f>
        <v>Ulberg</v>
      </c>
      <c r="P147">
        <f>Control!B145</f>
        <v>20.8</v>
      </c>
      <c r="Q147">
        <f>'Ctrl pct'!B145</f>
        <v>4.988009592326139E-2</v>
      </c>
      <c r="R147">
        <f>Controlled!B145</f>
        <v>4.5</v>
      </c>
      <c r="S147">
        <f>'Controlled pct'!B145</f>
        <v>1.0791366906474821E-2</v>
      </c>
      <c r="T147">
        <f>'Fight Time'!B145</f>
        <v>417</v>
      </c>
    </row>
    <row r="148" spans="1:20" x14ac:dyDescent="0.3">
      <c r="A148" t="str">
        <f>Control!A146</f>
        <v>Blachowicz</v>
      </c>
      <c r="P148">
        <f>Control!B146</f>
        <v>111.47619047619048</v>
      </c>
      <c r="Q148">
        <f>'Ctrl pct'!B146</f>
        <v>0.14182721434629833</v>
      </c>
      <c r="R148">
        <f>Controlled!B146</f>
        <v>211.33333333333334</v>
      </c>
      <c r="S148">
        <f>'Controlled pct'!B146</f>
        <v>0.26887192536047499</v>
      </c>
      <c r="T148">
        <f>'Fight Time'!B146</f>
        <v>786</v>
      </c>
    </row>
    <row r="149" spans="1:20" x14ac:dyDescent="0.3">
      <c r="A149" t="str">
        <f>Control!A147</f>
        <v>Brady</v>
      </c>
      <c r="P149">
        <f>Control!B147</f>
        <v>383.77777777777777</v>
      </c>
      <c r="Q149">
        <f>'Ctrl pct'!B147</f>
        <v>0.45796870856536726</v>
      </c>
      <c r="R149">
        <f>Controlled!B147</f>
        <v>40.666666666666664</v>
      </c>
      <c r="S149">
        <f>'Controlled pct'!B147</f>
        <v>4.8528241845664274E-2</v>
      </c>
      <c r="T149">
        <f>'Fight Time'!B147</f>
        <v>838</v>
      </c>
    </row>
    <row r="150" spans="1:20" x14ac:dyDescent="0.3">
      <c r="A150" t="str">
        <f>Control!A148</f>
        <v>Leon Edwards</v>
      </c>
      <c r="P150">
        <f>Control!B148</f>
        <v>212.94736842105263</v>
      </c>
      <c r="Q150">
        <f>'Ctrl pct'!B148</f>
        <v>0.20436407717951308</v>
      </c>
      <c r="R150">
        <f>Controlled!B148</f>
        <v>292.31578947368422</v>
      </c>
      <c r="S150">
        <f>'Controlled pct'!B148</f>
        <v>0.28053338721082938</v>
      </c>
      <c r="T150">
        <f>'Fight Time'!B148</f>
        <v>1042</v>
      </c>
    </row>
    <row r="151" spans="1:20" x14ac:dyDescent="0.3">
      <c r="A151" t="str">
        <f>Control!A149</f>
        <v>Tomar</v>
      </c>
      <c r="P151">
        <f>Control!B149</f>
        <v>39</v>
      </c>
      <c r="Q151">
        <f>'Ctrl pct'!B149</f>
        <v>4.3333333333333335E-2</v>
      </c>
      <c r="R151">
        <f>Controlled!B149</f>
        <v>54</v>
      </c>
      <c r="S151">
        <f>'Controlled pct'!B149</f>
        <v>0.06</v>
      </c>
      <c r="T151">
        <f>'Fight Time'!B149</f>
        <v>900</v>
      </c>
    </row>
    <row r="152" spans="1:20" x14ac:dyDescent="0.3">
      <c r="A152" t="str">
        <f>Control!A150</f>
        <v>Bannon</v>
      </c>
      <c r="P152">
        <f>Control!B150</f>
        <v>44.666666666666664</v>
      </c>
      <c r="Q152">
        <f>'Ctrl pct'!B150</f>
        <v>4.9629629629629628E-2</v>
      </c>
      <c r="R152">
        <f>Controlled!B150</f>
        <v>207.33333333333334</v>
      </c>
      <c r="S152">
        <f>'Controlled pct'!B150</f>
        <v>0.23037037037037039</v>
      </c>
      <c r="T152">
        <f>'Fight Time'!B150</f>
        <v>900</v>
      </c>
    </row>
    <row r="153" spans="1:20" x14ac:dyDescent="0.3">
      <c r="A153" t="str">
        <f>Control!A151</f>
        <v>Hubbard</v>
      </c>
      <c r="P153">
        <f>Control!B151</f>
        <v>118.4</v>
      </c>
      <c r="Q153" t="e">
        <f>'Ctrl pct'!B151</f>
        <v>#DIV/0!</v>
      </c>
      <c r="R153">
        <f>Controlled!B151</f>
        <v>144.4</v>
      </c>
      <c r="S153" t="e">
        <f>'Controlled pct'!B151</f>
        <v>#DIV/0!</v>
      </c>
      <c r="T153">
        <f>'Fight Time'!B151</f>
        <v>0</v>
      </c>
    </row>
    <row r="154" spans="1:20" x14ac:dyDescent="0.3">
      <c r="A154" t="str">
        <f>Control!A152</f>
        <v>Mederos</v>
      </c>
      <c r="P154">
        <f>Control!B152</f>
        <v>126.5</v>
      </c>
      <c r="Q154" t="e">
        <f>'Ctrl pct'!B152</f>
        <v>#DIV/0!</v>
      </c>
      <c r="R154">
        <f>Controlled!B152</f>
        <v>110</v>
      </c>
      <c r="S154" t="e">
        <f>'Controlled pct'!B152</f>
        <v>#DIV/0!</v>
      </c>
      <c r="T154">
        <f>'Fight Time'!B152</f>
        <v>0</v>
      </c>
    </row>
    <row r="155" spans="1:20" x14ac:dyDescent="0.3">
      <c r="A155" t="str">
        <f>Control!A153</f>
        <v>Miranda</v>
      </c>
      <c r="P155">
        <f>Control!B153</f>
        <v>39.666666666666664</v>
      </c>
      <c r="Q155">
        <f>'Ctrl pct'!B153</f>
        <v>0.16951566951566951</v>
      </c>
      <c r="R155">
        <f>Controlled!B153</f>
        <v>109.66666666666667</v>
      </c>
      <c r="S155">
        <f>'Controlled pct'!B153</f>
        <v>0.46866096866096868</v>
      </c>
      <c r="T155">
        <f>'Fight Time'!B153</f>
        <v>234</v>
      </c>
    </row>
    <row r="156" spans="1:20" x14ac:dyDescent="0.3">
      <c r="A156" t="str">
        <f>Control!A154</f>
        <v>Emmers</v>
      </c>
      <c r="P156">
        <f>Control!B154</f>
        <v>152.14285714285714</v>
      </c>
      <c r="Q156">
        <f>'Ctrl pct'!B154</f>
        <v>0.27562111801242234</v>
      </c>
      <c r="R156">
        <f>Controlled!B154</f>
        <v>18</v>
      </c>
      <c r="S156">
        <f>'Controlled pct'!B154</f>
        <v>3.2608695652173912E-2</v>
      </c>
      <c r="T156">
        <f>'Fight Time'!B154</f>
        <v>552</v>
      </c>
    </row>
    <row r="157" spans="1:20" x14ac:dyDescent="0.3">
      <c r="A157" t="str">
        <f>Control!A155</f>
        <v>Pichel</v>
      </c>
      <c r="P157">
        <f>Control!B155</f>
        <v>199.90909090909091</v>
      </c>
      <c r="Q157">
        <f>'Ctrl pct'!B155</f>
        <v>0.27161561264822132</v>
      </c>
      <c r="R157">
        <f>Controlled!B155</f>
        <v>141.09090909090909</v>
      </c>
      <c r="S157">
        <f>'Controlled pct'!B155</f>
        <v>0.19169960474308301</v>
      </c>
      <c r="T157">
        <f>'Fight Time'!B155</f>
        <v>736</v>
      </c>
    </row>
    <row r="158" spans="1:20" x14ac:dyDescent="0.3">
      <c r="A158" t="str">
        <f>Control!A156</f>
        <v>Rafa Garcia</v>
      </c>
      <c r="P158">
        <f>Control!B156</f>
        <v>198.125</v>
      </c>
      <c r="Q158">
        <f>'Ctrl pct'!B156</f>
        <v>0.24796620775969963</v>
      </c>
      <c r="R158">
        <f>Controlled!B156</f>
        <v>61.625</v>
      </c>
      <c r="S158">
        <f>'Controlled pct'!B156</f>
        <v>7.7127659574468085E-2</v>
      </c>
      <c r="T158">
        <f>'Fight Time'!B156</f>
        <v>799</v>
      </c>
    </row>
    <row r="159" spans="1:20" x14ac:dyDescent="0.3">
      <c r="A159" t="str">
        <f>Control!A157</f>
        <v>Polastri</v>
      </c>
      <c r="P159">
        <f>Control!B157</f>
        <v>167.5</v>
      </c>
      <c r="Q159">
        <f>'Ctrl pct'!B157</f>
        <v>0.2065351418002466</v>
      </c>
      <c r="R159">
        <f>Controlled!B157</f>
        <v>213.5</v>
      </c>
      <c r="S159">
        <f>'Controlled pct'!B157</f>
        <v>0.26325524044389642</v>
      </c>
      <c r="T159">
        <f>'Fight Time'!B157</f>
        <v>811</v>
      </c>
    </row>
    <row r="160" spans="1:20" x14ac:dyDescent="0.3">
      <c r="A160" t="str">
        <f>Control!A158</f>
        <v>Loopy</v>
      </c>
      <c r="P160">
        <f>Control!B158</f>
        <v>213.72727272727272</v>
      </c>
      <c r="Q160">
        <f>'Ctrl pct'!B158</f>
        <v>0.26256421710967165</v>
      </c>
      <c r="R160">
        <f>Controlled!B158</f>
        <v>106.75</v>
      </c>
      <c r="S160">
        <f>'Controlled pct'!B158</f>
        <v>0.13114250614250614</v>
      </c>
      <c r="T160">
        <f>'Fight Time'!B158</f>
        <v>814</v>
      </c>
    </row>
    <row r="161" spans="1:20" x14ac:dyDescent="0.3">
      <c r="A161" t="str">
        <f>Control!A159</f>
        <v>Mel. Costa</v>
      </c>
      <c r="P161">
        <f>Control!B159</f>
        <v>126</v>
      </c>
      <c r="Q161">
        <f>'Ctrl pct'!B159</f>
        <v>0.22621184919210055</v>
      </c>
      <c r="R161">
        <f>Controlled!B159</f>
        <v>157.4</v>
      </c>
      <c r="S161">
        <f>'Controlled pct'!B159</f>
        <v>0.28258527827648117</v>
      </c>
      <c r="T161">
        <f>'Fight Time'!B159</f>
        <v>557</v>
      </c>
    </row>
    <row r="162" spans="1:20" x14ac:dyDescent="0.3">
      <c r="A162" t="str">
        <f>Control!A160</f>
        <v>Cristian Rodri</v>
      </c>
      <c r="P162">
        <f>Control!B160</f>
        <v>151.125</v>
      </c>
      <c r="Q162">
        <f>'Ctrl pct'!B160</f>
        <v>0.20367250673854448</v>
      </c>
      <c r="R162">
        <f>Controlled!B160</f>
        <v>296.375</v>
      </c>
      <c r="S162">
        <f>'Controlled pct'!B160</f>
        <v>0.39942722371967654</v>
      </c>
      <c r="T162">
        <f>'Fight Time'!B160</f>
        <v>742</v>
      </c>
    </row>
    <row r="163" spans="1:20" x14ac:dyDescent="0.3">
      <c r="A163" t="str">
        <f>Control!A161</f>
        <v>Gautier</v>
      </c>
      <c r="P163">
        <f>Control!B161</f>
        <v>145</v>
      </c>
      <c r="Q163">
        <f>'Ctrl pct'!B161</f>
        <v>0.26851851851851855</v>
      </c>
      <c r="R163">
        <f>Controlled!B161</f>
        <v>307</v>
      </c>
      <c r="S163">
        <f>'Controlled pct'!B161</f>
        <v>0.56851851851851853</v>
      </c>
      <c r="T163">
        <f>'Fight Time'!B161</f>
        <v>540</v>
      </c>
    </row>
    <row r="164" spans="1:20" x14ac:dyDescent="0.3">
      <c r="A164" t="str">
        <f>Control!A162</f>
        <v>Medina</v>
      </c>
      <c r="P164">
        <f>Control!B162</f>
        <v>64</v>
      </c>
      <c r="Q164">
        <f>'Ctrl pct'!B162</f>
        <v>7.1111111111111111E-2</v>
      </c>
      <c r="R164">
        <f>Controlled!B162</f>
        <v>359.5</v>
      </c>
      <c r="S164">
        <f>'Controlled pct'!B162</f>
        <v>0.39944444444444444</v>
      </c>
      <c r="T164">
        <f>'Fight Time'!B162</f>
        <v>900</v>
      </c>
    </row>
    <row r="165" spans="1:20" x14ac:dyDescent="0.3">
      <c r="A165" t="str">
        <f>Control!A163</f>
        <v>CJ Vergara</v>
      </c>
      <c r="P165">
        <f>Control!B163</f>
        <v>80.75</v>
      </c>
      <c r="Q165">
        <f>'Ctrl pct'!B163</f>
        <v>0.13151465798045603</v>
      </c>
      <c r="R165">
        <f>Controlled!B163</f>
        <v>140.125</v>
      </c>
      <c r="S165">
        <f>'Controlled pct'!B163</f>
        <v>0.22821661237785015</v>
      </c>
      <c r="T165">
        <f>'Fight Time'!B163</f>
        <v>614</v>
      </c>
    </row>
    <row r="166" spans="1:20" x14ac:dyDescent="0.3">
      <c r="A166" t="str">
        <f>Control!A164</f>
        <v>Chairez</v>
      </c>
      <c r="P166">
        <f>Control!B164</f>
        <v>15.2</v>
      </c>
      <c r="Q166">
        <f>'Ctrl pct'!B164</f>
        <v>2.4796084828711255E-2</v>
      </c>
      <c r="R166">
        <f>Controlled!B164</f>
        <v>249.6</v>
      </c>
      <c r="S166">
        <f>'Controlled pct'!B164</f>
        <v>0.40717781402936376</v>
      </c>
      <c r="T166">
        <f>'Fight Time'!B164</f>
        <v>613</v>
      </c>
    </row>
    <row r="167" spans="1:20" x14ac:dyDescent="0.3">
      <c r="A167" t="str">
        <f>Control!A165</f>
        <v>Borjas</v>
      </c>
      <c r="P167">
        <f>Control!B165</f>
        <v>29.333333333333332</v>
      </c>
      <c r="Q167">
        <f>'Ctrl pct'!B165</f>
        <v>4.0072859744990891E-2</v>
      </c>
      <c r="R167">
        <f>Controlled!B165</f>
        <v>194.33333333333334</v>
      </c>
      <c r="S167">
        <f>'Controlled pct'!B165</f>
        <v>0.26548269581056466</v>
      </c>
      <c r="T167">
        <f>'Fight Time'!B165</f>
        <v>732</v>
      </c>
    </row>
    <row r="168" spans="1:20" x14ac:dyDescent="0.3">
      <c r="A168" t="str">
        <f>Control!A166</f>
        <v>Rodriguez Ron</v>
      </c>
      <c r="P168">
        <f>Control!B166</f>
        <v>374.33333333333331</v>
      </c>
      <c r="Q168">
        <f>'Ctrl pct'!B166</f>
        <v>0.46791666666666665</v>
      </c>
      <c r="R168">
        <f>Controlled!B166</f>
        <v>151.66666666666666</v>
      </c>
      <c r="S168">
        <f>'Controlled pct'!B166</f>
        <v>0.18958333333333333</v>
      </c>
      <c r="T168">
        <f>'Fight Time'!B166</f>
        <v>800</v>
      </c>
    </row>
    <row r="169" spans="1:20" x14ac:dyDescent="0.3">
      <c r="A169" t="str">
        <f>Control!A167</f>
        <v>Oliveira Saimon</v>
      </c>
      <c r="P169">
        <f>Control!B167</f>
        <v>177.66666666666666</v>
      </c>
      <c r="Q169">
        <f>'Ctrl pct'!B167</f>
        <v>0.23815907059874886</v>
      </c>
      <c r="R169">
        <f>Controlled!B167</f>
        <v>276.66666666666669</v>
      </c>
      <c r="S169">
        <f>'Controlled pct'!B167</f>
        <v>0.3708668453976765</v>
      </c>
      <c r="T169">
        <f>'Fight Time'!B167</f>
        <v>746</v>
      </c>
    </row>
    <row r="170" spans="1:20" x14ac:dyDescent="0.3">
      <c r="A170" t="str">
        <f>Control!A168</f>
        <v>Martinez David</v>
      </c>
      <c r="P170">
        <f>Control!B168</f>
        <v>0</v>
      </c>
      <c r="Q170">
        <f>'Ctrl pct'!B168</f>
        <v>0</v>
      </c>
      <c r="R170">
        <f>Controlled!B168</f>
        <v>25</v>
      </c>
      <c r="S170">
        <f>'Controlled pct'!B168</f>
        <v>2.7777777777777776E-2</v>
      </c>
      <c r="T170">
        <f>'Fight Time'!B168</f>
        <v>900</v>
      </c>
    </row>
    <row r="171" spans="1:20" x14ac:dyDescent="0.3">
      <c r="A171" t="str">
        <f>Control!A169</f>
        <v>Morales Vince</v>
      </c>
      <c r="P171">
        <f>Control!B169</f>
        <v>46.2</v>
      </c>
      <c r="Q171">
        <f>'Ctrl pct'!B169</f>
        <v>6.1192052980132451E-2</v>
      </c>
      <c r="R171">
        <f>Controlled!B169</f>
        <v>64</v>
      </c>
      <c r="S171">
        <f>'Controlled pct'!B169</f>
        <v>8.4768211920529801E-2</v>
      </c>
      <c r="T171">
        <f>'Fight Time'!B169</f>
        <v>755</v>
      </c>
    </row>
    <row r="172" spans="1:20" x14ac:dyDescent="0.3">
      <c r="A172" t="str">
        <f>Control!A170</f>
        <v>Raul Rosas</v>
      </c>
      <c r="P172">
        <f>Control!B170</f>
        <v>342.5</v>
      </c>
      <c r="Q172">
        <f>'Ctrl pct'!B170</f>
        <v>0.6116071428571429</v>
      </c>
      <c r="R172">
        <f>Controlled!B170</f>
        <v>103.5</v>
      </c>
      <c r="S172">
        <f>'Controlled pct'!B170</f>
        <v>0.18482142857142858</v>
      </c>
      <c r="T172">
        <f>'Fight Time'!B170</f>
        <v>560</v>
      </c>
    </row>
    <row r="173" spans="1:20" x14ac:dyDescent="0.3">
      <c r="A173" t="str">
        <f>Control!A171</f>
        <v>Pyfer</v>
      </c>
      <c r="P173">
        <f>Control!B171</f>
        <v>56.428571428571431</v>
      </c>
      <c r="Q173">
        <f>'Ctrl pct'!B171</f>
        <v>0.12737826507578201</v>
      </c>
      <c r="R173">
        <f>Controlled!B171</f>
        <v>33.714285714285715</v>
      </c>
      <c r="S173">
        <f>'Controlled pct'!B171</f>
        <v>7.6104482425024184E-2</v>
      </c>
      <c r="T173">
        <f>'Fight Time'!B171</f>
        <v>443</v>
      </c>
    </row>
    <row r="174" spans="1:20" x14ac:dyDescent="0.3">
      <c r="A174" t="str">
        <f>Control!A172</f>
        <v>Gastelum</v>
      </c>
      <c r="P174">
        <f>Control!B172</f>
        <v>115.30434782608695</v>
      </c>
      <c r="Q174">
        <f>'Ctrl pct'!B172</f>
        <v>0.14113139268798894</v>
      </c>
      <c r="R174">
        <f>Controlled!B172</f>
        <v>131.31818181818181</v>
      </c>
      <c r="S174">
        <f>'Controlled pct'!B172</f>
        <v>0.16073216868810503</v>
      </c>
      <c r="T174">
        <f>'Fight Time'!B172</f>
        <v>817</v>
      </c>
    </row>
    <row r="175" spans="1:20" x14ac:dyDescent="0.3">
      <c r="A175" t="str">
        <f>Control!A173</f>
        <v>Dober</v>
      </c>
      <c r="P175">
        <f>Control!B173</f>
        <v>73.208333333333329</v>
      </c>
      <c r="Q175">
        <f>'Ctrl pct'!B173</f>
        <v>0.15094501718213058</v>
      </c>
      <c r="R175">
        <f>Controlled!B173</f>
        <v>124.20833333333333</v>
      </c>
      <c r="S175">
        <f>'Controlled pct'!B173</f>
        <v>0.25609965635738829</v>
      </c>
      <c r="T175">
        <f>'Fight Time'!B173</f>
        <v>485</v>
      </c>
    </row>
    <row r="176" spans="1:20" x14ac:dyDescent="0.3">
      <c r="A176" t="str">
        <f>Control!A174</f>
        <v>Torres Manuel</v>
      </c>
      <c r="P176">
        <f>Control!B174</f>
        <v>18.399999999999999</v>
      </c>
      <c r="Q176">
        <f>'Ctrl pct'!B174</f>
        <v>0.11572327044025156</v>
      </c>
      <c r="R176">
        <f>Controlled!B174</f>
        <v>21.6</v>
      </c>
      <c r="S176">
        <f>'Controlled pct'!B174</f>
        <v>0.13584905660377358</v>
      </c>
      <c r="T176">
        <f>'Fight Time'!B174</f>
        <v>159</v>
      </c>
    </row>
    <row r="177" spans="1:20" x14ac:dyDescent="0.3">
      <c r="A177" t="str">
        <f>Control!A175</f>
        <v>Erceg</v>
      </c>
      <c r="P177">
        <f>Control!B175</f>
        <v>103</v>
      </c>
      <c r="Q177">
        <f>'Ctrl pct'!B175</f>
        <v>0.13307493540051679</v>
      </c>
      <c r="R177">
        <f>Controlled!B175</f>
        <v>138.80000000000001</v>
      </c>
      <c r="S177">
        <f>'Controlled pct'!B175</f>
        <v>0.17932816537467702</v>
      </c>
      <c r="T177">
        <f>'Fight Time'!B175</f>
        <v>774</v>
      </c>
    </row>
    <row r="178" spans="1:20" x14ac:dyDescent="0.3">
      <c r="A178" t="str">
        <f>Control!A176</f>
        <v>Moreno</v>
      </c>
      <c r="P178">
        <f>Control!B176</f>
        <v>186.41176470588235</v>
      </c>
      <c r="Q178">
        <f>'Ctrl pct'!B176</f>
        <v>0.18641176470588236</v>
      </c>
      <c r="R178">
        <f>Controlled!B176</f>
        <v>99</v>
      </c>
      <c r="S178">
        <f>'Controlled pct'!B176</f>
        <v>9.9000000000000005E-2</v>
      </c>
      <c r="T178">
        <f>'Fight Time'!B176</f>
        <v>1000</v>
      </c>
    </row>
    <row r="179" spans="1:20" x14ac:dyDescent="0.3">
      <c r="A179" t="str">
        <f>Control!A177</f>
        <v>Alencar</v>
      </c>
      <c r="P179">
        <f>Control!B177</f>
        <v>337</v>
      </c>
      <c r="Q179">
        <f>'Ctrl pct'!B177</f>
        <v>0.37444444444444447</v>
      </c>
      <c r="R179">
        <f>Controlled!B177</f>
        <v>76.75</v>
      </c>
      <c r="S179">
        <f>'Controlled pct'!B177</f>
        <v>8.5277777777777772E-2</v>
      </c>
      <c r="T179">
        <f>'Fight Time'!B177</f>
        <v>900</v>
      </c>
    </row>
    <row r="180" spans="1:20" x14ac:dyDescent="0.3">
      <c r="A180" t="str">
        <f>Control!A178</f>
        <v>Demopoulos</v>
      </c>
      <c r="P180">
        <f>Control!B178</f>
        <v>98.555555555555557</v>
      </c>
      <c r="Q180">
        <f>'Ctrl pct'!B178</f>
        <v>0.13336340399939858</v>
      </c>
      <c r="R180">
        <f>Controlled!B178</f>
        <v>217</v>
      </c>
      <c r="S180">
        <f>'Controlled pct'!B178</f>
        <v>0.2936400541271989</v>
      </c>
      <c r="T180">
        <f>'Fight Time'!B178</f>
        <v>739</v>
      </c>
    </row>
    <row r="181" spans="1:20" x14ac:dyDescent="0.3">
      <c r="A181" t="str">
        <f>Control!A179</f>
        <v>Falcao</v>
      </c>
      <c r="P181">
        <f>Control!B179</f>
        <v>342.66666666666669</v>
      </c>
      <c r="Q181">
        <f>'Ctrl pct'!B179</f>
        <v>0.49092645654250239</v>
      </c>
      <c r="R181">
        <f>Controlled!B179</f>
        <v>166.66666666666666</v>
      </c>
      <c r="S181">
        <f>'Controlled pct'!B179</f>
        <v>0.23877745940783188</v>
      </c>
      <c r="T181">
        <f>'Fight Time'!B179</f>
        <v>698</v>
      </c>
    </row>
    <row r="182" spans="1:20" x14ac:dyDescent="0.3">
      <c r="A182" t="str">
        <f>Control!A180</f>
        <v>Henry Victor</v>
      </c>
      <c r="P182">
        <f>Control!B180</f>
        <v>123.14285714285714</v>
      </c>
      <c r="Q182">
        <f>'Ctrl pct'!B180</f>
        <v>0.17198723064644852</v>
      </c>
      <c r="R182">
        <f>Controlled!B180</f>
        <v>108.28571428571429</v>
      </c>
      <c r="S182">
        <f>'Controlled pct'!B180</f>
        <v>0.15123703112529929</v>
      </c>
      <c r="T182">
        <f>'Fight Time'!B180</f>
        <v>716</v>
      </c>
    </row>
    <row r="183" spans="1:20" x14ac:dyDescent="0.3">
      <c r="A183" t="str">
        <f>Control!A181</f>
        <v>Nunes Istela</v>
      </c>
      <c r="P183">
        <f>Control!B181</f>
        <v>3.75</v>
      </c>
      <c r="Q183">
        <f>'Ctrl pct'!B181</f>
        <v>6.648936170212766E-3</v>
      </c>
      <c r="R183">
        <f>Controlled!B181</f>
        <v>216</v>
      </c>
      <c r="S183">
        <f>'Controlled pct'!B181</f>
        <v>0.38297872340425532</v>
      </c>
      <c r="T183">
        <f>'Fight Time'!B181</f>
        <v>564</v>
      </c>
    </row>
    <row r="184" spans="1:20" x14ac:dyDescent="0.3">
      <c r="A184" t="str">
        <f>Control!A182</f>
        <v>Lookboonmee</v>
      </c>
      <c r="P184">
        <f>Control!B182</f>
        <v>138.88888888888889</v>
      </c>
      <c r="Q184">
        <f>'Ctrl pct'!B182</f>
        <v>0.16713464366893968</v>
      </c>
      <c r="R184">
        <f>Controlled!B182</f>
        <v>234.22222222222223</v>
      </c>
      <c r="S184">
        <f>'Controlled pct'!B182</f>
        <v>0.28185586308329991</v>
      </c>
      <c r="T184">
        <f>'Fight Time'!B182</f>
        <v>831</v>
      </c>
    </row>
    <row r="185" spans="1:20" x14ac:dyDescent="0.3">
      <c r="A185" t="str">
        <f>Control!A183</f>
        <v>Frunza</v>
      </c>
      <c r="P185">
        <f>Control!B183</f>
        <v>73.333333333333329</v>
      </c>
      <c r="Q185">
        <f>'Ctrl pct'!B183</f>
        <v>0.1437908496732026</v>
      </c>
      <c r="R185">
        <f>Controlled!B183</f>
        <v>142.5</v>
      </c>
      <c r="S185">
        <f>'Controlled pct'!B183</f>
        <v>0.27941176470588236</v>
      </c>
      <c r="T185">
        <f>'Fight Time'!B183</f>
        <v>510</v>
      </c>
    </row>
    <row r="186" spans="1:20" x14ac:dyDescent="0.3">
      <c r="A186" t="str">
        <f>Control!A184</f>
        <v>McKee</v>
      </c>
      <c r="P186">
        <f>Control!B184</f>
        <v>97.6</v>
      </c>
      <c r="Q186">
        <f>'Ctrl pct'!B184</f>
        <v>0.13518005540166203</v>
      </c>
      <c r="R186">
        <f>Controlled!B184</f>
        <v>150.6</v>
      </c>
      <c r="S186">
        <f>'Controlled pct'!B184</f>
        <v>0.20858725761772853</v>
      </c>
      <c r="T186">
        <f>'Fight Time'!B184</f>
        <v>722</v>
      </c>
    </row>
    <row r="187" spans="1:20" x14ac:dyDescent="0.3">
      <c r="A187" t="str">
        <f>Control!A185</f>
        <v>Barbosa Dione</v>
      </c>
      <c r="P187">
        <f>Control!B185</f>
        <v>115.25</v>
      </c>
      <c r="Q187">
        <f>'Ctrl pct'!B185</f>
        <v>0.16654624277456648</v>
      </c>
      <c r="R187">
        <f>Controlled!B185</f>
        <v>199</v>
      </c>
      <c r="S187">
        <f>'Controlled pct'!B185</f>
        <v>0.28757225433526012</v>
      </c>
      <c r="T187">
        <f>'Fight Time'!B185</f>
        <v>692</v>
      </c>
    </row>
    <row r="188" spans="1:20" x14ac:dyDescent="0.3">
      <c r="A188" t="str">
        <f>Control!A186</f>
        <v>Belbita</v>
      </c>
      <c r="P188">
        <f>Control!B186</f>
        <v>50.875</v>
      </c>
      <c r="Q188">
        <f>'Ctrl pct'!B186</f>
        <v>7.1755994358251057E-2</v>
      </c>
      <c r="R188">
        <f>Controlled!B186</f>
        <v>177.625</v>
      </c>
      <c r="S188">
        <f>'Controlled pct'!B186</f>
        <v>0.25052891396332866</v>
      </c>
      <c r="T188">
        <f>'Fight Time'!B186</f>
        <v>709</v>
      </c>
    </row>
    <row r="189" spans="1:20" x14ac:dyDescent="0.3">
      <c r="A189" t="str">
        <f>Control!A187</f>
        <v>Santos Daniel</v>
      </c>
      <c r="P189">
        <f>Control!B187</f>
        <v>248.33333333333334</v>
      </c>
      <c r="Q189">
        <f>'Ctrl pct'!B187</f>
        <v>0.31474440219687372</v>
      </c>
      <c r="R189">
        <f>Controlled!B187</f>
        <v>73.666666666666671</v>
      </c>
      <c r="S189">
        <f>'Controlled pct'!B187</f>
        <v>9.3367131389945082E-2</v>
      </c>
      <c r="T189">
        <f>'Fight Time'!B187</f>
        <v>789</v>
      </c>
    </row>
    <row r="190" spans="1:20" x14ac:dyDescent="0.3">
      <c r="A190" t="str">
        <f>Control!A188</f>
        <v>Grant Davey</v>
      </c>
      <c r="P190">
        <f>Control!B188</f>
        <v>103.23076923076923</v>
      </c>
      <c r="Q190">
        <f>'Ctrl pct'!B188</f>
        <v>0.14219114219114218</v>
      </c>
      <c r="R190">
        <f>Controlled!B188</f>
        <v>107</v>
      </c>
      <c r="S190">
        <f>'Controlled pct'!B188</f>
        <v>0.14738292011019283</v>
      </c>
      <c r="T190">
        <f>'Fight Time'!B188</f>
        <v>726</v>
      </c>
    </row>
    <row r="191" spans="1:20" x14ac:dyDescent="0.3">
      <c r="A191" t="str">
        <f>Control!A189</f>
        <v>Gurule</v>
      </c>
      <c r="P191">
        <f>Control!B189</f>
        <v>73</v>
      </c>
      <c r="Q191">
        <f>'Ctrl pct'!B189</f>
        <v>8.1111111111111106E-2</v>
      </c>
      <c r="R191">
        <f>Controlled!B189</f>
        <v>170</v>
      </c>
      <c r="S191">
        <f>'Controlled pct'!B189</f>
        <v>0.18888888888888888</v>
      </c>
      <c r="T191">
        <f>'Fight Time'!B189</f>
        <v>900</v>
      </c>
    </row>
    <row r="192" spans="1:20" x14ac:dyDescent="0.3">
      <c r="A192" t="str">
        <f>Control!A190</f>
        <v>Osbourne</v>
      </c>
      <c r="P192">
        <f>Control!B190</f>
        <v>27.90909090909091</v>
      </c>
      <c r="Q192">
        <f>'Ctrl pct'!B190</f>
        <v>6.8911335578002247E-2</v>
      </c>
      <c r="R192">
        <f>Controlled!B190</f>
        <v>143.45454545454547</v>
      </c>
      <c r="S192">
        <f>'Controlled pct'!B190</f>
        <v>0.35420875420875425</v>
      </c>
      <c r="T192">
        <f>'Fight Time'!B190</f>
        <v>405</v>
      </c>
    </row>
    <row r="193" spans="1:20" x14ac:dyDescent="0.3">
      <c r="A193" t="str">
        <f>Control!A191</f>
        <v>Valentin</v>
      </c>
      <c r="P193">
        <f>Control!B191</f>
        <v>57</v>
      </c>
      <c r="Q193">
        <f>'Ctrl pct'!B191</f>
        <v>0.13936430317848411</v>
      </c>
      <c r="R193">
        <f>Controlled!B191</f>
        <v>540.5</v>
      </c>
      <c r="S193">
        <f>'Controlled pct'!B191</f>
        <v>1.3215158924205379</v>
      </c>
      <c r="T193">
        <f>'Fight Time'!B191</f>
        <v>409</v>
      </c>
    </row>
    <row r="194" spans="1:20" x14ac:dyDescent="0.3">
      <c r="A194" t="str">
        <f>Control!A192</f>
        <v>Finney</v>
      </c>
      <c r="P194">
        <f>Control!B192</f>
        <v>532.5</v>
      </c>
      <c r="Q194">
        <f>'Ctrl pct'!B192</f>
        <v>0.9897769516728625</v>
      </c>
      <c r="R194">
        <f>Controlled!B192</f>
        <v>6.75</v>
      </c>
      <c r="S194">
        <f>'Controlled pct'!B192</f>
        <v>1.2546468401486989E-2</v>
      </c>
      <c r="T194">
        <f>'Fight Time'!B192</f>
        <v>538</v>
      </c>
    </row>
    <row r="195" spans="1:20" x14ac:dyDescent="0.3">
      <c r="A195" t="str">
        <f>Control!A193</f>
        <v>Buday</v>
      </c>
      <c r="P195">
        <f>Control!B193</f>
        <v>199.625</v>
      </c>
      <c r="Q195">
        <f>'Ctrl pct'!B193</f>
        <v>0.32512214983713356</v>
      </c>
      <c r="R195">
        <f>Controlled!B193</f>
        <v>94.625</v>
      </c>
      <c r="S195">
        <f>'Controlled pct'!B193</f>
        <v>0.15411237785016288</v>
      </c>
      <c r="T195">
        <f>'Fight Time'!B193</f>
        <v>614</v>
      </c>
    </row>
    <row r="196" spans="1:20" x14ac:dyDescent="0.3">
      <c r="A196" t="str">
        <f>Control!A194</f>
        <v>Nzechukwu</v>
      </c>
      <c r="P196">
        <f>Control!B194</f>
        <v>94.07692307692308</v>
      </c>
      <c r="Q196">
        <f>'Ctrl pct'!B194</f>
        <v>0.17518980088812491</v>
      </c>
      <c r="R196">
        <f>Controlled!B194</f>
        <v>93.15384615384616</v>
      </c>
      <c r="S196">
        <f>'Controlled pct'!B194</f>
        <v>0.17347084944850308</v>
      </c>
      <c r="T196">
        <f>'Fight Time'!B194</f>
        <v>537</v>
      </c>
    </row>
    <row r="197" spans="1:20" x14ac:dyDescent="0.3">
      <c r="A197" t="str">
        <f>Control!A195</f>
        <v>Lee ChangHo</v>
      </c>
      <c r="P197">
        <f>Control!B195</f>
        <v>228.5</v>
      </c>
      <c r="Q197">
        <f>'Ctrl pct'!B195</f>
        <v>0.35208012326656396</v>
      </c>
      <c r="R197">
        <f>Controlled!B195</f>
        <v>239.5</v>
      </c>
      <c r="S197">
        <f>'Controlled pct'!B195</f>
        <v>0.36902927580893685</v>
      </c>
      <c r="T197">
        <f>'Fight Time'!B195</f>
        <v>649</v>
      </c>
    </row>
    <row r="198" spans="1:20" x14ac:dyDescent="0.3">
      <c r="A198" t="str">
        <f>Control!A196</f>
        <v>Romious</v>
      </c>
      <c r="P198">
        <f>Control!B196</f>
        <v>203.25</v>
      </c>
      <c r="Q198">
        <f>'Ctrl pct'!B196</f>
        <v>0.33319672131147543</v>
      </c>
      <c r="R198">
        <f>Controlled!B196</f>
        <v>189.75</v>
      </c>
      <c r="S198">
        <f>'Controlled pct'!B196</f>
        <v>0.31106557377049182</v>
      </c>
      <c r="T198">
        <f>'Fight Time'!B196</f>
        <v>610</v>
      </c>
    </row>
    <row r="199" spans="1:20" x14ac:dyDescent="0.3">
      <c r="A199" t="str">
        <f>Control!A197</f>
        <v>Brito</v>
      </c>
      <c r="P199">
        <f>Control!B197</f>
        <v>176</v>
      </c>
      <c r="Q199">
        <f>'Ctrl pct'!B197</f>
        <v>0.3705263157894737</v>
      </c>
      <c r="R199">
        <f>Controlled!B197</f>
        <v>194</v>
      </c>
      <c r="S199">
        <f>'Controlled pct'!B197</f>
        <v>0.40842105263157896</v>
      </c>
      <c r="T199">
        <f>'Fight Time'!B197</f>
        <v>475</v>
      </c>
    </row>
    <row r="200" spans="1:20" x14ac:dyDescent="0.3">
      <c r="A200" t="str">
        <f>Control!A198</f>
        <v>Sabatini</v>
      </c>
      <c r="P200">
        <f>Control!B198</f>
        <v>353.55555555555554</v>
      </c>
      <c r="Q200">
        <f>'Ctrl pct'!B198</f>
        <v>0.78047584007848902</v>
      </c>
      <c r="R200">
        <f>Controlled!B198</f>
        <v>57.333333333333336</v>
      </c>
      <c r="S200">
        <f>'Controlled pct'!B198</f>
        <v>0.12656364974245771</v>
      </c>
      <c r="T200">
        <f>'Fight Time'!B198</f>
        <v>453</v>
      </c>
    </row>
    <row r="201" spans="1:20" x14ac:dyDescent="0.3">
      <c r="A201" t="str">
        <f>Control!A199</f>
        <v>Murphy</v>
      </c>
      <c r="P201">
        <f>Control!B199</f>
        <v>202.88888888888889</v>
      </c>
      <c r="Q201">
        <f>'Ctrl pct'!B199</f>
        <v>0.246823465801568</v>
      </c>
      <c r="R201">
        <f>Controlled!B199</f>
        <v>139</v>
      </c>
      <c r="S201">
        <f>'Controlled pct'!B199</f>
        <v>0.16909975669099755</v>
      </c>
      <c r="T201">
        <f>'Fight Time'!B199</f>
        <v>822</v>
      </c>
    </row>
    <row r="202" spans="1:20" x14ac:dyDescent="0.3">
      <c r="A202" t="str">
        <f>Control!A200</f>
        <v>Emmett</v>
      </c>
      <c r="P202">
        <f>Control!B200</f>
        <v>66.13333333333334</v>
      </c>
      <c r="Q202">
        <f>'Ctrl pct'!B200</f>
        <v>8.5223367697594504E-2</v>
      </c>
      <c r="R202">
        <f>Controlled!B200</f>
        <v>268.07142857142856</v>
      </c>
      <c r="S202">
        <f>'Controlled pct'!B200</f>
        <v>0.34545287187039764</v>
      </c>
      <c r="T202">
        <f>'Fight Time'!B200</f>
        <v>776</v>
      </c>
    </row>
    <row r="203" spans="1:20" x14ac:dyDescent="0.3">
      <c r="A203" t="str">
        <f>Control!A201</f>
        <v>Cowan</v>
      </c>
      <c r="P203">
        <f>Control!B201</f>
        <v>283.5</v>
      </c>
      <c r="Q203">
        <f>'Ctrl pct'!B201</f>
        <v>0.315</v>
      </c>
      <c r="R203">
        <f>Controlled!B201</f>
        <v>232.5</v>
      </c>
      <c r="S203">
        <f>'Controlled pct'!B201</f>
        <v>0.25833333333333336</v>
      </c>
      <c r="T203">
        <f>'Fight Time'!B201</f>
        <v>900</v>
      </c>
    </row>
    <row r="204" spans="1:20" x14ac:dyDescent="0.3">
      <c r="A204" t="str">
        <f>Control!A202</f>
        <v>Cornolle</v>
      </c>
      <c r="P204">
        <f>Control!B202</f>
        <v>132.33333333333334</v>
      </c>
      <c r="Q204">
        <f>'Ctrl pct'!B202</f>
        <v>0.17366579177602801</v>
      </c>
      <c r="R204">
        <f>Controlled!B202</f>
        <v>303.66666666666669</v>
      </c>
      <c r="S204">
        <f>'Controlled pct'!B202</f>
        <v>0.39851268591426076</v>
      </c>
      <c r="T204">
        <f>'Fight Time'!B202</f>
        <v>762</v>
      </c>
    </row>
    <row r="205" spans="1:20" x14ac:dyDescent="0.3">
      <c r="A205" t="str">
        <f>Control!A203</f>
        <v>Gore</v>
      </c>
      <c r="P205">
        <f>Control!B203</f>
        <v>71.75</v>
      </c>
      <c r="Q205">
        <f>'Ctrl pct'!B203</f>
        <v>0.18350383631713554</v>
      </c>
      <c r="R205">
        <f>Controlled!B203</f>
        <v>82.5</v>
      </c>
      <c r="S205">
        <f>'Controlled pct'!B203</f>
        <v>0.21099744245524296</v>
      </c>
      <c r="T205">
        <f>'Fight Time'!B203</f>
        <v>391</v>
      </c>
    </row>
    <row r="206" spans="1:20" x14ac:dyDescent="0.3">
      <c r="A206" t="str">
        <f>Control!A204</f>
        <v>Tullio</v>
      </c>
      <c r="P206">
        <f>Control!B204</f>
        <v>161.33333333333334</v>
      </c>
      <c r="Q206">
        <f>'Ctrl pct'!B204</f>
        <v>0.31387808041504539</v>
      </c>
      <c r="R206">
        <f>Controlled!B204</f>
        <v>29</v>
      </c>
      <c r="S206">
        <f>'Controlled pct'!B204</f>
        <v>5.642023346303502E-2</v>
      </c>
      <c r="T206">
        <f>'Fight Time'!B204</f>
        <v>514</v>
      </c>
    </row>
    <row r="207" spans="1:20" x14ac:dyDescent="0.3">
      <c r="A207" t="str">
        <f>Control!A205</f>
        <v>Raposo</v>
      </c>
      <c r="P207">
        <f>Control!B205</f>
        <v>54</v>
      </c>
      <c r="Q207">
        <f>'Ctrl pct'!B205</f>
        <v>7.7586206896551727E-2</v>
      </c>
      <c r="R207">
        <f>Controlled!B205</f>
        <v>47.5</v>
      </c>
      <c r="S207">
        <f>'Controlled pct'!B205</f>
        <v>6.8247126436781616E-2</v>
      </c>
      <c r="T207">
        <f>'Fight Time'!B205</f>
        <v>696</v>
      </c>
    </row>
    <row r="208" spans="1:20" x14ac:dyDescent="0.3">
      <c r="A208" t="str">
        <f>Control!A206</f>
        <v>Sumudaerji</v>
      </c>
      <c r="P208">
        <f>Control!B206</f>
        <v>47</v>
      </c>
      <c r="Q208">
        <f>'Ctrl pct'!B206</f>
        <v>8.2746478873239437E-2</v>
      </c>
      <c r="R208">
        <f>Controlled!B206</f>
        <v>248.85714285714286</v>
      </c>
      <c r="S208">
        <f>'Controlled pct'!B206</f>
        <v>0.4381287726358149</v>
      </c>
      <c r="T208">
        <f>'Fight Time'!B206</f>
        <v>568</v>
      </c>
    </row>
    <row r="209" spans="1:20" x14ac:dyDescent="0.3">
      <c r="A209" t="str">
        <f>Control!A207</f>
        <v>Oleks</v>
      </c>
      <c r="P209">
        <f>Control!B207</f>
        <v>29.733333333333334</v>
      </c>
      <c r="Q209">
        <f>'Ctrl pct'!B207</f>
        <v>7.6632302405498287E-2</v>
      </c>
      <c r="R209">
        <f>Controlled!B207</f>
        <v>61.06666666666667</v>
      </c>
      <c r="S209">
        <f>'Controlled pct'!B207</f>
        <v>0.15738831615120275</v>
      </c>
      <c r="T209">
        <f>'Fight Time'!B207</f>
        <v>388</v>
      </c>
    </row>
    <row r="210" spans="1:20" x14ac:dyDescent="0.3">
      <c r="A210" t="str">
        <f>Control!A208</f>
        <v>Dumas</v>
      </c>
      <c r="P210">
        <f>Control!B208</f>
        <v>156.5</v>
      </c>
      <c r="Q210">
        <f>'Ctrl pct'!B208</f>
        <v>0.27408056042031526</v>
      </c>
      <c r="R210">
        <f>Controlled!B208</f>
        <v>96.5</v>
      </c>
      <c r="S210">
        <f>'Controlled pct'!B208</f>
        <v>0.1690017513134851</v>
      </c>
      <c r="T210">
        <f>'Fight Time'!B208</f>
        <v>571</v>
      </c>
    </row>
    <row r="211" spans="1:20" x14ac:dyDescent="0.3">
      <c r="A211" t="str">
        <f>Control!A209</f>
        <v>Erosa Julian</v>
      </c>
      <c r="P211">
        <f>Control!B209</f>
        <v>77.13333333333334</v>
      </c>
      <c r="Q211">
        <f>'Ctrl pct'!B209</f>
        <v>0.16552217453505008</v>
      </c>
      <c r="R211">
        <f>Controlled!B209</f>
        <v>77.5</v>
      </c>
      <c r="S211">
        <f>'Controlled pct'!B209</f>
        <v>0.16630901287553648</v>
      </c>
      <c r="T211">
        <f>'Fight Time'!B209</f>
        <v>466</v>
      </c>
    </row>
    <row r="212" spans="1:20" x14ac:dyDescent="0.3">
      <c r="A212" t="str">
        <f>Control!A210</f>
        <v>Elkins</v>
      </c>
      <c r="P212">
        <f>Control!B210</f>
        <v>269.65517241379308</v>
      </c>
      <c r="Q212">
        <f>'Ctrl pct'!B210</f>
        <v>0.37661336929300709</v>
      </c>
      <c r="R212">
        <f>Controlled!B210</f>
        <v>109.51724137931035</v>
      </c>
      <c r="S212">
        <f>'Controlled pct'!B210</f>
        <v>0.15295704103255636</v>
      </c>
      <c r="T212">
        <f>'Fight Time'!B210</f>
        <v>716</v>
      </c>
    </row>
    <row r="213" spans="1:20" x14ac:dyDescent="0.3">
      <c r="A213" t="str">
        <f>Control!A211</f>
        <v>Jandiroba</v>
      </c>
      <c r="P213">
        <f>Control!B211</f>
        <v>286.89999999999998</v>
      </c>
      <c r="Q213">
        <f>'Ctrl pct'!B211</f>
        <v>0.40579915134370576</v>
      </c>
      <c r="R213">
        <f>Controlled!B211</f>
        <v>100.4</v>
      </c>
      <c r="S213">
        <f>'Controlled pct'!B211</f>
        <v>0.14200848656294202</v>
      </c>
      <c r="T213">
        <f>'Fight Time'!B211</f>
        <v>707</v>
      </c>
    </row>
    <row r="214" spans="1:20" x14ac:dyDescent="0.3">
      <c r="A214" t="str">
        <f>Control!A212</f>
        <v>Xiaonan Yan</v>
      </c>
      <c r="P214">
        <f>Control!B212</f>
        <v>77.166666666666671</v>
      </c>
      <c r="Q214">
        <f>'Ctrl pct'!B212</f>
        <v>8.5550628233555068E-2</v>
      </c>
      <c r="R214">
        <f>Controlled!B212</f>
        <v>239.08333333333334</v>
      </c>
      <c r="S214">
        <f>'Controlled pct'!B212</f>
        <v>0.26505912786400593</v>
      </c>
      <c r="T214">
        <f>'Fight Time'!B212</f>
        <v>902</v>
      </c>
    </row>
    <row r="215" spans="1:20" x14ac:dyDescent="0.3">
      <c r="A215" t="str">
        <f>Control!A213</f>
        <v>Woodson</v>
      </c>
      <c r="P215">
        <f>Control!B213</f>
        <v>62.888888888888886</v>
      </c>
      <c r="Q215">
        <f>'Ctrl pct'!B213</f>
        <v>8.8079676314970434E-2</v>
      </c>
      <c r="R215">
        <f>Controlled!B213</f>
        <v>138.22222222222223</v>
      </c>
      <c r="S215">
        <f>'Controlled pct'!B213</f>
        <v>0.19358854652972302</v>
      </c>
      <c r="T215">
        <f>'Fight Time'!B213</f>
        <v>714</v>
      </c>
    </row>
    <row r="216" spans="1:20" x14ac:dyDescent="0.3">
      <c r="A216" t="str">
        <f>Control!A214</f>
        <v>Ige</v>
      </c>
      <c r="P216">
        <f>Control!B214</f>
        <v>94.666666666666671</v>
      </c>
      <c r="Q216">
        <f>'Ctrl pct'!B214</f>
        <v>0.12342459800086919</v>
      </c>
      <c r="R216">
        <f>Controlled!B214</f>
        <v>161.88888888888889</v>
      </c>
      <c r="S216">
        <f>'Controlled pct'!B214</f>
        <v>0.21106765174561784</v>
      </c>
      <c r="T216">
        <f>'Fight Time'!B214</f>
        <v>767</v>
      </c>
    </row>
    <row r="217" spans="1:20" x14ac:dyDescent="0.3">
      <c r="A217" t="str">
        <f>Control!A215</f>
        <v>Reyes</v>
      </c>
      <c r="P217">
        <f>Control!B215</f>
        <v>40.916666666666664</v>
      </c>
      <c r="Q217">
        <f>'Ctrl pct'!B215</f>
        <v>8.5243055555555544E-2</v>
      </c>
      <c r="R217">
        <f>Controlled!B215</f>
        <v>33.363636363636367</v>
      </c>
      <c r="S217">
        <f>'Controlled pct'!B215</f>
        <v>6.9507575757575768E-2</v>
      </c>
      <c r="T217">
        <f>'Fight Time'!B215</f>
        <v>480</v>
      </c>
    </row>
    <row r="218" spans="1:20" x14ac:dyDescent="0.3">
      <c r="A218" t="str">
        <f>Control!A216</f>
        <v>Krylov</v>
      </c>
      <c r="P218">
        <f>Control!B216</f>
        <v>169.55555555555554</v>
      </c>
      <c r="Q218">
        <f>'Ctrl pct'!B216</f>
        <v>0.40758547008547008</v>
      </c>
      <c r="R218">
        <f>Controlled!B216</f>
        <v>118.27777777777777</v>
      </c>
      <c r="S218">
        <f>'Controlled pct'!B216</f>
        <v>0.28432158119658119</v>
      </c>
      <c r="T218">
        <f>'Fight Time'!B216</f>
        <v>416</v>
      </c>
    </row>
    <row r="219" spans="1:20" x14ac:dyDescent="0.3">
      <c r="A219" t="str">
        <f>Control!A217</f>
        <v>Rodriguez Yair</v>
      </c>
      <c r="P219">
        <f>Control!B217</f>
        <v>69.071428571428569</v>
      </c>
      <c r="Q219">
        <f>'Ctrl pct'!B217</f>
        <v>8.7765474677799965E-2</v>
      </c>
      <c r="R219">
        <f>Controlled!B217</f>
        <v>253.64285714285714</v>
      </c>
      <c r="S219">
        <f>'Controlled pct'!B217</f>
        <v>0.32229079687783624</v>
      </c>
      <c r="T219">
        <f>'Fight Time'!B217</f>
        <v>787</v>
      </c>
    </row>
    <row r="220" spans="1:20" x14ac:dyDescent="0.3">
      <c r="A220" t="str">
        <f>Control!A218</f>
        <v>Silva Jean</v>
      </c>
      <c r="P220">
        <f>Control!B218</f>
        <v>6.4</v>
      </c>
      <c r="Q220">
        <f>'Ctrl pct'!B218</f>
        <v>1.2929292929292929E-2</v>
      </c>
      <c r="R220">
        <f>Controlled!B218</f>
        <v>24.4</v>
      </c>
      <c r="S220">
        <f>'Controlled pct'!B218</f>
        <v>4.9292929292929291E-2</v>
      </c>
      <c r="T220">
        <f>'Fight Time'!B218</f>
        <v>495</v>
      </c>
    </row>
    <row r="221" spans="1:20" x14ac:dyDescent="0.3">
      <c r="A221" t="str">
        <f>Control!A219</f>
        <v>Mitchell Bryce</v>
      </c>
      <c r="P221">
        <f>Control!B219</f>
        <v>369.2</v>
      </c>
      <c r="Q221">
        <f>'Ctrl pct'!B219</f>
        <v>0.53429811866859622</v>
      </c>
      <c r="R221">
        <f>Controlled!B219</f>
        <v>112</v>
      </c>
      <c r="S221">
        <f>'Controlled pct'!B219</f>
        <v>0.16208393632416787</v>
      </c>
      <c r="T221">
        <f>'Fight Time'!B219</f>
        <v>691</v>
      </c>
    </row>
    <row r="222" spans="1:20" x14ac:dyDescent="0.3">
      <c r="A222" t="str">
        <f>Control!A220</f>
        <v>Paddy</v>
      </c>
      <c r="P222">
        <f>Control!B220</f>
        <v>122.33333333333333</v>
      </c>
      <c r="Q222">
        <f>'Ctrl pct'!B220</f>
        <v>0.24763832658569498</v>
      </c>
      <c r="R222">
        <f>Controlled!B220</f>
        <v>180.33333333333334</v>
      </c>
      <c r="S222">
        <f>'Controlled pct'!B220</f>
        <v>0.3650472334682861</v>
      </c>
      <c r="T222">
        <f>'Fight Time'!B220</f>
        <v>494</v>
      </c>
    </row>
    <row r="223" spans="1:20" x14ac:dyDescent="0.3">
      <c r="A223" t="str">
        <f>Control!A221</f>
        <v>Chandler Michael</v>
      </c>
      <c r="P223">
        <f>Control!B221</f>
        <v>126.83333333333333</v>
      </c>
      <c r="Q223">
        <f>'Ctrl pct'!B221</f>
        <v>0.22729988052568698</v>
      </c>
      <c r="R223">
        <f>Controlled!B221</f>
        <v>189.66666666666666</v>
      </c>
      <c r="S223">
        <f>'Controlled pct'!B221</f>
        <v>0.33990442054958181</v>
      </c>
      <c r="T223">
        <f>'Fight Time'!B221</f>
        <v>558</v>
      </c>
    </row>
    <row r="224" spans="1:20" x14ac:dyDescent="0.3">
      <c r="A224" t="str">
        <f>Control!A222</f>
        <v>Lopes Diego</v>
      </c>
      <c r="P224">
        <f>Control!B222</f>
        <v>69.714285714285708</v>
      </c>
      <c r="Q224">
        <f>'Ctrl pct'!B222</f>
        <v>0.13589529379003062</v>
      </c>
      <c r="R224">
        <f>Controlled!B222</f>
        <v>160.14285714285714</v>
      </c>
      <c r="S224">
        <f>'Controlled pct'!B222</f>
        <v>0.31216931216931215</v>
      </c>
      <c r="T224">
        <f>'Fight Time'!B222</f>
        <v>513</v>
      </c>
    </row>
    <row r="225" spans="1:20" x14ac:dyDescent="0.3">
      <c r="A225" t="str">
        <f>Control!A223</f>
        <v>Volkanovski</v>
      </c>
      <c r="P225">
        <f>Control!B223</f>
        <v>208.375</v>
      </c>
      <c r="Q225">
        <f>'Ctrl pct'!B223</f>
        <v>0.2195732349841939</v>
      </c>
      <c r="R225">
        <f>Controlled!B223</f>
        <v>53.625</v>
      </c>
      <c r="S225">
        <f>'Controlled pct'!B223</f>
        <v>5.650684931506849E-2</v>
      </c>
      <c r="T225">
        <f>'Fight Time'!B223</f>
        <v>949</v>
      </c>
    </row>
    <row r="226" spans="1:20" x14ac:dyDescent="0.3">
      <c r="A226" t="str">
        <f>Control!A224</f>
        <v>Petrovic</v>
      </c>
      <c r="P226">
        <f>Control!B224</f>
        <v>349.66666666666669</v>
      </c>
      <c r="Q226">
        <f>'Ctrl pct'!B224</f>
        <v>0.42128514056224903</v>
      </c>
      <c r="R226">
        <f>Controlled!B224</f>
        <v>223.66666666666666</v>
      </c>
      <c r="S226">
        <f>'Controlled pct'!B224</f>
        <v>0.26947791164658635</v>
      </c>
      <c r="T226">
        <f>'Fight Time'!B224</f>
        <v>830</v>
      </c>
    </row>
    <row r="227" spans="1:20" x14ac:dyDescent="0.3">
      <c r="A227" t="str">
        <f>Control!A225</f>
        <v>Miller Juliana</v>
      </c>
      <c r="P227">
        <f>Control!B225</f>
        <v>229.33333333333334</v>
      </c>
      <c r="Q227">
        <f>'Ctrl pct'!B225</f>
        <v>0.35119959162838182</v>
      </c>
      <c r="R227">
        <f>Controlled!B225</f>
        <v>185.66666666666666</v>
      </c>
      <c r="S227">
        <f>'Controlled pct'!B225</f>
        <v>0.28432873915262885</v>
      </c>
      <c r="T227">
        <f>'Fight Time'!B225</f>
        <v>653</v>
      </c>
    </row>
    <row r="228" spans="1:20" x14ac:dyDescent="0.3">
      <c r="A228" t="str">
        <f>Control!A226</f>
        <v>Mayes</v>
      </c>
      <c r="P228">
        <f>Control!B226</f>
        <v>52.454545454545453</v>
      </c>
      <c r="Q228">
        <f>'Ctrl pct'!B226</f>
        <v>7.4721574721574716E-2</v>
      </c>
      <c r="R228">
        <f>Controlled!B226</f>
        <v>210.63636363636363</v>
      </c>
      <c r="S228">
        <f>'Controlled pct'!B226</f>
        <v>0.30005180005180004</v>
      </c>
      <c r="T228">
        <f>'Fight Time'!B226</f>
        <v>702</v>
      </c>
    </row>
    <row r="229" spans="1:20" x14ac:dyDescent="0.3">
      <c r="A229" t="str">
        <f>Control!A227</f>
        <v>Petersen</v>
      </c>
      <c r="P229">
        <f>Control!B227</f>
        <v>128</v>
      </c>
      <c r="Q229">
        <f>'Ctrl pct'!B227</f>
        <v>0.21694915254237288</v>
      </c>
      <c r="R229">
        <f>Controlled!B227</f>
        <v>3</v>
      </c>
      <c r="S229">
        <f>'Controlled pct'!B227</f>
        <v>5.084745762711864E-3</v>
      </c>
      <c r="T229">
        <f>'Fight Time'!B227</f>
        <v>590</v>
      </c>
    </row>
    <row r="230" spans="1:20" x14ac:dyDescent="0.3">
      <c r="A230" t="str">
        <f>Control!A228</f>
        <v>Le</v>
      </c>
      <c r="P230">
        <f>Control!B228</f>
        <v>126</v>
      </c>
      <c r="Q230">
        <f>'Ctrl pct'!B228</f>
        <v>0.15869017632241814</v>
      </c>
      <c r="R230">
        <f>Controlled!B228</f>
        <v>19</v>
      </c>
      <c r="S230">
        <f>'Controlled pct'!B228</f>
        <v>2.3929471032745592E-2</v>
      </c>
      <c r="T230">
        <f>'Fight Time'!B228</f>
        <v>794</v>
      </c>
    </row>
    <row r="231" spans="1:20" x14ac:dyDescent="0.3">
      <c r="A231" t="str">
        <f>Control!A229</f>
        <v>Bolanos</v>
      </c>
      <c r="P231">
        <f>Control!B229</f>
        <v>123</v>
      </c>
      <c r="Q231">
        <f>'Ctrl pct'!B229</f>
        <v>0.15974025974025974</v>
      </c>
      <c r="R231">
        <f>Controlled!B229</f>
        <v>280.33333333333331</v>
      </c>
      <c r="S231">
        <f>'Controlled pct'!B229</f>
        <v>0.36406926406926404</v>
      </c>
      <c r="T231">
        <f>'Fight Time'!B229</f>
        <v>770</v>
      </c>
    </row>
    <row r="232" spans="1:20" x14ac:dyDescent="0.3">
      <c r="A232" t="str">
        <f>Control!A230</f>
        <v>Robertson Gil</v>
      </c>
      <c r="P232">
        <f>Control!B230</f>
        <v>288.27777777777777</v>
      </c>
      <c r="Q232">
        <f>'Ctrl pct'!B230</f>
        <v>0.46874435411020776</v>
      </c>
      <c r="R232">
        <f>Controlled!B230</f>
        <v>93.444444444444443</v>
      </c>
      <c r="S232">
        <f>'Controlled pct'!B230</f>
        <v>0.15194218608852755</v>
      </c>
      <c r="T232">
        <f>'Fight Time'!B230</f>
        <v>615</v>
      </c>
    </row>
    <row r="233" spans="1:20" x14ac:dyDescent="0.3">
      <c r="A233" t="str">
        <f>Control!A231</f>
        <v>Rodriguez Marina</v>
      </c>
      <c r="P233">
        <f>Control!B231</f>
        <v>50.857142857142854</v>
      </c>
      <c r="Q233">
        <f>'Ctrl pct'!B231</f>
        <v>5.9831932773109241E-2</v>
      </c>
      <c r="R233">
        <f>Controlled!B231</f>
        <v>281.71428571428572</v>
      </c>
      <c r="S233">
        <f>'Controlled pct'!B231</f>
        <v>0.33142857142857146</v>
      </c>
      <c r="T233">
        <f>'Fight Time'!B231</f>
        <v>850</v>
      </c>
    </row>
    <row r="234" spans="1:20" x14ac:dyDescent="0.3">
      <c r="A234" t="str">
        <f>Control!A232</f>
        <v>Bekoev</v>
      </c>
      <c r="P234">
        <f>Control!B232</f>
        <v>134</v>
      </c>
      <c r="Q234">
        <f>'Ctrl pct'!B232</f>
        <v>0.72826086956521741</v>
      </c>
      <c r="R234">
        <f>Controlled!B232</f>
        <v>0</v>
      </c>
      <c r="S234">
        <f>'Controlled pct'!B232</f>
        <v>0</v>
      </c>
      <c r="T234">
        <f>'Fight Time'!B232</f>
        <v>184</v>
      </c>
    </row>
    <row r="235" spans="1:20" x14ac:dyDescent="0.3">
      <c r="A235" t="str">
        <f>Control!A233</f>
        <v>Loder</v>
      </c>
      <c r="P235">
        <f>Control!B233</f>
        <v>285</v>
      </c>
      <c r="Q235">
        <f>'Ctrl pct'!B233</f>
        <v>0.69682151589242058</v>
      </c>
      <c r="R235">
        <f>Controlled!B233</f>
        <v>98</v>
      </c>
      <c r="S235">
        <f>'Controlled pct'!B233</f>
        <v>0.23960880195599021</v>
      </c>
      <c r="T235">
        <f>'Fight Time'!B233</f>
        <v>409</v>
      </c>
    </row>
    <row r="236" spans="1:20" x14ac:dyDescent="0.3">
      <c r="A236" t="str">
        <f>Control!A234</f>
        <v>Sidey</v>
      </c>
      <c r="P236">
        <f>Control!B234</f>
        <v>24.333333333333332</v>
      </c>
      <c r="Q236">
        <f>'Ctrl pct'!B234</f>
        <v>3.7493579866461221E-2</v>
      </c>
      <c r="R236">
        <f>Controlled!B234</f>
        <v>99.666666666666671</v>
      </c>
      <c r="S236">
        <f>'Controlled pct'!B234</f>
        <v>0.15356959424756036</v>
      </c>
      <c r="T236">
        <f>'Fight Time'!B234</f>
        <v>649</v>
      </c>
    </row>
    <row r="237" spans="1:20" x14ac:dyDescent="0.3">
      <c r="A237" t="str">
        <f>Control!A235</f>
        <v>Smotherman</v>
      </c>
      <c r="P237">
        <f>Control!B235</f>
        <v>56.5</v>
      </c>
      <c r="Q237">
        <f>'Ctrl pct'!B235</f>
        <v>0.11770833333333333</v>
      </c>
      <c r="R237">
        <f>Controlled!B235</f>
        <v>2</v>
      </c>
      <c r="S237">
        <f>'Controlled pct'!B235</f>
        <v>4.1666666666666666E-3</v>
      </c>
      <c r="T237">
        <f>'Fight Time'!B235</f>
        <v>480</v>
      </c>
    </row>
    <row r="238" spans="1:20" x14ac:dyDescent="0.3">
      <c r="A238" t="str">
        <f>Control!A236</f>
        <v>Marcos Daniel</v>
      </c>
      <c r="P238">
        <f>Control!B236</f>
        <v>62.5</v>
      </c>
      <c r="Q238">
        <f>'Ctrl pct'!B236</f>
        <v>8.2453825857519786E-2</v>
      </c>
      <c r="R238">
        <f>Controlled!B236</f>
        <v>91</v>
      </c>
      <c r="S238">
        <f>'Controlled pct'!B236</f>
        <v>0.12005277044854881</v>
      </c>
      <c r="T238">
        <f>'Fight Time'!B236</f>
        <v>758</v>
      </c>
    </row>
    <row r="239" spans="1:20" x14ac:dyDescent="0.3">
      <c r="A239" t="str">
        <f>Control!A237</f>
        <v>Jackson Montel</v>
      </c>
      <c r="P239">
        <f>Control!B237</f>
        <v>262.22222222222223</v>
      </c>
      <c r="Q239">
        <f>'Ctrl pct'!B237</f>
        <v>0.43776664811723243</v>
      </c>
      <c r="R239">
        <f>Controlled!B237</f>
        <v>116.77777777777777</v>
      </c>
      <c r="S239">
        <f>'Controlled pct'!B237</f>
        <v>0.19495455388610647</v>
      </c>
      <c r="T239">
        <f>'Fight Time'!B237</f>
        <v>599</v>
      </c>
    </row>
    <row r="240" spans="1:20" x14ac:dyDescent="0.3">
      <c r="A240" t="str">
        <f>Control!A238</f>
        <v>Nickal</v>
      </c>
      <c r="P240">
        <f>Control!B238</f>
        <v>107.16666666666667</v>
      </c>
      <c r="Q240">
        <f>'Ctrl pct'!B238</f>
        <v>0.36827033218785798</v>
      </c>
      <c r="R240">
        <f>Controlled!B238</f>
        <v>2.1666666666666665</v>
      </c>
      <c r="S240">
        <f>'Controlled pct'!B238</f>
        <v>7.4455899198167235E-3</v>
      </c>
      <c r="T240">
        <f>'Fight Time'!B238</f>
        <v>291</v>
      </c>
    </row>
    <row r="241" spans="1:20" x14ac:dyDescent="0.3">
      <c r="A241" t="str">
        <f>Control!A239</f>
        <v>RDR</v>
      </c>
      <c r="P241">
        <f>Control!B239</f>
        <v>207</v>
      </c>
      <c r="Q241">
        <f>'Ctrl pct'!B239</f>
        <v>0.45196506550218341</v>
      </c>
      <c r="R241">
        <f>Controlled!B239</f>
        <v>86.5</v>
      </c>
      <c r="S241">
        <f>'Controlled pct'!B239</f>
        <v>0.18886462882096069</v>
      </c>
      <c r="T241">
        <f>'Fight Time'!B239</f>
        <v>458</v>
      </c>
    </row>
    <row r="242" spans="1:20" x14ac:dyDescent="0.3">
      <c r="A242" t="str">
        <f>Control!A240</f>
        <v>Almakhan</v>
      </c>
      <c r="P242">
        <f>Control!B240</f>
        <v>34</v>
      </c>
      <c r="Q242">
        <f>'Ctrl pct'!B240</f>
        <v>0</v>
      </c>
      <c r="R242">
        <f>Controlled!B240</f>
        <v>686</v>
      </c>
      <c r="S242">
        <f>'Controlled pct'!B240</f>
        <v>0</v>
      </c>
      <c r="T242">
        <f>'Fight Time'!B240</f>
        <v>0</v>
      </c>
    </row>
    <row r="243" spans="1:20" x14ac:dyDescent="0.3">
      <c r="A243" t="str">
        <f>Control!A241</f>
        <v>Katona</v>
      </c>
      <c r="P243">
        <f>Control!B241</f>
        <v>258.75</v>
      </c>
      <c r="Q243">
        <f>'Ctrl pct'!B241</f>
        <v>0</v>
      </c>
      <c r="R243">
        <f>Controlled!B241</f>
        <v>98.857142857142861</v>
      </c>
      <c r="S243">
        <f>'Controlled pct'!B241</f>
        <v>0</v>
      </c>
      <c r="T243">
        <f>'Fight Time'!B241</f>
        <v>0</v>
      </c>
    </row>
    <row r="244" spans="1:20" x14ac:dyDescent="0.3">
      <c r="A244" t="str">
        <f>Control!A242</f>
        <v>Yeong Lee</v>
      </c>
      <c r="P244">
        <f>Control!B242</f>
        <v>106</v>
      </c>
      <c r="Q244">
        <f>'Ctrl pct'!B242</f>
        <v>0</v>
      </c>
      <c r="R244">
        <f>Controlled!B242</f>
        <v>272.33333333333331</v>
      </c>
      <c r="S244">
        <f>'Controlled pct'!B242</f>
        <v>0</v>
      </c>
      <c r="T244">
        <f>'Fight Time'!B242</f>
        <v>0</v>
      </c>
    </row>
    <row r="245" spans="1:20" x14ac:dyDescent="0.3">
      <c r="A245" t="str">
        <f>Control!A243</f>
        <v>Santos Daniel</v>
      </c>
      <c r="P245">
        <f>Control!B243</f>
        <v>248.33333333333334</v>
      </c>
      <c r="Q245">
        <f>'Ctrl pct'!B243</f>
        <v>0</v>
      </c>
      <c r="R245">
        <f>Controlled!B243</f>
        <v>73.666666666666671</v>
      </c>
      <c r="S245">
        <f>'Controlled pct'!B243</f>
        <v>0</v>
      </c>
      <c r="T245">
        <f>'Fight Time'!B243</f>
        <v>0</v>
      </c>
    </row>
    <row r="246" spans="1:20" x14ac:dyDescent="0.3">
      <c r="A246" t="str">
        <f>Control!A244</f>
        <v>Silva Bruno</v>
      </c>
      <c r="P246">
        <f>Control!B244</f>
        <v>72.7</v>
      </c>
      <c r="Q246">
        <f>'Ctrl pct'!B244</f>
        <v>0</v>
      </c>
      <c r="R246">
        <f>Controlled!B244</f>
        <v>156.19999999999999</v>
      </c>
      <c r="S246">
        <f>'Controlled pct'!B244</f>
        <v>0</v>
      </c>
      <c r="T246">
        <f>'Fight Time'!B244</f>
        <v>0</v>
      </c>
    </row>
    <row r="247" spans="1:20" x14ac:dyDescent="0.3">
      <c r="A247" t="str">
        <f>Control!A245</f>
        <v>Barriault</v>
      </c>
      <c r="P247">
        <f>Control!B245</f>
        <v>54.9</v>
      </c>
      <c r="Q247">
        <f>'Ctrl pct'!B245</f>
        <v>0</v>
      </c>
      <c r="R247">
        <f>Controlled!B245</f>
        <v>120.8</v>
      </c>
      <c r="S247">
        <f>'Controlled pct'!B245</f>
        <v>0</v>
      </c>
      <c r="T247">
        <f>'Fight Time'!B245</f>
        <v>0</v>
      </c>
    </row>
    <row r="248" spans="1:20" x14ac:dyDescent="0.3">
      <c r="A248" t="str">
        <f>Control!A246</f>
        <v>Erslan</v>
      </c>
      <c r="P248">
        <f>Control!B246</f>
        <v>319</v>
      </c>
      <c r="Q248">
        <f>'Ctrl pct'!B246</f>
        <v>0</v>
      </c>
      <c r="R248">
        <f>Controlled!B246</f>
        <v>119</v>
      </c>
      <c r="S248">
        <f>'Controlled pct'!B246</f>
        <v>0</v>
      </c>
      <c r="T248">
        <f>'Fight Time'!B246</f>
        <v>0</v>
      </c>
    </row>
    <row r="249" spans="1:20" x14ac:dyDescent="0.3">
      <c r="A249" t="str">
        <f>Control!A247</f>
        <v>Stirling</v>
      </c>
      <c r="P249">
        <f>Control!B247</f>
        <v>55</v>
      </c>
      <c r="Q249">
        <f>'Ctrl pct'!B247</f>
        <v>0</v>
      </c>
      <c r="R249">
        <f>Controlled!B247</f>
        <v>108</v>
      </c>
      <c r="S249">
        <f>'Controlled pct'!B247</f>
        <v>0</v>
      </c>
      <c r="T249">
        <f>'Fight Time'!B247</f>
        <v>0</v>
      </c>
    </row>
    <row r="250" spans="1:20" x14ac:dyDescent="0.3">
      <c r="A250" t="str">
        <f>Control!A248</f>
        <v>Cutelaba</v>
      </c>
      <c r="P250">
        <f>Control!B248</f>
        <v>141.77777777777777</v>
      </c>
      <c r="Q250">
        <f>'Ctrl pct'!B248</f>
        <v>0</v>
      </c>
      <c r="R250">
        <f>Controlled!B248</f>
        <v>105.11111111111111</v>
      </c>
      <c r="S250">
        <f>'Controlled pct'!B248</f>
        <v>0</v>
      </c>
      <c r="T250">
        <f>'Fight Time'!B248</f>
        <v>0</v>
      </c>
    </row>
    <row r="251" spans="1:20" x14ac:dyDescent="0.3">
      <c r="A251" t="str">
        <f>Control!A249</f>
        <v>Bukauskas</v>
      </c>
      <c r="P251">
        <f>Control!B249</f>
        <v>52.444444444444443</v>
      </c>
      <c r="Q251">
        <f>'Ctrl pct'!B249</f>
        <v>0</v>
      </c>
      <c r="R251">
        <f>Controlled!B249</f>
        <v>63.111111111111114</v>
      </c>
      <c r="S251">
        <f>'Controlled pct'!B249</f>
        <v>0</v>
      </c>
      <c r="T251">
        <f>'Fight Time'!B249</f>
        <v>0</v>
      </c>
    </row>
    <row r="252" spans="1:20" x14ac:dyDescent="0.3">
      <c r="A252" t="str">
        <f>Control!A250</f>
        <v>Jasudavicius</v>
      </c>
      <c r="P252">
        <f>Control!B250</f>
        <v>432.7</v>
      </c>
      <c r="Q252">
        <f>'Ctrl pct'!B250</f>
        <v>0</v>
      </c>
      <c r="R252">
        <f>Controlled!B250</f>
        <v>23.9</v>
      </c>
      <c r="S252">
        <f>'Controlled pct'!B250</f>
        <v>0</v>
      </c>
      <c r="T252">
        <f>'Fight Time'!B250</f>
        <v>0</v>
      </c>
    </row>
    <row r="253" spans="1:20" x14ac:dyDescent="0.3">
      <c r="A253" t="str">
        <f>Control!A251</f>
        <v>Andrade</v>
      </c>
      <c r="P253">
        <f>Control!B251</f>
        <v>56</v>
      </c>
      <c r="Q253">
        <f>'Ctrl pct'!B251</f>
        <v>0</v>
      </c>
      <c r="R253">
        <f>Controlled!B251</f>
        <v>57.8</v>
      </c>
      <c r="S253">
        <f>'Controlled pct'!B251</f>
        <v>0</v>
      </c>
      <c r="T253">
        <f>'Fight Time'!B251</f>
        <v>0</v>
      </c>
    </row>
    <row r="254" spans="1:20" x14ac:dyDescent="0.3">
      <c r="A254" t="str">
        <f>Control!A252</f>
        <v>Radtke</v>
      </c>
      <c r="P254">
        <f>Control!B252</f>
        <v>147.25</v>
      </c>
      <c r="Q254">
        <f>'Ctrl pct'!B252</f>
        <v>0</v>
      </c>
      <c r="R254">
        <f>Controlled!B252</f>
        <v>6.5</v>
      </c>
      <c r="S254">
        <f>'Controlled pct'!B252</f>
        <v>0</v>
      </c>
      <c r="T254">
        <f>'Fight Time'!B252</f>
        <v>0</v>
      </c>
    </row>
    <row r="255" spans="1:20" x14ac:dyDescent="0.3">
      <c r="A255" t="str">
        <f>Control!A253</f>
        <v>Malott</v>
      </c>
      <c r="P255">
        <f>Control!B253</f>
        <v>91.5</v>
      </c>
      <c r="Q255">
        <f>'Ctrl pct'!B253</f>
        <v>0</v>
      </c>
      <c r="R255">
        <f>Controlled!B253</f>
        <v>23.5</v>
      </c>
      <c r="S255">
        <f>'Controlled pct'!B253</f>
        <v>0</v>
      </c>
      <c r="T255">
        <f>'Fight Time'!B253</f>
        <v>0</v>
      </c>
    </row>
    <row r="256" spans="1:20" x14ac:dyDescent="0.3">
      <c r="A256" t="str">
        <f>Control!A254</f>
        <v>Prepolec</v>
      </c>
      <c r="P256">
        <f>Control!B254</f>
        <v>24</v>
      </c>
      <c r="Q256">
        <f>'Ctrl pct'!B254</f>
        <v>0</v>
      </c>
      <c r="R256">
        <f>Controlled!B254</f>
        <v>172.5</v>
      </c>
      <c r="S256">
        <f>'Controlled pct'!B254</f>
        <v>0</v>
      </c>
      <c r="T256">
        <f>'Fight Time'!B254</f>
        <v>0</v>
      </c>
    </row>
    <row r="257" spans="1:20" x14ac:dyDescent="0.3">
      <c r="A257" t="str">
        <f>Control!A255</f>
        <v>BSD</v>
      </c>
      <c r="P257">
        <f>Control!B255</f>
        <v>183.75</v>
      </c>
      <c r="Q257">
        <f>'Ctrl pct'!B255</f>
        <v>0</v>
      </c>
      <c r="R257">
        <f>Controlled!B255</f>
        <v>49.375</v>
      </c>
      <c r="S257">
        <f>'Controlled pct'!B255</f>
        <v>0</v>
      </c>
      <c r="T257">
        <f>'Fight Time'!B255</f>
        <v>0</v>
      </c>
    </row>
    <row r="258" spans="1:20" x14ac:dyDescent="0.3">
      <c r="A258" t="str">
        <f>Control!A256</f>
        <v>Silva Natalia</v>
      </c>
      <c r="P258">
        <f>Control!B256</f>
        <v>44.166666666666664</v>
      </c>
      <c r="Q258">
        <f>'Ctrl pct'!B256</f>
        <v>0</v>
      </c>
      <c r="R258">
        <f>Controlled!B256</f>
        <v>167.5</v>
      </c>
      <c r="S258">
        <f>'Controlled pct'!B256</f>
        <v>0</v>
      </c>
      <c r="T258">
        <f>'Fight Time'!B256</f>
        <v>0</v>
      </c>
    </row>
    <row r="259" spans="1:20" x14ac:dyDescent="0.3">
      <c r="A259" t="str">
        <f>Control!A257</f>
        <v>Grasso</v>
      </c>
      <c r="P259">
        <f>Control!B257</f>
        <v>123.14285714285714</v>
      </c>
      <c r="Q259">
        <f>'Ctrl pct'!B257</f>
        <v>0</v>
      </c>
      <c r="R259">
        <f>Controlled!B257</f>
        <v>322</v>
      </c>
      <c r="S259">
        <f>'Controlled pct'!B257</f>
        <v>0</v>
      </c>
      <c r="T259">
        <f>'Fight Time'!B257</f>
        <v>0</v>
      </c>
    </row>
    <row r="260" spans="1:20" x14ac:dyDescent="0.3">
      <c r="A260" t="str">
        <f>Control!A258</f>
        <v>Zahabi</v>
      </c>
      <c r="P260">
        <f>Control!B258</f>
        <v>5.2</v>
      </c>
      <c r="Q260">
        <f>'Ctrl pct'!B258</f>
        <v>0</v>
      </c>
      <c r="R260">
        <f>Controlled!B258</f>
        <v>0</v>
      </c>
      <c r="S260">
        <f>'Controlled pct'!B258</f>
        <v>0</v>
      </c>
      <c r="T260">
        <f>'Fight Time'!B258</f>
        <v>0</v>
      </c>
    </row>
    <row r="261" spans="1:20" x14ac:dyDescent="0.3">
      <c r="A261" t="str">
        <f>Control!A259</f>
        <v>Aldo</v>
      </c>
      <c r="P261">
        <f>Control!B259</f>
        <v>52.5</v>
      </c>
      <c r="Q261">
        <f>'Ctrl pct'!B259</f>
        <v>0</v>
      </c>
      <c r="R261">
        <f>Controlled!B259</f>
        <v>257.5</v>
      </c>
      <c r="S261">
        <f>'Controlled pct'!B259</f>
        <v>0</v>
      </c>
      <c r="T261">
        <f>'Fight Time'!B259</f>
        <v>0</v>
      </c>
    </row>
    <row r="262" spans="1:20" x14ac:dyDescent="0.3">
      <c r="A262" t="str">
        <f>Control!A260</f>
        <v>Fiorot</v>
      </c>
      <c r="P262">
        <f>Control!B260</f>
        <v>88.285714285714292</v>
      </c>
      <c r="Q262">
        <f>'Ctrl pct'!B260</f>
        <v>0</v>
      </c>
      <c r="R262">
        <f>Controlled!B260</f>
        <v>22.142857142857142</v>
      </c>
      <c r="S262">
        <f>'Controlled pct'!B260</f>
        <v>0</v>
      </c>
      <c r="T262">
        <f>'Fight Time'!B260</f>
        <v>0</v>
      </c>
    </row>
    <row r="263" spans="1:20" x14ac:dyDescent="0.3">
      <c r="A263" t="str">
        <f>Control!A261</f>
        <v>Shevchenko</v>
      </c>
      <c r="P263">
        <f>Control!B261</f>
        <v>425.125</v>
      </c>
      <c r="Q263">
        <f>'Ctrl pct'!B261</f>
        <v>0</v>
      </c>
      <c r="R263">
        <f>Controlled!B261</f>
        <v>173.5</v>
      </c>
      <c r="S263">
        <f>'Controlled pct'!B261</f>
        <v>0</v>
      </c>
      <c r="T263">
        <f>'Fight Time'!B261</f>
        <v>0</v>
      </c>
    </row>
    <row r="264" spans="1:20" x14ac:dyDescent="0.3">
      <c r="A264" t="str">
        <f>Control!A262</f>
        <v>JDM</v>
      </c>
      <c r="P264">
        <f>Control!B262</f>
        <v>27</v>
      </c>
      <c r="Q264">
        <f>'Ctrl pct'!B262</f>
        <v>0</v>
      </c>
      <c r="R264">
        <f>Controlled!B262</f>
        <v>127.25</v>
      </c>
      <c r="S264">
        <f>'Controlled pct'!B262</f>
        <v>0</v>
      </c>
      <c r="T264">
        <f>'Fight Time'!B262</f>
        <v>0</v>
      </c>
    </row>
    <row r="265" spans="1:20" x14ac:dyDescent="0.3">
      <c r="A265" t="str">
        <f>Control!A263</f>
        <v>Belal</v>
      </c>
      <c r="P265">
        <f>Control!B263</f>
        <v>269.25</v>
      </c>
      <c r="Q265">
        <f>'Ctrl pct'!B263</f>
        <v>0</v>
      </c>
      <c r="R265">
        <f>Controlled!B263</f>
        <v>97.125</v>
      </c>
      <c r="S265">
        <f>'Controlled pct'!B263</f>
        <v>0</v>
      </c>
      <c r="T265">
        <f>'Fight Time'!B263</f>
        <v>0</v>
      </c>
    </row>
    <row r="266" spans="1:20" x14ac:dyDescent="0.3">
      <c r="A266">
        <f>Control!A264</f>
        <v>0</v>
      </c>
      <c r="P266">
        <f>Control!B264</f>
        <v>0</v>
      </c>
      <c r="Q266">
        <f>'Ctrl pct'!B264</f>
        <v>0</v>
      </c>
      <c r="R266">
        <f>Controlled!B264</f>
        <v>0</v>
      </c>
      <c r="S266">
        <f>'Controlled pct'!B264</f>
        <v>0</v>
      </c>
      <c r="T266">
        <f>'Fight Time'!B264</f>
        <v>0</v>
      </c>
    </row>
    <row r="267" spans="1:20" x14ac:dyDescent="0.3">
      <c r="A267">
        <f>Control!A265</f>
        <v>0</v>
      </c>
      <c r="P267">
        <f>Control!B265</f>
        <v>0</v>
      </c>
      <c r="Q267">
        <f>'Ctrl pct'!B265</f>
        <v>0</v>
      </c>
      <c r="R267">
        <f>Controlled!B265</f>
        <v>0</v>
      </c>
      <c r="S267">
        <f>'Controlled pct'!B265</f>
        <v>0</v>
      </c>
      <c r="T267">
        <f>'Fight Time'!B265</f>
        <v>0</v>
      </c>
    </row>
    <row r="268" spans="1:20" x14ac:dyDescent="0.3">
      <c r="A268">
        <f>Control!A266</f>
        <v>0</v>
      </c>
      <c r="P268">
        <f>Control!B266</f>
        <v>0</v>
      </c>
      <c r="Q268">
        <f>'Ctrl pct'!B266</f>
        <v>0</v>
      </c>
      <c r="R268">
        <f>Controlled!B266</f>
        <v>0</v>
      </c>
      <c r="S268">
        <f>'Controlled pct'!B266</f>
        <v>0</v>
      </c>
      <c r="T268">
        <f>'Fight Time'!B266</f>
        <v>0</v>
      </c>
    </row>
    <row r="269" spans="1:20" x14ac:dyDescent="0.3">
      <c r="A269">
        <f>Control!A267</f>
        <v>0</v>
      </c>
      <c r="P269">
        <f>Control!B267</f>
        <v>0</v>
      </c>
      <c r="Q269">
        <f>'Ctrl pct'!B267</f>
        <v>0</v>
      </c>
      <c r="R269">
        <f>Controlled!B267</f>
        <v>0</v>
      </c>
      <c r="S269">
        <f>'Controlled pct'!B267</f>
        <v>0</v>
      </c>
      <c r="T269">
        <f>'Fight Time'!B267</f>
        <v>0</v>
      </c>
    </row>
    <row r="270" spans="1:20" x14ac:dyDescent="0.3">
      <c r="A270">
        <f>Control!A268</f>
        <v>0</v>
      </c>
      <c r="P270">
        <f>Control!B268</f>
        <v>0</v>
      </c>
      <c r="Q270">
        <f>'Ctrl pct'!B268</f>
        <v>0</v>
      </c>
      <c r="R270">
        <f>Controlled!B268</f>
        <v>0</v>
      </c>
      <c r="S270">
        <f>'Controlled pct'!B268</f>
        <v>0</v>
      </c>
      <c r="T270">
        <f>'Fight Time'!B268</f>
        <v>0</v>
      </c>
    </row>
    <row r="271" spans="1:20" x14ac:dyDescent="0.3">
      <c r="A271">
        <f>Control!A269</f>
        <v>0</v>
      </c>
      <c r="P271">
        <f>Control!B269</f>
        <v>0</v>
      </c>
      <c r="Q271">
        <f>'Ctrl pct'!B269</f>
        <v>0</v>
      </c>
      <c r="R271">
        <f>Controlled!B269</f>
        <v>0</v>
      </c>
      <c r="S271">
        <f>'Controlled pct'!B269</f>
        <v>0</v>
      </c>
      <c r="T271">
        <f>'Fight Time'!B269</f>
        <v>0</v>
      </c>
    </row>
    <row r="272" spans="1:20" x14ac:dyDescent="0.3">
      <c r="A272">
        <f>Control!A270</f>
        <v>0</v>
      </c>
      <c r="P272">
        <f>Control!B270</f>
        <v>0</v>
      </c>
      <c r="Q272">
        <f>'Ctrl pct'!B270</f>
        <v>0</v>
      </c>
      <c r="R272">
        <f>Controlled!B270</f>
        <v>0</v>
      </c>
      <c r="S272">
        <f>'Controlled pct'!B270</f>
        <v>0</v>
      </c>
      <c r="T272">
        <f>'Fight Time'!B270</f>
        <v>0</v>
      </c>
    </row>
    <row r="273" spans="1:20" x14ac:dyDescent="0.3">
      <c r="A273">
        <f>Control!A271</f>
        <v>0</v>
      </c>
      <c r="P273">
        <f>Control!B271</f>
        <v>0</v>
      </c>
      <c r="Q273">
        <f>'Ctrl pct'!B271</f>
        <v>0</v>
      </c>
      <c r="R273">
        <f>Controlled!B271</f>
        <v>0</v>
      </c>
      <c r="S273">
        <f>'Controlled pct'!B271</f>
        <v>0</v>
      </c>
      <c r="T273">
        <f>'Fight Time'!B271</f>
        <v>0</v>
      </c>
    </row>
    <row r="274" spans="1:20" x14ac:dyDescent="0.3">
      <c r="A274">
        <f>Control!A272</f>
        <v>0</v>
      </c>
      <c r="P274">
        <f>Control!B272</f>
        <v>0</v>
      </c>
      <c r="Q274">
        <f>'Ctrl pct'!B272</f>
        <v>0</v>
      </c>
      <c r="R274">
        <f>Controlled!B272</f>
        <v>0</v>
      </c>
      <c r="S274">
        <f>'Controlled pct'!B272</f>
        <v>0</v>
      </c>
      <c r="T274">
        <f>'Fight Time'!B272</f>
        <v>0</v>
      </c>
    </row>
    <row r="275" spans="1:20" x14ac:dyDescent="0.3">
      <c r="A275">
        <f>Control!A273</f>
        <v>0</v>
      </c>
      <c r="P275">
        <f>Control!B273</f>
        <v>0</v>
      </c>
      <c r="Q275">
        <f>'Ctrl pct'!B273</f>
        <v>0</v>
      </c>
      <c r="R275">
        <f>Controlled!B273</f>
        <v>0</v>
      </c>
      <c r="S275">
        <f>'Controlled pct'!B273</f>
        <v>0</v>
      </c>
      <c r="T275">
        <f>'Fight Time'!B273</f>
        <v>0</v>
      </c>
    </row>
    <row r="276" spans="1:20" x14ac:dyDescent="0.3">
      <c r="A276">
        <f>Control!A274</f>
        <v>0</v>
      </c>
      <c r="P276">
        <f>Control!B274</f>
        <v>0</v>
      </c>
      <c r="Q276">
        <f>'Ctrl pct'!B274</f>
        <v>0</v>
      </c>
      <c r="R276">
        <f>Controlled!B274</f>
        <v>0</v>
      </c>
      <c r="S276">
        <f>'Controlled pct'!B274</f>
        <v>0</v>
      </c>
      <c r="T276">
        <f>'Fight Time'!B274</f>
        <v>0</v>
      </c>
    </row>
    <row r="277" spans="1:20" x14ac:dyDescent="0.3">
      <c r="A277">
        <f>Control!A275</f>
        <v>0</v>
      </c>
      <c r="P277">
        <f>Control!B275</f>
        <v>0</v>
      </c>
      <c r="Q277">
        <f>'Ctrl pct'!B275</f>
        <v>0</v>
      </c>
      <c r="R277">
        <f>Controlled!B275</f>
        <v>0</v>
      </c>
      <c r="S277">
        <f>'Controlled pct'!B275</f>
        <v>0</v>
      </c>
      <c r="T277">
        <f>'Fight Time'!B275</f>
        <v>0</v>
      </c>
    </row>
    <row r="278" spans="1:20" x14ac:dyDescent="0.3">
      <c r="A278">
        <f>Control!A276</f>
        <v>0</v>
      </c>
      <c r="P278">
        <f>Control!B276</f>
        <v>0</v>
      </c>
      <c r="Q278">
        <f>'Ctrl pct'!B276</f>
        <v>0</v>
      </c>
      <c r="R278">
        <f>Controlled!B276</f>
        <v>0</v>
      </c>
      <c r="S278">
        <f>'Controlled pct'!B276</f>
        <v>0</v>
      </c>
      <c r="T278">
        <f>'Fight Time'!B276</f>
        <v>0</v>
      </c>
    </row>
    <row r="279" spans="1:20" x14ac:dyDescent="0.3">
      <c r="A279">
        <f>Control!A277</f>
        <v>0</v>
      </c>
      <c r="P279">
        <f>Control!B277</f>
        <v>0</v>
      </c>
      <c r="Q279">
        <f>'Ctrl pct'!B277</f>
        <v>0</v>
      </c>
      <c r="R279">
        <f>Controlled!B277</f>
        <v>0</v>
      </c>
      <c r="S279">
        <f>'Controlled pct'!B277</f>
        <v>0</v>
      </c>
      <c r="T279">
        <f>'Fight Time'!B277</f>
        <v>0</v>
      </c>
    </row>
    <row r="280" spans="1:20" x14ac:dyDescent="0.3">
      <c r="A280">
        <f>Control!A278</f>
        <v>0</v>
      </c>
      <c r="P280">
        <f>Control!B278</f>
        <v>0</v>
      </c>
      <c r="Q280">
        <f>'Ctrl pct'!B278</f>
        <v>0</v>
      </c>
      <c r="R280">
        <f>Controlled!B278</f>
        <v>0</v>
      </c>
      <c r="S280">
        <f>'Controlled pct'!B278</f>
        <v>0</v>
      </c>
      <c r="T280">
        <f>'Fight Time'!B278</f>
        <v>0</v>
      </c>
    </row>
    <row r="281" spans="1:20" x14ac:dyDescent="0.3">
      <c r="A281">
        <f>Control!A279</f>
        <v>0</v>
      </c>
      <c r="P281">
        <f>Control!B279</f>
        <v>0</v>
      </c>
      <c r="Q281">
        <f>'Ctrl pct'!B279</f>
        <v>0</v>
      </c>
      <c r="R281">
        <f>Controlled!B279</f>
        <v>0</v>
      </c>
      <c r="S281">
        <f>'Controlled pct'!B279</f>
        <v>0</v>
      </c>
      <c r="T281">
        <f>'Fight Time'!B279</f>
        <v>0</v>
      </c>
    </row>
    <row r="282" spans="1:20" x14ac:dyDescent="0.3">
      <c r="A282">
        <f>Control!A280</f>
        <v>0</v>
      </c>
      <c r="P282">
        <f>Control!B280</f>
        <v>0</v>
      </c>
      <c r="Q282">
        <f>'Ctrl pct'!B280</f>
        <v>0</v>
      </c>
      <c r="R282">
        <f>Controlled!B280</f>
        <v>0</v>
      </c>
      <c r="S282">
        <f>'Controlled pct'!B280</f>
        <v>0</v>
      </c>
      <c r="T282">
        <f>'Fight Time'!B280</f>
        <v>0</v>
      </c>
    </row>
    <row r="283" spans="1:20" x14ac:dyDescent="0.3">
      <c r="A283">
        <f>Control!A281</f>
        <v>0</v>
      </c>
      <c r="P283">
        <f>Control!B281</f>
        <v>0</v>
      </c>
      <c r="Q283">
        <f>'Ctrl pct'!B281</f>
        <v>0</v>
      </c>
      <c r="R283">
        <f>Controlled!B281</f>
        <v>0</v>
      </c>
      <c r="S283">
        <f>'Controlled pct'!B281</f>
        <v>0</v>
      </c>
      <c r="T283">
        <f>'Fight Time'!B281</f>
        <v>0</v>
      </c>
    </row>
    <row r="284" spans="1:20" x14ac:dyDescent="0.3">
      <c r="A284">
        <f>Control!A282</f>
        <v>0</v>
      </c>
      <c r="P284">
        <f>Control!B282</f>
        <v>0</v>
      </c>
      <c r="Q284">
        <f>'Ctrl pct'!B282</f>
        <v>0</v>
      </c>
      <c r="R284">
        <f>Controlled!B282</f>
        <v>0</v>
      </c>
      <c r="S284">
        <f>'Controlled pct'!B282</f>
        <v>0</v>
      </c>
      <c r="T284">
        <f>'Fight Time'!B282</f>
        <v>0</v>
      </c>
    </row>
    <row r="285" spans="1:20" x14ac:dyDescent="0.3">
      <c r="A285">
        <f>Control!A283</f>
        <v>0</v>
      </c>
      <c r="P285">
        <f>Control!B283</f>
        <v>0</v>
      </c>
      <c r="Q285">
        <f>'Ctrl pct'!B283</f>
        <v>0</v>
      </c>
      <c r="R285">
        <f>Controlled!B283</f>
        <v>0</v>
      </c>
      <c r="S285">
        <f>'Controlled pct'!B283</f>
        <v>0</v>
      </c>
      <c r="T285">
        <f>'Fight Time'!B283</f>
        <v>0</v>
      </c>
    </row>
    <row r="286" spans="1:20" x14ac:dyDescent="0.3">
      <c r="A286">
        <f>Control!A284</f>
        <v>0</v>
      </c>
      <c r="P286">
        <f>Control!B284</f>
        <v>0</v>
      </c>
      <c r="Q286">
        <f>'Ctrl pct'!B284</f>
        <v>0</v>
      </c>
      <c r="R286">
        <f>Controlled!B284</f>
        <v>0</v>
      </c>
      <c r="S286">
        <f>'Controlled pct'!B284</f>
        <v>0</v>
      </c>
      <c r="T286">
        <f>'Fight Time'!B284</f>
        <v>0</v>
      </c>
    </row>
    <row r="287" spans="1:20" x14ac:dyDescent="0.3">
      <c r="A287">
        <f>Control!A285</f>
        <v>0</v>
      </c>
      <c r="P287">
        <f>Control!B285</f>
        <v>0</v>
      </c>
      <c r="Q287">
        <f>'Ctrl pct'!B285</f>
        <v>0</v>
      </c>
      <c r="R287">
        <f>Controlled!B285</f>
        <v>0</v>
      </c>
      <c r="S287">
        <f>'Controlled pct'!B285</f>
        <v>0</v>
      </c>
      <c r="T287">
        <f>'Fight Time'!B285</f>
        <v>0</v>
      </c>
    </row>
    <row r="288" spans="1:20" x14ac:dyDescent="0.3">
      <c r="A288">
        <f>Control!A286</f>
        <v>0</v>
      </c>
      <c r="P288">
        <f>Control!B286</f>
        <v>0</v>
      </c>
      <c r="Q288">
        <f>'Ctrl pct'!B286</f>
        <v>0</v>
      </c>
      <c r="R288">
        <f>Controlled!B286</f>
        <v>0</v>
      </c>
      <c r="S288">
        <f>'Controlled pct'!B286</f>
        <v>0</v>
      </c>
      <c r="T288">
        <f>'Fight Time'!B286</f>
        <v>0</v>
      </c>
    </row>
    <row r="289" spans="1:20" x14ac:dyDescent="0.3">
      <c r="A289">
        <f>Control!A287</f>
        <v>0</v>
      </c>
      <c r="P289">
        <f>Control!B287</f>
        <v>0</v>
      </c>
      <c r="Q289">
        <f>'Ctrl pct'!B287</f>
        <v>0</v>
      </c>
      <c r="R289">
        <f>Controlled!B287</f>
        <v>0</v>
      </c>
      <c r="S289">
        <f>'Controlled pct'!B287</f>
        <v>0</v>
      </c>
      <c r="T289">
        <f>'Fight Time'!B287</f>
        <v>0</v>
      </c>
    </row>
    <row r="290" spans="1:20" x14ac:dyDescent="0.3">
      <c r="A290">
        <f>Control!A288</f>
        <v>0</v>
      </c>
      <c r="P290">
        <f>Control!B288</f>
        <v>0</v>
      </c>
      <c r="Q290">
        <f>'Ctrl pct'!B288</f>
        <v>0</v>
      </c>
      <c r="R290">
        <f>Controlled!B288</f>
        <v>0</v>
      </c>
      <c r="S290">
        <f>'Controlled pct'!B288</f>
        <v>0</v>
      </c>
      <c r="T290">
        <f>'Fight Time'!B288</f>
        <v>0</v>
      </c>
    </row>
    <row r="291" spans="1:20" x14ac:dyDescent="0.3">
      <c r="A291">
        <f>Control!A289</f>
        <v>0</v>
      </c>
      <c r="P291">
        <f>Control!B289</f>
        <v>0</v>
      </c>
      <c r="Q291">
        <f>'Ctrl pct'!B289</f>
        <v>0</v>
      </c>
      <c r="R291">
        <f>Controlled!B289</f>
        <v>0</v>
      </c>
      <c r="S291">
        <f>'Controlled pct'!B289</f>
        <v>0</v>
      </c>
      <c r="T291">
        <f>'Fight Time'!B289</f>
        <v>0</v>
      </c>
    </row>
    <row r="292" spans="1:20" x14ac:dyDescent="0.3">
      <c r="A292">
        <f>Control!A290</f>
        <v>0</v>
      </c>
      <c r="P292">
        <f>Control!B290</f>
        <v>0</v>
      </c>
      <c r="Q292">
        <f>'Ctrl pct'!B290</f>
        <v>0</v>
      </c>
      <c r="R292">
        <f>Controlled!B290</f>
        <v>0</v>
      </c>
      <c r="S292">
        <f>'Controlled pct'!B290</f>
        <v>0</v>
      </c>
      <c r="T292">
        <f>'Fight Time'!B290</f>
        <v>0</v>
      </c>
    </row>
    <row r="293" spans="1:20" x14ac:dyDescent="0.3">
      <c r="A293">
        <f>Control!A291</f>
        <v>0</v>
      </c>
      <c r="P293">
        <f>Control!B291</f>
        <v>0</v>
      </c>
      <c r="Q293">
        <f>'Ctrl pct'!B291</f>
        <v>0</v>
      </c>
      <c r="R293">
        <f>Controlled!B291</f>
        <v>0</v>
      </c>
      <c r="S293">
        <f>'Controlled pct'!B291</f>
        <v>0</v>
      </c>
      <c r="T293">
        <f>'Fight Time'!B291</f>
        <v>0</v>
      </c>
    </row>
    <row r="294" spans="1:20" x14ac:dyDescent="0.3">
      <c r="A294">
        <f>Control!A292</f>
        <v>0</v>
      </c>
      <c r="P294">
        <f>Control!B292</f>
        <v>0</v>
      </c>
      <c r="Q294">
        <f>'Ctrl pct'!B292</f>
        <v>0</v>
      </c>
      <c r="R294">
        <f>Controlled!B292</f>
        <v>0</v>
      </c>
      <c r="S294">
        <f>'Controlled pct'!B292</f>
        <v>0</v>
      </c>
      <c r="T294">
        <f>'Fight Time'!B292</f>
        <v>0</v>
      </c>
    </row>
    <row r="295" spans="1:20" x14ac:dyDescent="0.3">
      <c r="A295">
        <f>Control!A293</f>
        <v>0</v>
      </c>
      <c r="P295">
        <f>Control!B293</f>
        <v>0</v>
      </c>
      <c r="Q295">
        <f>'Ctrl pct'!B293</f>
        <v>0</v>
      </c>
      <c r="R295">
        <f>Controlled!B293</f>
        <v>0</v>
      </c>
      <c r="S295">
        <f>'Controlled pct'!B293</f>
        <v>0</v>
      </c>
      <c r="T295">
        <f>'Fight Time'!B293</f>
        <v>0</v>
      </c>
    </row>
    <row r="296" spans="1:20" x14ac:dyDescent="0.3">
      <c r="A296">
        <f>Control!A294</f>
        <v>0</v>
      </c>
      <c r="P296">
        <f>Control!B294</f>
        <v>0</v>
      </c>
      <c r="Q296">
        <f>'Ctrl pct'!B294</f>
        <v>0</v>
      </c>
      <c r="R296">
        <f>Controlled!B294</f>
        <v>0</v>
      </c>
      <c r="S296">
        <f>'Controlled pct'!B294</f>
        <v>0</v>
      </c>
      <c r="T296">
        <f>'Fight Time'!B294</f>
        <v>0</v>
      </c>
    </row>
    <row r="297" spans="1:20" x14ac:dyDescent="0.3">
      <c r="A297">
        <f>Control!A295</f>
        <v>0</v>
      </c>
      <c r="P297">
        <f>Control!B295</f>
        <v>0</v>
      </c>
      <c r="Q297">
        <f>'Ctrl pct'!B295</f>
        <v>0</v>
      </c>
      <c r="R297">
        <f>Controlled!B295</f>
        <v>0</v>
      </c>
      <c r="S297">
        <f>'Controlled pct'!B295</f>
        <v>0</v>
      </c>
      <c r="T297">
        <f>'Fight Time'!B295</f>
        <v>0</v>
      </c>
    </row>
    <row r="298" spans="1:20" x14ac:dyDescent="0.3">
      <c r="A298">
        <f>Control!A296</f>
        <v>0</v>
      </c>
      <c r="P298">
        <f>Control!B296</f>
        <v>0</v>
      </c>
      <c r="Q298">
        <f>'Ctrl pct'!B296</f>
        <v>0</v>
      </c>
      <c r="R298">
        <f>Controlled!B296</f>
        <v>0</v>
      </c>
      <c r="S298">
        <f>'Controlled pct'!B296</f>
        <v>0</v>
      </c>
      <c r="T298">
        <f>'Fight Time'!B296</f>
        <v>0</v>
      </c>
    </row>
    <row r="299" spans="1:20" x14ac:dyDescent="0.3">
      <c r="A299">
        <f>Control!A297</f>
        <v>0</v>
      </c>
      <c r="P299">
        <f>Control!B297</f>
        <v>0</v>
      </c>
      <c r="Q299">
        <f>'Ctrl pct'!B297</f>
        <v>0</v>
      </c>
      <c r="S299">
        <f>'Controlled pct'!B297</f>
        <v>0</v>
      </c>
      <c r="T299">
        <f>'Fight Time'!B297</f>
        <v>0</v>
      </c>
    </row>
    <row r="300" spans="1:20" x14ac:dyDescent="0.3">
      <c r="A300">
        <f>Control!A298</f>
        <v>0</v>
      </c>
      <c r="P300">
        <f>Control!B298</f>
        <v>0</v>
      </c>
      <c r="Q300">
        <f>'Ctrl pct'!B298</f>
        <v>0</v>
      </c>
      <c r="S300">
        <f>'Controlled pct'!B298</f>
        <v>0</v>
      </c>
      <c r="T300">
        <f>'Fight Time'!B298</f>
        <v>0</v>
      </c>
    </row>
    <row r="301" spans="1:20" x14ac:dyDescent="0.3">
      <c r="A301">
        <f>Control!A299</f>
        <v>0</v>
      </c>
      <c r="P301">
        <f>Control!B299</f>
        <v>0</v>
      </c>
      <c r="Q301">
        <f>'Ctrl pct'!B299</f>
        <v>0</v>
      </c>
      <c r="S301">
        <f>'Controlled pct'!B299</f>
        <v>0</v>
      </c>
      <c r="T301">
        <f>'Fight Time'!B299</f>
        <v>0</v>
      </c>
    </row>
    <row r="302" spans="1:20" x14ac:dyDescent="0.3">
      <c r="A302">
        <f>Control!A300</f>
        <v>0</v>
      </c>
      <c r="P302">
        <f>Control!B300</f>
        <v>0</v>
      </c>
      <c r="Q302">
        <f>'Ctrl pct'!B300</f>
        <v>0</v>
      </c>
      <c r="S302">
        <f>'Controlled pct'!B300</f>
        <v>0</v>
      </c>
      <c r="T302">
        <f>'Fight Time'!B300</f>
        <v>0</v>
      </c>
    </row>
    <row r="303" spans="1:20" x14ac:dyDescent="0.3">
      <c r="A303">
        <f>Control!A301</f>
        <v>0</v>
      </c>
      <c r="P303">
        <f>Control!B301</f>
        <v>0</v>
      </c>
      <c r="Q303">
        <f>'Ctrl pct'!B301</f>
        <v>0</v>
      </c>
      <c r="S303">
        <f>'Controlled pct'!B301</f>
        <v>0</v>
      </c>
      <c r="T303">
        <f>'Fight Time'!B301</f>
        <v>0</v>
      </c>
    </row>
    <row r="304" spans="1:20" x14ac:dyDescent="0.3">
      <c r="A304">
        <f>Control!A302</f>
        <v>0</v>
      </c>
      <c r="P304">
        <f>Control!B302</f>
        <v>0</v>
      </c>
      <c r="Q304">
        <f>'Ctrl pct'!B302</f>
        <v>0</v>
      </c>
      <c r="S304">
        <f>'Controlled pct'!B302</f>
        <v>0</v>
      </c>
      <c r="T304">
        <f>'Fight Time'!B302</f>
        <v>0</v>
      </c>
    </row>
    <row r="305" spans="1:20" x14ac:dyDescent="0.3">
      <c r="A305">
        <f>Control!A303</f>
        <v>0</v>
      </c>
      <c r="P305">
        <f>Control!B303</f>
        <v>0</v>
      </c>
      <c r="Q305">
        <f>'Ctrl pct'!B303</f>
        <v>0</v>
      </c>
      <c r="S305">
        <f>'Controlled pct'!B303</f>
        <v>0</v>
      </c>
      <c r="T305">
        <f>'Fight Time'!B303</f>
        <v>0</v>
      </c>
    </row>
    <row r="306" spans="1:20" x14ac:dyDescent="0.3">
      <c r="A306">
        <f>Control!A304</f>
        <v>0</v>
      </c>
      <c r="P306">
        <f>Control!B304</f>
        <v>0</v>
      </c>
      <c r="Q306">
        <f>'Ctrl pct'!B304</f>
        <v>0</v>
      </c>
      <c r="S306">
        <f>'Controlled pct'!B304</f>
        <v>0</v>
      </c>
      <c r="T306">
        <f>'Fight Time'!B304</f>
        <v>0</v>
      </c>
    </row>
    <row r="307" spans="1:20" x14ac:dyDescent="0.3">
      <c r="A307">
        <f>Control!A305</f>
        <v>0</v>
      </c>
      <c r="P307">
        <f>Control!B305</f>
        <v>0</v>
      </c>
      <c r="Q307">
        <f>'Ctrl pct'!B305</f>
        <v>0</v>
      </c>
      <c r="S307">
        <f>'Controlled pct'!B305</f>
        <v>0</v>
      </c>
      <c r="T307">
        <f>'Fight Time'!B305</f>
        <v>0</v>
      </c>
    </row>
    <row r="308" spans="1:20" x14ac:dyDescent="0.3">
      <c r="A308">
        <f>Control!A306</f>
        <v>0</v>
      </c>
      <c r="P308">
        <f>Control!B306</f>
        <v>0</v>
      </c>
      <c r="Q308">
        <f>'Ctrl pct'!B306</f>
        <v>0</v>
      </c>
      <c r="S308">
        <f>'Controlled pct'!B306</f>
        <v>0</v>
      </c>
      <c r="T308">
        <f>'Fight Time'!B306</f>
        <v>0</v>
      </c>
    </row>
    <row r="309" spans="1:20" x14ac:dyDescent="0.3">
      <c r="A309">
        <f>Control!A307</f>
        <v>0</v>
      </c>
      <c r="P309">
        <f>Control!B307</f>
        <v>0</v>
      </c>
      <c r="Q309">
        <f>'Ctrl pct'!B307</f>
        <v>0</v>
      </c>
      <c r="S309">
        <f>'Controlled pct'!B307</f>
        <v>0</v>
      </c>
      <c r="T309">
        <f>'Fight Time'!B307</f>
        <v>0</v>
      </c>
    </row>
    <row r="310" spans="1:20" x14ac:dyDescent="0.3">
      <c r="A310">
        <f>Control!A308</f>
        <v>0</v>
      </c>
      <c r="P310">
        <f>Control!B308</f>
        <v>0</v>
      </c>
      <c r="Q310">
        <f>'Ctrl pct'!B308</f>
        <v>0</v>
      </c>
      <c r="S310">
        <f>'Controlled pct'!B308</f>
        <v>0</v>
      </c>
      <c r="T310">
        <f>'Fight Time'!B308</f>
        <v>0</v>
      </c>
    </row>
    <row r="311" spans="1:20" x14ac:dyDescent="0.3">
      <c r="A311">
        <f>Control!A309</f>
        <v>0</v>
      </c>
      <c r="P311">
        <f>Control!B309</f>
        <v>0</v>
      </c>
      <c r="Q311">
        <f>'Ctrl pct'!B309</f>
        <v>0</v>
      </c>
      <c r="S311">
        <f>'Controlled pct'!B309</f>
        <v>0</v>
      </c>
      <c r="T311">
        <f>'Fight Time'!B309</f>
        <v>0</v>
      </c>
    </row>
    <row r="312" spans="1:20" x14ac:dyDescent="0.3">
      <c r="A312">
        <f>Control!A310</f>
        <v>0</v>
      </c>
      <c r="P312">
        <f>Control!B310</f>
        <v>0</v>
      </c>
      <c r="Q312">
        <f>'Ctrl pct'!B310</f>
        <v>0</v>
      </c>
      <c r="S312">
        <f>'Controlled pct'!B310</f>
        <v>0</v>
      </c>
      <c r="T312">
        <f>'Fight Time'!B310</f>
        <v>0</v>
      </c>
    </row>
    <row r="313" spans="1:20" x14ac:dyDescent="0.3">
      <c r="A313">
        <f>Control!A311</f>
        <v>0</v>
      </c>
      <c r="P313">
        <f>Control!B311</f>
        <v>0</v>
      </c>
      <c r="Q313">
        <f>'Ctrl pct'!B311</f>
        <v>0</v>
      </c>
      <c r="S313">
        <f>'Controlled pct'!B311</f>
        <v>0</v>
      </c>
      <c r="T313">
        <f>'Fight Time'!B311</f>
        <v>0</v>
      </c>
    </row>
    <row r="314" spans="1:20" x14ac:dyDescent="0.3">
      <c r="A314">
        <f>Control!A312</f>
        <v>0</v>
      </c>
      <c r="P314">
        <f>Control!B312</f>
        <v>0</v>
      </c>
      <c r="Q314">
        <f>'Ctrl pct'!B312</f>
        <v>0</v>
      </c>
      <c r="S314">
        <f>'Controlled pct'!B312</f>
        <v>0</v>
      </c>
      <c r="T314">
        <f>'Fight Time'!B312</f>
        <v>0</v>
      </c>
    </row>
    <row r="315" spans="1:20" x14ac:dyDescent="0.3">
      <c r="A315">
        <f>Control!A313</f>
        <v>0</v>
      </c>
      <c r="P315">
        <f>Control!B313</f>
        <v>0</v>
      </c>
      <c r="Q315">
        <f>'Ctrl pct'!B313</f>
        <v>0</v>
      </c>
      <c r="S315">
        <f>'Controlled pct'!B313</f>
        <v>0</v>
      </c>
      <c r="T315">
        <f>'Fight Time'!B313</f>
        <v>0</v>
      </c>
    </row>
    <row r="316" spans="1:20" x14ac:dyDescent="0.3">
      <c r="A316">
        <f>Control!A314</f>
        <v>0</v>
      </c>
      <c r="P316">
        <f>Control!B314</f>
        <v>0</v>
      </c>
      <c r="Q316">
        <f>'Ctrl pct'!B314</f>
        <v>0</v>
      </c>
      <c r="S316">
        <f>'Controlled pct'!B314</f>
        <v>0</v>
      </c>
      <c r="T316">
        <f>'Fight Time'!B314</f>
        <v>0</v>
      </c>
    </row>
    <row r="317" spans="1:20" x14ac:dyDescent="0.3">
      <c r="A317">
        <f>Control!A315</f>
        <v>0</v>
      </c>
      <c r="P317">
        <f>Control!B315</f>
        <v>0</v>
      </c>
      <c r="Q317">
        <f>'Ctrl pct'!B315</f>
        <v>0</v>
      </c>
      <c r="S317">
        <f>'Controlled pct'!B315</f>
        <v>0</v>
      </c>
      <c r="T317">
        <f>'Fight Time'!B315</f>
        <v>0</v>
      </c>
    </row>
    <row r="318" spans="1:20" x14ac:dyDescent="0.3">
      <c r="A318">
        <f>Control!A316</f>
        <v>0</v>
      </c>
      <c r="P318">
        <f>Control!B316</f>
        <v>0</v>
      </c>
      <c r="Q318">
        <f>'Ctrl pct'!B316</f>
        <v>0</v>
      </c>
      <c r="S318">
        <f>'Controlled pct'!B316</f>
        <v>0</v>
      </c>
      <c r="T318">
        <f>'Fight Time'!B316</f>
        <v>0</v>
      </c>
    </row>
    <row r="319" spans="1:20" x14ac:dyDescent="0.3">
      <c r="A319">
        <f>Control!A317</f>
        <v>0</v>
      </c>
      <c r="P319">
        <f>Control!B317</f>
        <v>0</v>
      </c>
      <c r="Q319">
        <f>'Ctrl pct'!B317</f>
        <v>0</v>
      </c>
      <c r="S319">
        <f>'Controlled pct'!B317</f>
        <v>0</v>
      </c>
      <c r="T319">
        <f>'Fight Time'!B317</f>
        <v>0</v>
      </c>
    </row>
    <row r="320" spans="1:20" x14ac:dyDescent="0.3">
      <c r="A320">
        <f>Control!A318</f>
        <v>0</v>
      </c>
      <c r="P320">
        <f>Control!B318</f>
        <v>0</v>
      </c>
      <c r="Q320">
        <f>'Ctrl pct'!B318</f>
        <v>0</v>
      </c>
      <c r="S320">
        <f>'Controlled pct'!B318</f>
        <v>0</v>
      </c>
      <c r="T320">
        <f>'Fight Time'!B318</f>
        <v>0</v>
      </c>
    </row>
    <row r="321" spans="1:20" x14ac:dyDescent="0.3">
      <c r="A321">
        <f>Control!A319</f>
        <v>0</v>
      </c>
      <c r="P321">
        <f>Control!B319</f>
        <v>0</v>
      </c>
      <c r="Q321">
        <f>'Ctrl pct'!B319</f>
        <v>0</v>
      </c>
      <c r="S321">
        <f>'Controlled pct'!B319</f>
        <v>0</v>
      </c>
      <c r="T321">
        <f>'Fight Time'!B319</f>
        <v>0</v>
      </c>
    </row>
    <row r="322" spans="1:20" x14ac:dyDescent="0.3">
      <c r="A322">
        <f>Control!A320</f>
        <v>0</v>
      </c>
      <c r="P322">
        <f>Control!B320</f>
        <v>0</v>
      </c>
      <c r="Q322">
        <f>'Ctrl pct'!B320</f>
        <v>0</v>
      </c>
      <c r="S322">
        <f>'Controlled pct'!B320</f>
        <v>0</v>
      </c>
      <c r="T322">
        <f>'Fight Time'!B320</f>
        <v>0</v>
      </c>
    </row>
    <row r="323" spans="1:20" x14ac:dyDescent="0.3">
      <c r="A323">
        <f>Control!A321</f>
        <v>0</v>
      </c>
      <c r="P323">
        <f>Control!B321</f>
        <v>0</v>
      </c>
      <c r="Q323">
        <f>'Ctrl pct'!B321</f>
        <v>0</v>
      </c>
      <c r="S323">
        <f>'Controlled pct'!B321</f>
        <v>0</v>
      </c>
      <c r="T323">
        <f>'Fight Time'!B321</f>
        <v>0</v>
      </c>
    </row>
    <row r="324" spans="1:20" x14ac:dyDescent="0.3">
      <c r="A324">
        <f>Control!A322</f>
        <v>0</v>
      </c>
      <c r="P324">
        <f>Control!B322</f>
        <v>0</v>
      </c>
      <c r="Q324">
        <f>'Ctrl pct'!B322</f>
        <v>0</v>
      </c>
      <c r="S324">
        <f>'Controlled pct'!B322</f>
        <v>0</v>
      </c>
      <c r="T324">
        <f>'Fight Time'!B322</f>
        <v>0</v>
      </c>
    </row>
    <row r="325" spans="1:20" x14ac:dyDescent="0.3">
      <c r="A325">
        <f>Control!A323</f>
        <v>0</v>
      </c>
      <c r="P325">
        <f>Control!B323</f>
        <v>0</v>
      </c>
      <c r="Q325">
        <f>'Ctrl pct'!B323</f>
        <v>0</v>
      </c>
      <c r="S325">
        <f>'Controlled pct'!B323</f>
        <v>0</v>
      </c>
      <c r="T325">
        <f>'Fight Time'!B323</f>
        <v>0</v>
      </c>
    </row>
    <row r="326" spans="1:20" x14ac:dyDescent="0.3">
      <c r="A326">
        <f>Control!A324</f>
        <v>0</v>
      </c>
      <c r="P326">
        <f>Control!B324</f>
        <v>0</v>
      </c>
      <c r="Q326">
        <f>'Ctrl pct'!B324</f>
        <v>0</v>
      </c>
      <c r="S326">
        <f>'Controlled pct'!B324</f>
        <v>0</v>
      </c>
      <c r="T326">
        <f>'Fight Time'!B324</f>
        <v>0</v>
      </c>
    </row>
    <row r="327" spans="1:20" x14ac:dyDescent="0.3">
      <c r="A327">
        <f>Control!A325</f>
        <v>0</v>
      </c>
      <c r="P327">
        <f>Control!B325</f>
        <v>0</v>
      </c>
      <c r="Q327">
        <f>'Ctrl pct'!B325</f>
        <v>0</v>
      </c>
      <c r="S327">
        <f>'Controlled pct'!B325</f>
        <v>0</v>
      </c>
      <c r="T327">
        <f>'Fight Time'!B325</f>
        <v>0</v>
      </c>
    </row>
    <row r="328" spans="1:20" x14ac:dyDescent="0.3">
      <c r="A328">
        <f>Control!A326</f>
        <v>0</v>
      </c>
      <c r="P328">
        <f>Control!B326</f>
        <v>0</v>
      </c>
      <c r="Q328">
        <f>'Ctrl pct'!B326</f>
        <v>0</v>
      </c>
      <c r="S328">
        <f>'Controlled pct'!B326</f>
        <v>0</v>
      </c>
      <c r="T328">
        <f>'Fight Time'!B326</f>
        <v>0</v>
      </c>
    </row>
    <row r="329" spans="1:20" x14ac:dyDescent="0.3">
      <c r="A329">
        <f>Control!A327</f>
        <v>0</v>
      </c>
      <c r="P329">
        <f>Control!B327</f>
        <v>0</v>
      </c>
      <c r="Q329">
        <f>'Ctrl pct'!B327</f>
        <v>0</v>
      </c>
      <c r="S329">
        <f>'Controlled pct'!B327</f>
        <v>0</v>
      </c>
      <c r="T329">
        <f>'Fight Time'!B327</f>
        <v>0</v>
      </c>
    </row>
    <row r="330" spans="1:20" x14ac:dyDescent="0.3">
      <c r="A330">
        <f>Control!A328</f>
        <v>0</v>
      </c>
      <c r="P330">
        <f>Control!B328</f>
        <v>0</v>
      </c>
      <c r="Q330">
        <f>'Ctrl pct'!B328</f>
        <v>0</v>
      </c>
      <c r="S330">
        <f>'Controlled pct'!B328</f>
        <v>0</v>
      </c>
      <c r="T330">
        <f>'Fight Time'!B328</f>
        <v>0</v>
      </c>
    </row>
    <row r="331" spans="1:20" x14ac:dyDescent="0.3">
      <c r="A331">
        <f>Control!A329</f>
        <v>0</v>
      </c>
      <c r="P331">
        <f>Control!B329</f>
        <v>0</v>
      </c>
      <c r="Q331">
        <f>'Ctrl pct'!B329</f>
        <v>0</v>
      </c>
      <c r="S331">
        <f>'Controlled pct'!B329</f>
        <v>0</v>
      </c>
      <c r="T331">
        <f>'Fight Time'!B329</f>
        <v>0</v>
      </c>
    </row>
    <row r="332" spans="1:20" x14ac:dyDescent="0.3">
      <c r="A332">
        <f>Control!A330</f>
        <v>0</v>
      </c>
      <c r="P332">
        <f>Control!B330</f>
        <v>0</v>
      </c>
      <c r="Q332">
        <f>'Ctrl pct'!B330</f>
        <v>0</v>
      </c>
      <c r="S332">
        <f>'Controlled pct'!B330</f>
        <v>0</v>
      </c>
      <c r="T332">
        <f>'Fight Time'!B330</f>
        <v>0</v>
      </c>
    </row>
    <row r="333" spans="1:20" x14ac:dyDescent="0.3">
      <c r="A333">
        <f>Control!A331</f>
        <v>0</v>
      </c>
      <c r="P333">
        <f>Control!B331</f>
        <v>0</v>
      </c>
      <c r="Q333">
        <f>'Ctrl pct'!B331</f>
        <v>0</v>
      </c>
      <c r="S333">
        <f>'Controlled pct'!B331</f>
        <v>0</v>
      </c>
      <c r="T333">
        <f>'Fight Time'!B331</f>
        <v>0</v>
      </c>
    </row>
    <row r="334" spans="1:20" x14ac:dyDescent="0.3">
      <c r="A334">
        <f>Control!A332</f>
        <v>0</v>
      </c>
      <c r="P334">
        <f>Control!B332</f>
        <v>0</v>
      </c>
      <c r="Q334">
        <f>'Ctrl pct'!B332</f>
        <v>0</v>
      </c>
      <c r="S334">
        <f>'Controlled pct'!B332</f>
        <v>0</v>
      </c>
      <c r="T334">
        <f>'Fight Time'!B332</f>
        <v>0</v>
      </c>
    </row>
    <row r="335" spans="1:20" x14ac:dyDescent="0.3">
      <c r="A335">
        <f>Control!A333</f>
        <v>0</v>
      </c>
      <c r="P335">
        <f>Control!B333</f>
        <v>0</v>
      </c>
      <c r="Q335">
        <f>'Ctrl pct'!B333</f>
        <v>0</v>
      </c>
      <c r="S335">
        <f>'Controlled pct'!B333</f>
        <v>0</v>
      </c>
      <c r="T335">
        <f>'Fight Time'!B333</f>
        <v>0</v>
      </c>
    </row>
    <row r="336" spans="1:20" x14ac:dyDescent="0.3">
      <c r="A336">
        <f>Control!A334</f>
        <v>0</v>
      </c>
      <c r="P336">
        <f>Control!B334</f>
        <v>0</v>
      </c>
      <c r="Q336">
        <f>'Ctrl pct'!B334</f>
        <v>0</v>
      </c>
      <c r="S336">
        <f>'Controlled pct'!B334</f>
        <v>0</v>
      </c>
      <c r="T336">
        <f>'Fight Time'!B334</f>
        <v>0</v>
      </c>
    </row>
    <row r="337" spans="1:20" x14ac:dyDescent="0.3">
      <c r="A337">
        <f>Control!A335</f>
        <v>0</v>
      </c>
      <c r="P337">
        <f>Control!B335</f>
        <v>0</v>
      </c>
      <c r="Q337">
        <f>'Ctrl pct'!B335</f>
        <v>0</v>
      </c>
      <c r="S337">
        <f>'Controlled pct'!B335</f>
        <v>0</v>
      </c>
      <c r="T337">
        <f>'Fight Time'!B335</f>
        <v>0</v>
      </c>
    </row>
    <row r="338" spans="1:20" x14ac:dyDescent="0.3">
      <c r="A338">
        <f>Control!A336</f>
        <v>0</v>
      </c>
      <c r="P338">
        <f>Control!B336</f>
        <v>0</v>
      </c>
      <c r="Q338">
        <f>'Ctrl pct'!B336</f>
        <v>0</v>
      </c>
      <c r="S338">
        <f>'Controlled pct'!B336</f>
        <v>0</v>
      </c>
      <c r="T338">
        <f>'Fight Time'!B336</f>
        <v>0</v>
      </c>
    </row>
    <row r="339" spans="1:20" x14ac:dyDescent="0.3">
      <c r="A339">
        <f>Control!A337</f>
        <v>0</v>
      </c>
      <c r="P339">
        <f>Control!B337</f>
        <v>0</v>
      </c>
      <c r="Q339">
        <f>'Ctrl pct'!B337</f>
        <v>0</v>
      </c>
      <c r="S339">
        <f>'Controlled pct'!B337</f>
        <v>0</v>
      </c>
      <c r="T339">
        <f>'Fight Time'!B337</f>
        <v>0</v>
      </c>
    </row>
    <row r="340" spans="1:20" x14ac:dyDescent="0.3">
      <c r="A340">
        <f>Control!A338</f>
        <v>0</v>
      </c>
      <c r="P340">
        <f>Control!B338</f>
        <v>0</v>
      </c>
      <c r="Q340">
        <f>'Ctrl pct'!B338</f>
        <v>0</v>
      </c>
      <c r="S340">
        <f>'Controlled pct'!B338</f>
        <v>0</v>
      </c>
      <c r="T340">
        <f>'Fight Time'!B338</f>
        <v>0</v>
      </c>
    </row>
    <row r="341" spans="1:20" x14ac:dyDescent="0.3">
      <c r="A341">
        <f>Control!A339</f>
        <v>0</v>
      </c>
      <c r="P341">
        <f>Control!B339</f>
        <v>0</v>
      </c>
      <c r="Q341">
        <f>'Ctrl pct'!B339</f>
        <v>0</v>
      </c>
      <c r="S341">
        <f>'Controlled pct'!B339</f>
        <v>0</v>
      </c>
      <c r="T341">
        <f>'Fight Time'!B339</f>
        <v>0</v>
      </c>
    </row>
    <row r="342" spans="1:20" x14ac:dyDescent="0.3">
      <c r="A342">
        <f>Control!A340</f>
        <v>0</v>
      </c>
      <c r="P342">
        <f>Control!B340</f>
        <v>0</v>
      </c>
      <c r="Q342">
        <f>'Ctrl pct'!B340</f>
        <v>0</v>
      </c>
      <c r="S342">
        <f>'Controlled pct'!B340</f>
        <v>0</v>
      </c>
      <c r="T342">
        <f>'Fight Time'!B340</f>
        <v>0</v>
      </c>
    </row>
    <row r="343" spans="1:20" x14ac:dyDescent="0.3">
      <c r="A343">
        <f>Control!A341</f>
        <v>0</v>
      </c>
      <c r="P343">
        <f>Control!B341</f>
        <v>0</v>
      </c>
      <c r="Q343">
        <f>'Ctrl pct'!B341</f>
        <v>0</v>
      </c>
      <c r="S343">
        <f>'Controlled pct'!B341</f>
        <v>0</v>
      </c>
      <c r="T343">
        <f>'Fight Time'!B341</f>
        <v>0</v>
      </c>
    </row>
    <row r="344" spans="1:20" x14ac:dyDescent="0.3">
      <c r="A344">
        <f>Control!A342</f>
        <v>0</v>
      </c>
      <c r="P344">
        <f>Control!B342</f>
        <v>0</v>
      </c>
      <c r="Q344">
        <f>'Ctrl pct'!B342</f>
        <v>0</v>
      </c>
      <c r="S344">
        <f>'Controlled pct'!B342</f>
        <v>0</v>
      </c>
      <c r="T344">
        <f>'Fight Time'!B342</f>
        <v>0</v>
      </c>
    </row>
    <row r="345" spans="1:20" x14ac:dyDescent="0.3">
      <c r="A345">
        <f>Control!A343</f>
        <v>0</v>
      </c>
      <c r="P345">
        <f>Control!B343</f>
        <v>0</v>
      </c>
      <c r="Q345">
        <f>'Ctrl pct'!B343</f>
        <v>0</v>
      </c>
      <c r="S345">
        <f>'Controlled pct'!B343</f>
        <v>0</v>
      </c>
      <c r="T345">
        <f>'Fight Time'!B343</f>
        <v>0</v>
      </c>
    </row>
    <row r="346" spans="1:20" x14ac:dyDescent="0.3">
      <c r="A346">
        <f>Control!A344</f>
        <v>0</v>
      </c>
      <c r="P346">
        <f>Control!B344</f>
        <v>0</v>
      </c>
      <c r="Q346">
        <f>'Ctrl pct'!B344</f>
        <v>0</v>
      </c>
      <c r="S346">
        <f>'Controlled pct'!B344</f>
        <v>0</v>
      </c>
      <c r="T346">
        <f>'Fight Time'!B344</f>
        <v>0</v>
      </c>
    </row>
    <row r="347" spans="1:20" x14ac:dyDescent="0.3">
      <c r="A347">
        <f>Control!A345</f>
        <v>0</v>
      </c>
      <c r="P347">
        <f>Control!B345</f>
        <v>0</v>
      </c>
      <c r="Q347">
        <f>'Ctrl pct'!B345</f>
        <v>0</v>
      </c>
      <c r="S347">
        <f>'Controlled pct'!B345</f>
        <v>0</v>
      </c>
      <c r="T347">
        <f>'Fight Time'!B345</f>
        <v>0</v>
      </c>
    </row>
    <row r="348" spans="1:20" x14ac:dyDescent="0.3">
      <c r="A348">
        <f>Control!A346</f>
        <v>0</v>
      </c>
      <c r="P348">
        <f>Control!B346</f>
        <v>0</v>
      </c>
      <c r="Q348">
        <f>'Ctrl pct'!B346</f>
        <v>0</v>
      </c>
      <c r="S348">
        <f>'Controlled pct'!B346</f>
        <v>0</v>
      </c>
      <c r="T348">
        <f>'Fight Time'!B346</f>
        <v>0</v>
      </c>
    </row>
    <row r="349" spans="1:20" x14ac:dyDescent="0.3">
      <c r="A349">
        <f>Control!A347</f>
        <v>0</v>
      </c>
      <c r="P349">
        <f>Control!B347</f>
        <v>0</v>
      </c>
      <c r="Q349">
        <f>'Ctrl pct'!B347</f>
        <v>0</v>
      </c>
      <c r="S349">
        <f>'Controlled pct'!B347</f>
        <v>0</v>
      </c>
      <c r="T349">
        <f>'Fight Time'!B347</f>
        <v>0</v>
      </c>
    </row>
    <row r="350" spans="1:20" x14ac:dyDescent="0.3">
      <c r="A350">
        <f>Control!A348</f>
        <v>0</v>
      </c>
      <c r="P350">
        <f>Control!B348</f>
        <v>0</v>
      </c>
      <c r="Q350">
        <f>'Ctrl pct'!B348</f>
        <v>0</v>
      </c>
      <c r="S350">
        <f>'Controlled pct'!B348</f>
        <v>0</v>
      </c>
      <c r="T350">
        <f>'Fight Time'!B348</f>
        <v>0</v>
      </c>
    </row>
    <row r="351" spans="1:20" x14ac:dyDescent="0.3">
      <c r="A351">
        <f>Control!A349</f>
        <v>0</v>
      </c>
      <c r="P351">
        <f>Control!B349</f>
        <v>0</v>
      </c>
      <c r="Q351">
        <f>'Ctrl pct'!B349</f>
        <v>0</v>
      </c>
      <c r="S351">
        <f>'Controlled pct'!B349</f>
        <v>0</v>
      </c>
      <c r="T351">
        <f>'Fight Time'!B349</f>
        <v>0</v>
      </c>
    </row>
    <row r="352" spans="1:20" x14ac:dyDescent="0.3">
      <c r="A352">
        <f>Control!A350</f>
        <v>0</v>
      </c>
      <c r="P352">
        <f>Control!B350</f>
        <v>0</v>
      </c>
      <c r="Q352">
        <f>'Ctrl pct'!B350</f>
        <v>0</v>
      </c>
      <c r="S352">
        <f>'Controlled pct'!B350</f>
        <v>0</v>
      </c>
      <c r="T352">
        <f>'Fight Time'!B350</f>
        <v>0</v>
      </c>
    </row>
    <row r="353" spans="1:20" x14ac:dyDescent="0.3">
      <c r="A353">
        <f>Control!A351</f>
        <v>0</v>
      </c>
      <c r="P353">
        <f>Control!B351</f>
        <v>0</v>
      </c>
      <c r="Q353">
        <f>'Ctrl pct'!B351</f>
        <v>0</v>
      </c>
      <c r="S353">
        <f>'Controlled pct'!B351</f>
        <v>0</v>
      </c>
      <c r="T353">
        <f>'Fight Time'!B351</f>
        <v>0</v>
      </c>
    </row>
    <row r="354" spans="1:20" x14ac:dyDescent="0.3">
      <c r="A354">
        <f>Control!A352</f>
        <v>0</v>
      </c>
      <c r="P354">
        <f>Control!B352</f>
        <v>0</v>
      </c>
      <c r="Q354">
        <f>'Ctrl pct'!B352</f>
        <v>0</v>
      </c>
      <c r="S354">
        <f>'Controlled pct'!B352</f>
        <v>0</v>
      </c>
      <c r="T354">
        <f>'Fight Time'!B352</f>
        <v>0</v>
      </c>
    </row>
    <row r="355" spans="1:20" x14ac:dyDescent="0.3">
      <c r="A355">
        <f>Control!A353</f>
        <v>0</v>
      </c>
      <c r="P355">
        <f>Control!B353</f>
        <v>0</v>
      </c>
      <c r="Q355">
        <f>'Ctrl pct'!B353</f>
        <v>0</v>
      </c>
      <c r="S355">
        <f>'Controlled pct'!B353</f>
        <v>0</v>
      </c>
      <c r="T355">
        <f>'Fight Time'!B353</f>
        <v>0</v>
      </c>
    </row>
    <row r="356" spans="1:20" x14ac:dyDescent="0.3">
      <c r="A356">
        <f>Control!A354</f>
        <v>0</v>
      </c>
      <c r="P356">
        <f>Control!B354</f>
        <v>0</v>
      </c>
      <c r="Q356">
        <f>'Ctrl pct'!B354</f>
        <v>0</v>
      </c>
      <c r="S356">
        <f>'Controlled pct'!B354</f>
        <v>0</v>
      </c>
      <c r="T356">
        <f>'Fight Time'!B354</f>
        <v>0</v>
      </c>
    </row>
    <row r="357" spans="1:20" x14ac:dyDescent="0.3">
      <c r="A357">
        <f>Control!A355</f>
        <v>0</v>
      </c>
      <c r="P357">
        <f>Control!B355</f>
        <v>0</v>
      </c>
      <c r="Q357">
        <f>'Ctrl pct'!B355</f>
        <v>0</v>
      </c>
      <c r="S357">
        <f>'Controlled pct'!B355</f>
        <v>0</v>
      </c>
      <c r="T357">
        <f>'Fight Time'!B355</f>
        <v>0</v>
      </c>
    </row>
    <row r="358" spans="1:20" x14ac:dyDescent="0.3">
      <c r="A358">
        <f>Control!A356</f>
        <v>0</v>
      </c>
      <c r="P358">
        <f>Control!B356</f>
        <v>0</v>
      </c>
      <c r="Q358">
        <f>'Ctrl pct'!B356</f>
        <v>0</v>
      </c>
      <c r="S358">
        <f>'Controlled pct'!B356</f>
        <v>0</v>
      </c>
      <c r="T358">
        <f>'Fight Time'!B356</f>
        <v>0</v>
      </c>
    </row>
    <row r="359" spans="1:20" x14ac:dyDescent="0.3">
      <c r="A359">
        <f>Control!A357</f>
        <v>0</v>
      </c>
      <c r="P359">
        <f>Control!B357</f>
        <v>0</v>
      </c>
      <c r="Q359">
        <f>'Ctrl pct'!B357</f>
        <v>0</v>
      </c>
      <c r="S359">
        <f>'Controlled pct'!B357</f>
        <v>0</v>
      </c>
      <c r="T359">
        <f>'Fight Time'!B357</f>
        <v>0</v>
      </c>
    </row>
    <row r="360" spans="1:20" x14ac:dyDescent="0.3">
      <c r="A360">
        <f>Control!A358</f>
        <v>0</v>
      </c>
      <c r="P360">
        <f>Control!B358</f>
        <v>0</v>
      </c>
      <c r="Q360">
        <f>'Ctrl pct'!B358</f>
        <v>0</v>
      </c>
      <c r="S360">
        <f>'Controlled pct'!B358</f>
        <v>0</v>
      </c>
      <c r="T360">
        <f>'Fight Time'!B358</f>
        <v>0</v>
      </c>
    </row>
    <row r="361" spans="1:20" x14ac:dyDescent="0.3">
      <c r="A361">
        <f>Control!A359</f>
        <v>0</v>
      </c>
      <c r="P361">
        <f>Control!B359</f>
        <v>0</v>
      </c>
      <c r="Q361">
        <f>'Ctrl pct'!B359</f>
        <v>0</v>
      </c>
      <c r="S361">
        <f>'Controlled pct'!B359</f>
        <v>0</v>
      </c>
      <c r="T361">
        <f>'Fight Time'!B359</f>
        <v>0</v>
      </c>
    </row>
    <row r="362" spans="1:20" x14ac:dyDescent="0.3">
      <c r="A362">
        <f>Control!A360</f>
        <v>0</v>
      </c>
      <c r="P362">
        <f>Control!B360</f>
        <v>0</v>
      </c>
      <c r="Q362">
        <f>'Ctrl pct'!B360</f>
        <v>0</v>
      </c>
      <c r="S362">
        <f>'Controlled pct'!B360</f>
        <v>0</v>
      </c>
      <c r="T362">
        <f>'Fight Time'!B360</f>
        <v>0</v>
      </c>
    </row>
    <row r="363" spans="1:20" x14ac:dyDescent="0.3">
      <c r="A363">
        <f>Control!A361</f>
        <v>0</v>
      </c>
      <c r="P363">
        <f>Control!B361</f>
        <v>0</v>
      </c>
      <c r="Q363">
        <f>'Ctrl pct'!B361</f>
        <v>0</v>
      </c>
      <c r="S363">
        <f>'Controlled pct'!B361</f>
        <v>0</v>
      </c>
      <c r="T363">
        <f>'Fight Time'!B361</f>
        <v>0</v>
      </c>
    </row>
    <row r="364" spans="1:20" x14ac:dyDescent="0.3">
      <c r="A364">
        <f>Control!A362</f>
        <v>0</v>
      </c>
      <c r="P364">
        <f>Control!B362</f>
        <v>0</v>
      </c>
      <c r="Q364">
        <f>'Ctrl pct'!B362</f>
        <v>0</v>
      </c>
      <c r="S364">
        <f>'Controlled pct'!B362</f>
        <v>0</v>
      </c>
      <c r="T364">
        <f>'Fight Time'!B362</f>
        <v>0</v>
      </c>
    </row>
    <row r="365" spans="1:20" x14ac:dyDescent="0.3">
      <c r="A365">
        <f>Control!A363</f>
        <v>0</v>
      </c>
      <c r="P365">
        <f>Control!B363</f>
        <v>0</v>
      </c>
      <c r="Q365">
        <f>'Ctrl pct'!B363</f>
        <v>0</v>
      </c>
      <c r="S365">
        <f>'Controlled pct'!B363</f>
        <v>0</v>
      </c>
      <c r="T365">
        <f>'Fight Time'!B363</f>
        <v>0</v>
      </c>
    </row>
    <row r="366" spans="1:20" x14ac:dyDescent="0.3">
      <c r="A366">
        <f>Control!A364</f>
        <v>0</v>
      </c>
      <c r="P366">
        <f>Control!B364</f>
        <v>0</v>
      </c>
      <c r="Q366">
        <f>'Ctrl pct'!B364</f>
        <v>0</v>
      </c>
      <c r="S366">
        <f>'Controlled pct'!B364</f>
        <v>0</v>
      </c>
      <c r="T366">
        <f>'Fight Time'!B364</f>
        <v>0</v>
      </c>
    </row>
    <row r="367" spans="1:20" x14ac:dyDescent="0.3">
      <c r="A367">
        <f>Control!A365</f>
        <v>0</v>
      </c>
      <c r="P367">
        <f>Control!B365</f>
        <v>0</v>
      </c>
      <c r="Q367">
        <f>'Ctrl pct'!B365</f>
        <v>0</v>
      </c>
      <c r="S367">
        <f>'Controlled pct'!B365</f>
        <v>0</v>
      </c>
      <c r="T367">
        <f>'Fight Time'!B365</f>
        <v>0</v>
      </c>
    </row>
    <row r="368" spans="1:20" x14ac:dyDescent="0.3">
      <c r="A368">
        <f>Control!A366</f>
        <v>0</v>
      </c>
      <c r="P368">
        <f>Control!B366</f>
        <v>0</v>
      </c>
      <c r="Q368">
        <f>'Ctrl pct'!B366</f>
        <v>0</v>
      </c>
      <c r="S368">
        <f>'Controlled pct'!B366</f>
        <v>0</v>
      </c>
      <c r="T368">
        <f>'Fight Time'!B366</f>
        <v>0</v>
      </c>
    </row>
    <row r="369" spans="1:20" x14ac:dyDescent="0.3">
      <c r="A369">
        <f>Control!A367</f>
        <v>0</v>
      </c>
      <c r="P369">
        <f>Control!B367</f>
        <v>0</v>
      </c>
      <c r="Q369">
        <f>'Ctrl pct'!B367</f>
        <v>0</v>
      </c>
      <c r="S369">
        <f>'Controlled pct'!B367</f>
        <v>0</v>
      </c>
      <c r="T369">
        <f>'Fight Time'!B367</f>
        <v>0</v>
      </c>
    </row>
    <row r="370" spans="1:20" x14ac:dyDescent="0.3">
      <c r="A370">
        <f>Control!A368</f>
        <v>0</v>
      </c>
      <c r="P370">
        <f>Control!B368</f>
        <v>0</v>
      </c>
      <c r="Q370">
        <f>'Ctrl pct'!B368</f>
        <v>0</v>
      </c>
      <c r="S370">
        <f>'Controlled pct'!B368</f>
        <v>0</v>
      </c>
      <c r="T370">
        <f>'Fight Time'!B368</f>
        <v>0</v>
      </c>
    </row>
    <row r="371" spans="1:20" x14ac:dyDescent="0.3">
      <c r="A371">
        <f>Control!A369</f>
        <v>0</v>
      </c>
      <c r="P371">
        <f>Control!B369</f>
        <v>0</v>
      </c>
      <c r="Q371">
        <f>'Ctrl pct'!B369</f>
        <v>0</v>
      </c>
      <c r="S371">
        <f>'Controlled pct'!B369</f>
        <v>0</v>
      </c>
      <c r="T371">
        <f>'Fight Time'!B369</f>
        <v>0</v>
      </c>
    </row>
    <row r="372" spans="1:20" x14ac:dyDescent="0.3">
      <c r="A372">
        <f>Control!A370</f>
        <v>0</v>
      </c>
      <c r="P372">
        <f>Control!B370</f>
        <v>0</v>
      </c>
      <c r="Q372">
        <f>'Ctrl pct'!B370</f>
        <v>0</v>
      </c>
      <c r="S372">
        <f>'Controlled pct'!B370</f>
        <v>0</v>
      </c>
      <c r="T372">
        <f>'Fight Time'!B370</f>
        <v>0</v>
      </c>
    </row>
    <row r="373" spans="1:20" x14ac:dyDescent="0.3">
      <c r="A373">
        <f>Control!A371</f>
        <v>0</v>
      </c>
      <c r="P373">
        <f>Control!B371</f>
        <v>0</v>
      </c>
      <c r="Q373">
        <f>'Ctrl pct'!B371</f>
        <v>0</v>
      </c>
      <c r="S373">
        <f>'Controlled pct'!B371</f>
        <v>0</v>
      </c>
      <c r="T373">
        <f>'Fight Time'!B371</f>
        <v>0</v>
      </c>
    </row>
    <row r="374" spans="1:20" x14ac:dyDescent="0.3">
      <c r="A374">
        <f>Control!A372</f>
        <v>0</v>
      </c>
      <c r="P374">
        <f>Control!B372</f>
        <v>0</v>
      </c>
      <c r="Q374">
        <f>'Ctrl pct'!B372</f>
        <v>0</v>
      </c>
      <c r="S374">
        <f>'Controlled pct'!B372</f>
        <v>0</v>
      </c>
      <c r="T374">
        <f>'Fight Time'!B372</f>
        <v>0</v>
      </c>
    </row>
    <row r="375" spans="1:20" x14ac:dyDescent="0.3">
      <c r="A375">
        <f>Control!A373</f>
        <v>0</v>
      </c>
      <c r="P375">
        <f>Control!B373</f>
        <v>0</v>
      </c>
      <c r="Q375">
        <f>'Ctrl pct'!B373</f>
        <v>0</v>
      </c>
      <c r="S375">
        <f>'Controlled pct'!B373</f>
        <v>0</v>
      </c>
      <c r="T375">
        <f>'Fight Time'!B373</f>
        <v>0</v>
      </c>
    </row>
    <row r="376" spans="1:20" x14ac:dyDescent="0.3">
      <c r="A376">
        <f>Control!A374</f>
        <v>0</v>
      </c>
      <c r="P376">
        <f>Control!B374</f>
        <v>0</v>
      </c>
      <c r="Q376">
        <f>'Ctrl pct'!B374</f>
        <v>0</v>
      </c>
      <c r="S376">
        <f>'Controlled pct'!B374</f>
        <v>0</v>
      </c>
      <c r="T376">
        <f>'Fight Time'!B374</f>
        <v>0</v>
      </c>
    </row>
    <row r="377" spans="1:20" x14ac:dyDescent="0.3">
      <c r="A377">
        <f>Control!A375</f>
        <v>0</v>
      </c>
      <c r="P377">
        <f>Control!B375</f>
        <v>0</v>
      </c>
      <c r="Q377">
        <f>'Ctrl pct'!B375</f>
        <v>0</v>
      </c>
      <c r="S377">
        <f>'Controlled pct'!B375</f>
        <v>0</v>
      </c>
      <c r="T377">
        <f>'Fight Time'!B375</f>
        <v>0</v>
      </c>
    </row>
    <row r="378" spans="1:20" x14ac:dyDescent="0.3">
      <c r="A378">
        <f>Control!A376</f>
        <v>0</v>
      </c>
      <c r="P378">
        <f>Control!B376</f>
        <v>0</v>
      </c>
      <c r="Q378">
        <f>'Ctrl pct'!B376</f>
        <v>0</v>
      </c>
      <c r="S378">
        <f>'Controlled pct'!B376</f>
        <v>0</v>
      </c>
      <c r="T378">
        <f>'Fight Time'!B376</f>
        <v>0</v>
      </c>
    </row>
    <row r="379" spans="1:20" x14ac:dyDescent="0.3">
      <c r="A379">
        <f>Control!A377</f>
        <v>0</v>
      </c>
      <c r="P379">
        <f>Control!B377</f>
        <v>0</v>
      </c>
      <c r="Q379">
        <f>'Ctrl pct'!B377</f>
        <v>0</v>
      </c>
      <c r="S379">
        <f>'Controlled pct'!B377</f>
        <v>0</v>
      </c>
      <c r="T379">
        <f>'Fight Time'!B377</f>
        <v>0</v>
      </c>
    </row>
    <row r="380" spans="1:20" x14ac:dyDescent="0.3">
      <c r="A380">
        <f>Control!A378</f>
        <v>0</v>
      </c>
      <c r="P380">
        <f>Control!B378</f>
        <v>0</v>
      </c>
      <c r="Q380">
        <f>'Ctrl pct'!B378</f>
        <v>0</v>
      </c>
      <c r="S380">
        <f>'Controlled pct'!B378</f>
        <v>0</v>
      </c>
      <c r="T380">
        <f>'Fight Time'!B378</f>
        <v>0</v>
      </c>
    </row>
    <row r="381" spans="1:20" x14ac:dyDescent="0.3">
      <c r="A381">
        <f>Control!A379</f>
        <v>0</v>
      </c>
      <c r="P381">
        <f>Control!B379</f>
        <v>0</v>
      </c>
      <c r="Q381">
        <f>'Ctrl pct'!B379</f>
        <v>0</v>
      </c>
      <c r="S381">
        <f>'Controlled pct'!B379</f>
        <v>0</v>
      </c>
      <c r="T381">
        <f>'Fight Time'!B379</f>
        <v>0</v>
      </c>
    </row>
    <row r="382" spans="1:20" x14ac:dyDescent="0.3">
      <c r="A382">
        <f>Control!A380</f>
        <v>0</v>
      </c>
      <c r="P382">
        <f>Control!B380</f>
        <v>0</v>
      </c>
      <c r="Q382">
        <f>'Ctrl pct'!B380</f>
        <v>0</v>
      </c>
      <c r="S382">
        <f>'Controlled pct'!B380</f>
        <v>0</v>
      </c>
      <c r="T382">
        <f>'Fight Time'!B380</f>
        <v>0</v>
      </c>
    </row>
    <row r="383" spans="1:20" x14ac:dyDescent="0.3">
      <c r="A383">
        <f>Control!A381</f>
        <v>0</v>
      </c>
      <c r="P383">
        <f>Control!B381</f>
        <v>0</v>
      </c>
      <c r="Q383">
        <f>'Ctrl pct'!B381</f>
        <v>0</v>
      </c>
      <c r="S383">
        <f>'Controlled pct'!B381</f>
        <v>0</v>
      </c>
      <c r="T383">
        <f>'Fight Time'!B381</f>
        <v>0</v>
      </c>
    </row>
    <row r="384" spans="1:20" x14ac:dyDescent="0.3">
      <c r="A384">
        <f>Control!A382</f>
        <v>0</v>
      </c>
      <c r="P384">
        <f>Control!B382</f>
        <v>0</v>
      </c>
      <c r="Q384">
        <f>'Ctrl pct'!B382</f>
        <v>0</v>
      </c>
      <c r="S384">
        <f>'Controlled pct'!B382</f>
        <v>0</v>
      </c>
      <c r="T384">
        <f>'Fight Time'!B382</f>
        <v>0</v>
      </c>
    </row>
    <row r="385" spans="1:20" x14ac:dyDescent="0.3">
      <c r="A385">
        <f>Control!A383</f>
        <v>0</v>
      </c>
      <c r="P385">
        <f>Control!B383</f>
        <v>0</v>
      </c>
      <c r="Q385">
        <f>'Ctrl pct'!B383</f>
        <v>0</v>
      </c>
      <c r="S385">
        <f>'Controlled pct'!B383</f>
        <v>0</v>
      </c>
      <c r="T385">
        <f>'Fight Time'!B383</f>
        <v>0</v>
      </c>
    </row>
    <row r="386" spans="1:20" x14ac:dyDescent="0.3">
      <c r="A386">
        <f>Control!A384</f>
        <v>0</v>
      </c>
      <c r="P386">
        <f>Control!B384</f>
        <v>0</v>
      </c>
      <c r="Q386">
        <f>'Ctrl pct'!B384</f>
        <v>0</v>
      </c>
      <c r="S386">
        <f>'Controlled pct'!B384</f>
        <v>0</v>
      </c>
      <c r="T386">
        <f>'Fight Time'!B384</f>
        <v>0</v>
      </c>
    </row>
    <row r="387" spans="1:20" x14ac:dyDescent="0.3">
      <c r="A387">
        <f>Control!A385</f>
        <v>0</v>
      </c>
      <c r="P387">
        <f>Control!B385</f>
        <v>0</v>
      </c>
      <c r="Q387">
        <f>'Ctrl pct'!B385</f>
        <v>0</v>
      </c>
      <c r="S387">
        <f>'Controlled pct'!B385</f>
        <v>0</v>
      </c>
      <c r="T387">
        <f>'Fight Time'!B385</f>
        <v>0</v>
      </c>
    </row>
    <row r="388" spans="1:20" x14ac:dyDescent="0.3">
      <c r="A388">
        <f>Control!A386</f>
        <v>0</v>
      </c>
      <c r="P388">
        <f>Control!B386</f>
        <v>0</v>
      </c>
      <c r="Q388">
        <f>'Ctrl pct'!B386</f>
        <v>0</v>
      </c>
      <c r="S388">
        <f>'Controlled pct'!B386</f>
        <v>0</v>
      </c>
      <c r="T388">
        <f>'Fight Time'!B386</f>
        <v>0</v>
      </c>
    </row>
    <row r="389" spans="1:20" x14ac:dyDescent="0.3">
      <c r="A389">
        <f>Control!A387</f>
        <v>0</v>
      </c>
      <c r="P389">
        <f>Control!B387</f>
        <v>0</v>
      </c>
      <c r="Q389">
        <f>'Ctrl pct'!B387</f>
        <v>0</v>
      </c>
      <c r="S389">
        <f>'Controlled pct'!B387</f>
        <v>0</v>
      </c>
      <c r="T389">
        <f>'Fight Time'!B387</f>
        <v>0</v>
      </c>
    </row>
    <row r="390" spans="1:20" x14ac:dyDescent="0.3">
      <c r="A390">
        <f>Control!A388</f>
        <v>0</v>
      </c>
      <c r="P390">
        <f>Control!B388</f>
        <v>0</v>
      </c>
      <c r="Q390">
        <f>'Ctrl pct'!B388</f>
        <v>0</v>
      </c>
      <c r="S390">
        <f>'Controlled pct'!B388</f>
        <v>0</v>
      </c>
      <c r="T390">
        <f>'Fight Time'!B388</f>
        <v>0</v>
      </c>
    </row>
    <row r="391" spans="1:20" x14ac:dyDescent="0.3">
      <c r="A391">
        <f>Control!A389</f>
        <v>0</v>
      </c>
      <c r="P391">
        <f>Control!B389</f>
        <v>0</v>
      </c>
      <c r="Q391">
        <f>'Ctrl pct'!B389</f>
        <v>0</v>
      </c>
      <c r="S391">
        <f>'Controlled pct'!B389</f>
        <v>0</v>
      </c>
      <c r="T391">
        <f>'Fight Time'!B389</f>
        <v>0</v>
      </c>
    </row>
    <row r="392" spans="1:20" x14ac:dyDescent="0.3">
      <c r="A392">
        <f>Control!A390</f>
        <v>0</v>
      </c>
      <c r="P392">
        <f>Control!B390</f>
        <v>0</v>
      </c>
      <c r="Q392">
        <f>'Ctrl pct'!B390</f>
        <v>0</v>
      </c>
      <c r="S392">
        <f>'Controlled pct'!B390</f>
        <v>0</v>
      </c>
      <c r="T392">
        <f>'Fight Time'!B390</f>
        <v>0</v>
      </c>
    </row>
    <row r="393" spans="1:20" x14ac:dyDescent="0.3">
      <c r="A393">
        <f>Control!A391</f>
        <v>0</v>
      </c>
      <c r="P393">
        <f>Control!B391</f>
        <v>0</v>
      </c>
      <c r="Q393">
        <f>'Ctrl pct'!B391</f>
        <v>0</v>
      </c>
      <c r="S393">
        <f>'Controlled pct'!B391</f>
        <v>0</v>
      </c>
      <c r="T393">
        <f>'Fight Time'!B391</f>
        <v>0</v>
      </c>
    </row>
    <row r="394" spans="1:20" x14ac:dyDescent="0.3">
      <c r="A394">
        <f>Control!A392</f>
        <v>0</v>
      </c>
      <c r="P394">
        <f>Control!B392</f>
        <v>0</v>
      </c>
      <c r="Q394">
        <f>'Ctrl pct'!B392</f>
        <v>0</v>
      </c>
      <c r="S394">
        <f>'Controlled pct'!B392</f>
        <v>0</v>
      </c>
      <c r="T394">
        <f>'Fight Time'!B392</f>
        <v>0</v>
      </c>
    </row>
    <row r="395" spans="1:20" x14ac:dyDescent="0.3">
      <c r="A395">
        <f>Control!A393</f>
        <v>0</v>
      </c>
      <c r="P395">
        <f>Control!B393</f>
        <v>0</v>
      </c>
      <c r="Q395">
        <f>'Ctrl pct'!B393</f>
        <v>0</v>
      </c>
      <c r="S395">
        <f>'Controlled pct'!B393</f>
        <v>0</v>
      </c>
      <c r="T395">
        <f>'Fight Time'!B393</f>
        <v>0</v>
      </c>
    </row>
    <row r="396" spans="1:20" x14ac:dyDescent="0.3">
      <c r="A396">
        <f>Control!A394</f>
        <v>0</v>
      </c>
      <c r="P396">
        <f>Control!B394</f>
        <v>0</v>
      </c>
      <c r="Q396">
        <f>'Ctrl pct'!B394</f>
        <v>0</v>
      </c>
      <c r="S396">
        <f>'Controlled pct'!B394</f>
        <v>0</v>
      </c>
      <c r="T396">
        <f>'Fight Time'!B394</f>
        <v>0</v>
      </c>
    </row>
    <row r="397" spans="1:20" x14ac:dyDescent="0.3">
      <c r="A397">
        <f>Control!A395</f>
        <v>0</v>
      </c>
      <c r="P397">
        <f>Control!B395</f>
        <v>0</v>
      </c>
      <c r="Q397">
        <f>'Ctrl pct'!B395</f>
        <v>0</v>
      </c>
      <c r="S397">
        <f>'Controlled pct'!B395</f>
        <v>0</v>
      </c>
      <c r="T397">
        <f>'Fight Time'!B395</f>
        <v>0</v>
      </c>
    </row>
    <row r="398" spans="1:20" x14ac:dyDescent="0.3">
      <c r="A398">
        <f>Control!A396</f>
        <v>0</v>
      </c>
      <c r="P398">
        <f>Control!B396</f>
        <v>0</v>
      </c>
      <c r="Q398">
        <f>'Ctrl pct'!B396</f>
        <v>0</v>
      </c>
      <c r="S398">
        <f>'Controlled pct'!B396</f>
        <v>0</v>
      </c>
      <c r="T398">
        <f>'Fight Time'!B396</f>
        <v>0</v>
      </c>
    </row>
    <row r="399" spans="1:20" x14ac:dyDescent="0.3">
      <c r="A399">
        <f>Control!A397</f>
        <v>0</v>
      </c>
      <c r="P399">
        <f>Control!B397</f>
        <v>0</v>
      </c>
      <c r="Q399">
        <f>'Ctrl pct'!B397</f>
        <v>0</v>
      </c>
      <c r="S399">
        <f>'Controlled pct'!B397</f>
        <v>0</v>
      </c>
      <c r="T399">
        <f>'Fight Time'!B397</f>
        <v>0</v>
      </c>
    </row>
    <row r="400" spans="1:20" x14ac:dyDescent="0.3">
      <c r="A400">
        <f>Control!A398</f>
        <v>0</v>
      </c>
      <c r="P400">
        <f>Control!B398</f>
        <v>0</v>
      </c>
      <c r="Q400">
        <f>'Ctrl pct'!B398</f>
        <v>0</v>
      </c>
      <c r="S400">
        <f>'Controlled pct'!B398</f>
        <v>0</v>
      </c>
      <c r="T400">
        <f>'Fight Time'!B398</f>
        <v>0</v>
      </c>
    </row>
    <row r="401" spans="1:20" x14ac:dyDescent="0.3">
      <c r="A401">
        <f>Control!A399</f>
        <v>0</v>
      </c>
      <c r="P401">
        <f>Control!B399</f>
        <v>0</v>
      </c>
      <c r="Q401">
        <f>'Ctrl pct'!B399</f>
        <v>0</v>
      </c>
      <c r="S401">
        <f>'Controlled pct'!B399</f>
        <v>0</v>
      </c>
      <c r="T401">
        <f>'Fight Time'!B399</f>
        <v>0</v>
      </c>
    </row>
    <row r="402" spans="1:20" x14ac:dyDescent="0.3">
      <c r="A402">
        <f>Control!A400</f>
        <v>0</v>
      </c>
      <c r="P402">
        <f>Control!B400</f>
        <v>0</v>
      </c>
      <c r="Q402">
        <f>'Ctrl pct'!B400</f>
        <v>0</v>
      </c>
      <c r="S402">
        <f>'Controlled pct'!B400</f>
        <v>0</v>
      </c>
      <c r="T402">
        <f>'Fight Time'!B400</f>
        <v>0</v>
      </c>
    </row>
    <row r="403" spans="1:20" x14ac:dyDescent="0.3">
      <c r="A403">
        <f>Control!A401</f>
        <v>0</v>
      </c>
      <c r="P403">
        <f>Control!B401</f>
        <v>0</v>
      </c>
      <c r="Q403">
        <f>'Ctrl pct'!B401</f>
        <v>0</v>
      </c>
      <c r="S403">
        <f>'Controlled pct'!B401</f>
        <v>0</v>
      </c>
      <c r="T403">
        <f>'Fight Time'!B401</f>
        <v>0</v>
      </c>
    </row>
    <row r="404" spans="1:20" x14ac:dyDescent="0.3">
      <c r="A404">
        <f>Control!A402</f>
        <v>0</v>
      </c>
      <c r="P404">
        <f>Control!B402</f>
        <v>0</v>
      </c>
      <c r="Q404">
        <f>'Ctrl pct'!B402</f>
        <v>0</v>
      </c>
      <c r="S404">
        <f>'Controlled pct'!B402</f>
        <v>0</v>
      </c>
      <c r="T404">
        <f>'Fight Time'!B402</f>
        <v>0</v>
      </c>
    </row>
    <row r="405" spans="1:20" x14ac:dyDescent="0.3">
      <c r="A405">
        <f>Control!A403</f>
        <v>0</v>
      </c>
      <c r="P405">
        <f>Control!B403</f>
        <v>0</v>
      </c>
      <c r="Q405">
        <f>'Ctrl pct'!B403</f>
        <v>0</v>
      </c>
      <c r="S405">
        <f>'Controlled pct'!B403</f>
        <v>0</v>
      </c>
      <c r="T405">
        <f>'Fight Time'!B403</f>
        <v>0</v>
      </c>
    </row>
    <row r="406" spans="1:20" x14ac:dyDescent="0.3">
      <c r="A406">
        <f>Control!A404</f>
        <v>0</v>
      </c>
      <c r="P406">
        <f>Control!B404</f>
        <v>0</v>
      </c>
      <c r="Q406">
        <f>'Ctrl pct'!B404</f>
        <v>0</v>
      </c>
      <c r="S406">
        <f>'Controlled pct'!B404</f>
        <v>0</v>
      </c>
      <c r="T406">
        <f>'Fight Time'!B404</f>
        <v>0</v>
      </c>
    </row>
    <row r="407" spans="1:20" x14ac:dyDescent="0.3">
      <c r="A407">
        <f>Control!A405</f>
        <v>0</v>
      </c>
      <c r="P407">
        <f>Control!B405</f>
        <v>0</v>
      </c>
      <c r="Q407">
        <f>'Ctrl pct'!B405</f>
        <v>0</v>
      </c>
      <c r="S407">
        <f>'Controlled pct'!B405</f>
        <v>0</v>
      </c>
      <c r="T407">
        <f>'Fight Time'!B405</f>
        <v>0</v>
      </c>
    </row>
    <row r="408" spans="1:20" x14ac:dyDescent="0.3">
      <c r="A408">
        <f>Control!A406</f>
        <v>0</v>
      </c>
      <c r="P408">
        <f>Control!B406</f>
        <v>0</v>
      </c>
      <c r="Q408">
        <f>'Ctrl pct'!B406</f>
        <v>0</v>
      </c>
      <c r="S408">
        <f>'Controlled pct'!B406</f>
        <v>0</v>
      </c>
      <c r="T408">
        <f>'Fight Time'!B406</f>
        <v>0</v>
      </c>
    </row>
    <row r="409" spans="1:20" x14ac:dyDescent="0.3">
      <c r="A409">
        <f>Control!A407</f>
        <v>0</v>
      </c>
      <c r="P409">
        <f>Control!B407</f>
        <v>0</v>
      </c>
      <c r="Q409">
        <f>'Ctrl pct'!B407</f>
        <v>0</v>
      </c>
      <c r="S409">
        <f>'Controlled pct'!B407</f>
        <v>0</v>
      </c>
      <c r="T409">
        <f>'Fight Time'!B407</f>
        <v>0</v>
      </c>
    </row>
    <row r="410" spans="1:20" x14ac:dyDescent="0.3">
      <c r="A410">
        <f>Control!A408</f>
        <v>0</v>
      </c>
      <c r="P410">
        <f>Control!B408</f>
        <v>0</v>
      </c>
      <c r="Q410">
        <f>'Ctrl pct'!B408</f>
        <v>0</v>
      </c>
      <c r="S410">
        <f>'Controlled pct'!B408</f>
        <v>0</v>
      </c>
      <c r="T410">
        <f>'Fight Time'!B408</f>
        <v>0</v>
      </c>
    </row>
    <row r="411" spans="1:20" x14ac:dyDescent="0.3">
      <c r="A411">
        <f>Control!A409</f>
        <v>0</v>
      </c>
      <c r="P411">
        <f>Control!B409</f>
        <v>0</v>
      </c>
      <c r="Q411">
        <f>'Ctrl pct'!B409</f>
        <v>0</v>
      </c>
      <c r="S411">
        <f>'Controlled pct'!B409</f>
        <v>0</v>
      </c>
      <c r="T411">
        <f>'Fight Time'!B409</f>
        <v>0</v>
      </c>
    </row>
    <row r="412" spans="1:20" x14ac:dyDescent="0.3">
      <c r="A412">
        <f>Control!A410</f>
        <v>0</v>
      </c>
      <c r="P412">
        <f>Control!B410</f>
        <v>0</v>
      </c>
      <c r="Q412">
        <f>'Ctrl pct'!B410</f>
        <v>0</v>
      </c>
      <c r="S412">
        <f>'Controlled pct'!B410</f>
        <v>0</v>
      </c>
      <c r="T412">
        <f>'Fight Time'!B410</f>
        <v>0</v>
      </c>
    </row>
    <row r="413" spans="1:20" x14ac:dyDescent="0.3">
      <c r="A413">
        <f>Control!A411</f>
        <v>0</v>
      </c>
      <c r="P413">
        <f>Control!B411</f>
        <v>0</v>
      </c>
      <c r="Q413">
        <f>'Ctrl pct'!B411</f>
        <v>0</v>
      </c>
      <c r="S413">
        <f>'Controlled pct'!B411</f>
        <v>0</v>
      </c>
      <c r="T413">
        <f>'Fight Time'!B411</f>
        <v>0</v>
      </c>
    </row>
    <row r="414" spans="1:20" x14ac:dyDescent="0.3">
      <c r="A414">
        <f>Control!A412</f>
        <v>0</v>
      </c>
      <c r="P414">
        <f>Control!B412</f>
        <v>0</v>
      </c>
      <c r="Q414">
        <f>'Ctrl pct'!B412</f>
        <v>0</v>
      </c>
      <c r="S414">
        <f>'Controlled pct'!B412</f>
        <v>0</v>
      </c>
      <c r="T414">
        <f>'Fight Time'!B412</f>
        <v>0</v>
      </c>
    </row>
    <row r="415" spans="1:20" x14ac:dyDescent="0.3">
      <c r="A415">
        <f>Control!A413</f>
        <v>0</v>
      </c>
      <c r="P415">
        <f>Control!B413</f>
        <v>0</v>
      </c>
      <c r="Q415">
        <f>'Ctrl pct'!B413</f>
        <v>0</v>
      </c>
      <c r="S415">
        <f>'Controlled pct'!B413</f>
        <v>0</v>
      </c>
      <c r="T415">
        <f>'Fight Time'!B413</f>
        <v>0</v>
      </c>
    </row>
    <row r="416" spans="1:20" x14ac:dyDescent="0.3">
      <c r="A416">
        <f>Control!A414</f>
        <v>0</v>
      </c>
      <c r="P416">
        <f>Control!B414</f>
        <v>0</v>
      </c>
      <c r="Q416">
        <f>'Ctrl pct'!B414</f>
        <v>0</v>
      </c>
      <c r="S416">
        <f>'Controlled pct'!B414</f>
        <v>0</v>
      </c>
    </row>
    <row r="417" spans="1:19" x14ac:dyDescent="0.3">
      <c r="A417">
        <f>Control!A415</f>
        <v>0</v>
      </c>
      <c r="P417">
        <f>Control!B415</f>
        <v>0</v>
      </c>
      <c r="Q417">
        <f>'Ctrl pct'!B415</f>
        <v>0</v>
      </c>
      <c r="S417">
        <f>'Controlled pct'!B415</f>
        <v>0</v>
      </c>
    </row>
    <row r="418" spans="1:19" x14ac:dyDescent="0.3">
      <c r="A418">
        <f>Control!A416</f>
        <v>0</v>
      </c>
      <c r="P418">
        <f>Control!B416</f>
        <v>0</v>
      </c>
      <c r="Q418">
        <f>'Ctrl pct'!B416</f>
        <v>0</v>
      </c>
      <c r="S418">
        <f>'Controlled pct'!B416</f>
        <v>0</v>
      </c>
    </row>
    <row r="419" spans="1:19" x14ac:dyDescent="0.3">
      <c r="A419">
        <f>Control!A417</f>
        <v>0</v>
      </c>
      <c r="P419">
        <f>Control!B417</f>
        <v>0</v>
      </c>
      <c r="Q419">
        <f>'Ctrl pct'!B417</f>
        <v>0</v>
      </c>
      <c r="S419">
        <f>'Controlled pct'!B417</f>
        <v>0</v>
      </c>
    </row>
    <row r="420" spans="1:19" x14ac:dyDescent="0.3">
      <c r="A420">
        <f>Control!A418</f>
        <v>0</v>
      </c>
      <c r="P420">
        <f>Control!B418</f>
        <v>0</v>
      </c>
      <c r="Q420">
        <f>'Ctrl pct'!B418</f>
        <v>0</v>
      </c>
      <c r="S420">
        <f>'Controlled pct'!B418</f>
        <v>0</v>
      </c>
    </row>
    <row r="421" spans="1:19" x14ac:dyDescent="0.3">
      <c r="A421">
        <f>Control!A419</f>
        <v>0</v>
      </c>
      <c r="P421">
        <f>Control!B419</f>
        <v>0</v>
      </c>
      <c r="Q421">
        <f>'Ctrl pct'!B419</f>
        <v>0</v>
      </c>
      <c r="S421">
        <f>'Controlled pct'!B419</f>
        <v>0</v>
      </c>
    </row>
    <row r="422" spans="1:19" x14ac:dyDescent="0.3">
      <c r="A422">
        <f>Control!A420</f>
        <v>0</v>
      </c>
      <c r="P422">
        <f>Control!B420</f>
        <v>0</v>
      </c>
      <c r="Q422">
        <f>'Ctrl pct'!B420</f>
        <v>0</v>
      </c>
      <c r="S422">
        <f>'Controlled pct'!B420</f>
        <v>0</v>
      </c>
    </row>
    <row r="423" spans="1:19" x14ac:dyDescent="0.3">
      <c r="A423">
        <f>Control!A421</f>
        <v>0</v>
      </c>
      <c r="P423">
        <f>Control!B421</f>
        <v>0</v>
      </c>
      <c r="Q423">
        <f>'Ctrl pct'!B421</f>
        <v>0</v>
      </c>
      <c r="S423">
        <f>'Controlled pct'!B421</f>
        <v>0</v>
      </c>
    </row>
    <row r="424" spans="1:19" x14ac:dyDescent="0.3">
      <c r="A424">
        <f>Control!A422</f>
        <v>0</v>
      </c>
      <c r="P424">
        <f>Control!B422</f>
        <v>0</v>
      </c>
      <c r="Q424">
        <f>'Ctrl pct'!B422</f>
        <v>0</v>
      </c>
      <c r="S424">
        <f>'Controlled pct'!B422</f>
        <v>0</v>
      </c>
    </row>
    <row r="425" spans="1:19" x14ac:dyDescent="0.3">
      <c r="A425">
        <f>Control!A423</f>
        <v>0</v>
      </c>
      <c r="P425">
        <f>Control!B423</f>
        <v>0</v>
      </c>
      <c r="Q425">
        <f>'Ctrl pct'!B423</f>
        <v>0</v>
      </c>
      <c r="S425">
        <f>'Controlled pct'!B423</f>
        <v>0</v>
      </c>
    </row>
    <row r="426" spans="1:19" x14ac:dyDescent="0.3">
      <c r="A426">
        <f>Control!A424</f>
        <v>0</v>
      </c>
      <c r="P426">
        <f>Control!B424</f>
        <v>0</v>
      </c>
      <c r="Q426">
        <f>'Ctrl pct'!B424</f>
        <v>0</v>
      </c>
      <c r="S426">
        <f>'Controlled pct'!B424</f>
        <v>0</v>
      </c>
    </row>
    <row r="427" spans="1:19" x14ac:dyDescent="0.3">
      <c r="A427">
        <f>Control!A425</f>
        <v>0</v>
      </c>
      <c r="P427">
        <f>Control!B425</f>
        <v>0</v>
      </c>
      <c r="Q427">
        <f>'Ctrl pct'!B425</f>
        <v>0</v>
      </c>
    </row>
    <row r="428" spans="1:19" x14ac:dyDescent="0.3">
      <c r="A428">
        <f>Control!A426</f>
        <v>0</v>
      </c>
      <c r="P428">
        <f>Control!B426</f>
        <v>0</v>
      </c>
      <c r="Q428">
        <f>'Ctrl pct'!B426</f>
        <v>0</v>
      </c>
    </row>
    <row r="429" spans="1:19" x14ac:dyDescent="0.3">
      <c r="A429">
        <f>Control!A427</f>
        <v>0</v>
      </c>
      <c r="P429">
        <f>Control!B427</f>
        <v>0</v>
      </c>
      <c r="Q429">
        <f>'Ctrl pct'!B427</f>
        <v>0</v>
      </c>
    </row>
    <row r="430" spans="1:19" x14ac:dyDescent="0.3">
      <c r="A430">
        <f>Control!A428</f>
        <v>0</v>
      </c>
      <c r="P430">
        <f>Control!B428</f>
        <v>0</v>
      </c>
      <c r="Q430">
        <f>'Ctrl pct'!B428</f>
        <v>0</v>
      </c>
    </row>
    <row r="431" spans="1:19" x14ac:dyDescent="0.3">
      <c r="A431">
        <f>Control!A429</f>
        <v>0</v>
      </c>
      <c r="P431">
        <f>Control!B429</f>
        <v>0</v>
      </c>
      <c r="Q431">
        <f>'Ctrl pct'!B429</f>
        <v>0</v>
      </c>
    </row>
    <row r="432" spans="1:19" x14ac:dyDescent="0.3">
      <c r="A432">
        <f>Control!A430</f>
        <v>0</v>
      </c>
      <c r="P432">
        <f>Control!B430</f>
        <v>0</v>
      </c>
      <c r="Q432">
        <f>'Ctrl pct'!B430</f>
        <v>0</v>
      </c>
    </row>
    <row r="433" spans="1:17" x14ac:dyDescent="0.3">
      <c r="A433">
        <f>Control!A431</f>
        <v>0</v>
      </c>
      <c r="P433">
        <f>Control!B431</f>
        <v>0</v>
      </c>
      <c r="Q433">
        <f>'Ctrl pct'!B431</f>
        <v>0</v>
      </c>
    </row>
    <row r="434" spans="1:17" x14ac:dyDescent="0.3">
      <c r="A434">
        <f>Control!A432</f>
        <v>0</v>
      </c>
      <c r="P434">
        <f>Control!B432</f>
        <v>0</v>
      </c>
      <c r="Q434">
        <f>'Ctrl pct'!B432</f>
        <v>0</v>
      </c>
    </row>
    <row r="435" spans="1:17" x14ac:dyDescent="0.3">
      <c r="A435">
        <f>Control!A433</f>
        <v>0</v>
      </c>
      <c r="P435">
        <f>Control!B433</f>
        <v>0</v>
      </c>
      <c r="Q435">
        <f>'Ctrl pct'!B433</f>
        <v>0</v>
      </c>
    </row>
    <row r="436" spans="1:17" x14ac:dyDescent="0.3">
      <c r="A436">
        <f>Control!A434</f>
        <v>0</v>
      </c>
      <c r="P436">
        <f>Control!B434</f>
        <v>0</v>
      </c>
      <c r="Q436">
        <f>'Ctrl pct'!B434</f>
        <v>0</v>
      </c>
    </row>
    <row r="437" spans="1:17" x14ac:dyDescent="0.3">
      <c r="A437">
        <f>Control!A435</f>
        <v>0</v>
      </c>
      <c r="P437">
        <f>Control!B435</f>
        <v>0</v>
      </c>
      <c r="Q437">
        <f>'Ctrl pct'!B435</f>
        <v>0</v>
      </c>
    </row>
    <row r="438" spans="1:17" x14ac:dyDescent="0.3">
      <c r="A438">
        <f>Control!A436</f>
        <v>0</v>
      </c>
      <c r="P438">
        <f>Control!B436</f>
        <v>0</v>
      </c>
      <c r="Q438">
        <f>'Ctrl pct'!B436</f>
        <v>0</v>
      </c>
    </row>
    <row r="439" spans="1:17" x14ac:dyDescent="0.3">
      <c r="A439">
        <f>Control!A437</f>
        <v>0</v>
      </c>
      <c r="P439">
        <f>Control!B437</f>
        <v>0</v>
      </c>
      <c r="Q439">
        <f>'Ctrl pct'!B437</f>
        <v>0</v>
      </c>
    </row>
    <row r="440" spans="1:17" x14ac:dyDescent="0.3">
      <c r="A440">
        <f>Control!A438</f>
        <v>0</v>
      </c>
      <c r="P440">
        <f>Control!B438</f>
        <v>0</v>
      </c>
      <c r="Q440">
        <f>'Ctrl pct'!B438</f>
        <v>0</v>
      </c>
    </row>
    <row r="441" spans="1:17" x14ac:dyDescent="0.3">
      <c r="A441">
        <f>Control!A439</f>
        <v>0</v>
      </c>
      <c r="P441">
        <f>Control!B439</f>
        <v>0</v>
      </c>
      <c r="Q441">
        <f>'Ctrl pct'!B439</f>
        <v>0</v>
      </c>
    </row>
    <row r="442" spans="1:17" x14ac:dyDescent="0.3">
      <c r="A442">
        <f>Control!A440</f>
        <v>0</v>
      </c>
      <c r="P442">
        <f>Control!B440</f>
        <v>0</v>
      </c>
      <c r="Q442">
        <f>'Ctrl pct'!B440</f>
        <v>0</v>
      </c>
    </row>
    <row r="443" spans="1:17" x14ac:dyDescent="0.3">
      <c r="A443">
        <f>Control!A441</f>
        <v>0</v>
      </c>
      <c r="P443">
        <f>Control!B441</f>
        <v>0</v>
      </c>
      <c r="Q443">
        <f>'Ctrl pct'!B441</f>
        <v>0</v>
      </c>
    </row>
    <row r="444" spans="1:17" x14ac:dyDescent="0.3">
      <c r="A444">
        <f>Control!A442</f>
        <v>0</v>
      </c>
      <c r="P444">
        <f>Control!B442</f>
        <v>0</v>
      </c>
      <c r="Q444">
        <f>'Ctrl pct'!B442</f>
        <v>0</v>
      </c>
    </row>
    <row r="445" spans="1:17" x14ac:dyDescent="0.3">
      <c r="A445">
        <f>Control!A443</f>
        <v>0</v>
      </c>
      <c r="P445">
        <f>Control!B443</f>
        <v>0</v>
      </c>
      <c r="Q445">
        <f>'Ctrl pct'!B443</f>
        <v>0</v>
      </c>
    </row>
    <row r="446" spans="1:17" x14ac:dyDescent="0.3">
      <c r="A446">
        <f>Control!A444</f>
        <v>0</v>
      </c>
      <c r="P446">
        <f>Control!B444</f>
        <v>0</v>
      </c>
      <c r="Q446">
        <f>'Ctrl pct'!B444</f>
        <v>0</v>
      </c>
    </row>
    <row r="447" spans="1:17" x14ac:dyDescent="0.3">
      <c r="A447">
        <f>Control!A445</f>
        <v>0</v>
      </c>
      <c r="P447">
        <f>Control!B445</f>
        <v>0</v>
      </c>
      <c r="Q447">
        <f>'Ctrl pct'!B445</f>
        <v>0</v>
      </c>
    </row>
    <row r="448" spans="1:17" x14ac:dyDescent="0.3">
      <c r="A448">
        <f>Control!A446</f>
        <v>0</v>
      </c>
      <c r="P448">
        <f>Control!B446</f>
        <v>0</v>
      </c>
      <c r="Q448">
        <f>'Ctrl pct'!B446</f>
        <v>0</v>
      </c>
    </row>
    <row r="449" spans="1:17" x14ac:dyDescent="0.3">
      <c r="A449">
        <f>Control!A447</f>
        <v>0</v>
      </c>
      <c r="P449">
        <f>Control!B447</f>
        <v>0</v>
      </c>
      <c r="Q449">
        <f>'Ctrl pct'!B447</f>
        <v>0</v>
      </c>
    </row>
    <row r="450" spans="1:17" x14ac:dyDescent="0.3">
      <c r="A450">
        <f>Control!A448</f>
        <v>0</v>
      </c>
      <c r="P450">
        <f>Control!B448</f>
        <v>0</v>
      </c>
      <c r="Q450">
        <f>'Ctrl pct'!B448</f>
        <v>0</v>
      </c>
    </row>
    <row r="451" spans="1:17" x14ac:dyDescent="0.3">
      <c r="A451">
        <f>Control!A449</f>
        <v>0</v>
      </c>
      <c r="P451">
        <f>Control!B449</f>
        <v>0</v>
      </c>
      <c r="Q451">
        <f>'Ctrl pct'!B449</f>
        <v>0</v>
      </c>
    </row>
    <row r="452" spans="1:17" x14ac:dyDescent="0.3">
      <c r="A452">
        <f>Control!A450</f>
        <v>0</v>
      </c>
      <c r="P452">
        <f>Control!B450</f>
        <v>0</v>
      </c>
      <c r="Q452">
        <f>'Ctrl pct'!B450</f>
        <v>0</v>
      </c>
    </row>
    <row r="453" spans="1:17" x14ac:dyDescent="0.3">
      <c r="A453">
        <f>Control!A451</f>
        <v>0</v>
      </c>
      <c r="P453">
        <f>Control!B451</f>
        <v>0</v>
      </c>
      <c r="Q453">
        <f>'Ctrl pct'!B451</f>
        <v>0</v>
      </c>
    </row>
    <row r="454" spans="1:17" x14ac:dyDescent="0.3">
      <c r="A454">
        <f>Control!A452</f>
        <v>0</v>
      </c>
      <c r="P454">
        <f>Control!B452</f>
        <v>0</v>
      </c>
      <c r="Q454">
        <f>'Ctrl pct'!B452</f>
        <v>0</v>
      </c>
    </row>
    <row r="455" spans="1:17" x14ac:dyDescent="0.3">
      <c r="A455">
        <f>Control!A453</f>
        <v>0</v>
      </c>
      <c r="P455">
        <f>Control!B453</f>
        <v>0</v>
      </c>
      <c r="Q455">
        <f>'Ctrl pct'!B453</f>
        <v>0</v>
      </c>
    </row>
    <row r="456" spans="1:17" x14ac:dyDescent="0.3">
      <c r="A456">
        <f>Control!A454</f>
        <v>0</v>
      </c>
      <c r="P456">
        <f>Control!B454</f>
        <v>0</v>
      </c>
      <c r="Q456">
        <f>'Ctrl pct'!B454</f>
        <v>0</v>
      </c>
    </row>
    <row r="457" spans="1:17" x14ac:dyDescent="0.3">
      <c r="A457">
        <f>Control!A455</f>
        <v>0</v>
      </c>
      <c r="P457">
        <f>Control!B455</f>
        <v>0</v>
      </c>
      <c r="Q457">
        <f>'Ctrl pct'!B455</f>
        <v>0</v>
      </c>
    </row>
    <row r="458" spans="1:17" x14ac:dyDescent="0.3">
      <c r="A458">
        <f>Control!A456</f>
        <v>0</v>
      </c>
      <c r="P458">
        <f>Control!B456</f>
        <v>0</v>
      </c>
      <c r="Q458">
        <f>'Ctrl pct'!B456</f>
        <v>0</v>
      </c>
    </row>
    <row r="459" spans="1:17" x14ac:dyDescent="0.3">
      <c r="A459">
        <f>Control!A457</f>
        <v>0</v>
      </c>
      <c r="P459">
        <f>Control!B457</f>
        <v>0</v>
      </c>
      <c r="Q459">
        <f>'Ctrl pct'!B457</f>
        <v>0</v>
      </c>
    </row>
    <row r="460" spans="1:17" x14ac:dyDescent="0.3">
      <c r="A460">
        <f>Control!A458</f>
        <v>0</v>
      </c>
      <c r="P460">
        <f>Control!B458</f>
        <v>0</v>
      </c>
      <c r="Q460">
        <f>'Ctrl pct'!B458</f>
        <v>0</v>
      </c>
    </row>
    <row r="461" spans="1:17" x14ac:dyDescent="0.3">
      <c r="A461">
        <f>Control!A459</f>
        <v>0</v>
      </c>
      <c r="P461">
        <f>Control!B459</f>
        <v>0</v>
      </c>
      <c r="Q461">
        <f>'Ctrl pct'!B459</f>
        <v>0</v>
      </c>
    </row>
    <row r="462" spans="1:17" x14ac:dyDescent="0.3">
      <c r="A462">
        <f>Control!A460</f>
        <v>0</v>
      </c>
      <c r="P462">
        <f>Control!B460</f>
        <v>0</v>
      </c>
      <c r="Q462">
        <f>'Ctrl pct'!B460</f>
        <v>0</v>
      </c>
    </row>
    <row r="463" spans="1:17" x14ac:dyDescent="0.3">
      <c r="A463">
        <f>Control!A461</f>
        <v>0</v>
      </c>
      <c r="P463">
        <f>Control!B461</f>
        <v>0</v>
      </c>
      <c r="Q463">
        <f>'Ctrl pct'!B461</f>
        <v>0</v>
      </c>
    </row>
    <row r="464" spans="1:17" x14ac:dyDescent="0.3">
      <c r="A464">
        <f>Control!A462</f>
        <v>0</v>
      </c>
      <c r="P464">
        <f>Control!B462</f>
        <v>0</v>
      </c>
      <c r="Q464">
        <f>'Ctrl pct'!B462</f>
        <v>0</v>
      </c>
    </row>
    <row r="465" spans="1:17" x14ac:dyDescent="0.3">
      <c r="A465">
        <f>Control!A463</f>
        <v>0</v>
      </c>
      <c r="P465">
        <f>Control!B463</f>
        <v>0</v>
      </c>
      <c r="Q465">
        <f>'Ctrl pct'!B463</f>
        <v>0</v>
      </c>
    </row>
    <row r="466" spans="1:17" x14ac:dyDescent="0.3">
      <c r="A466">
        <f>Control!A464</f>
        <v>0</v>
      </c>
      <c r="P466">
        <f>Control!B464</f>
        <v>0</v>
      </c>
      <c r="Q466">
        <f>'Ctrl pct'!B464</f>
        <v>0</v>
      </c>
    </row>
    <row r="467" spans="1:17" x14ac:dyDescent="0.3">
      <c r="A467">
        <f>Control!A465</f>
        <v>0</v>
      </c>
      <c r="P467">
        <f>Control!B465</f>
        <v>0</v>
      </c>
      <c r="Q467">
        <f>'Ctrl pct'!B465</f>
        <v>0</v>
      </c>
    </row>
    <row r="468" spans="1:17" x14ac:dyDescent="0.3">
      <c r="A468">
        <f>Control!A466</f>
        <v>0</v>
      </c>
      <c r="P468">
        <f>Control!B466</f>
        <v>0</v>
      </c>
      <c r="Q468">
        <f>'Ctrl pct'!B466</f>
        <v>0</v>
      </c>
    </row>
    <row r="469" spans="1:17" x14ac:dyDescent="0.3">
      <c r="A469">
        <f>Control!A467</f>
        <v>0</v>
      </c>
      <c r="P469">
        <f>Control!B467</f>
        <v>0</v>
      </c>
      <c r="Q469">
        <f>'Ctrl pct'!B467</f>
        <v>0</v>
      </c>
    </row>
    <row r="470" spans="1:17" x14ac:dyDescent="0.3">
      <c r="A470">
        <f>Control!A468</f>
        <v>0</v>
      </c>
      <c r="P470">
        <f>Control!B468</f>
        <v>0</v>
      </c>
      <c r="Q470">
        <f>'Ctrl pct'!B468</f>
        <v>0</v>
      </c>
    </row>
    <row r="471" spans="1:17" x14ac:dyDescent="0.3">
      <c r="A471">
        <f>Control!A469</f>
        <v>0</v>
      </c>
      <c r="P471">
        <f>Control!B469</f>
        <v>0</v>
      </c>
      <c r="Q471">
        <f>'Ctrl pct'!B469</f>
        <v>0</v>
      </c>
    </row>
    <row r="472" spans="1:17" x14ac:dyDescent="0.3">
      <c r="A472">
        <f>Control!A470</f>
        <v>0</v>
      </c>
      <c r="P472">
        <f>Control!B470</f>
        <v>0</v>
      </c>
      <c r="Q472">
        <f>'Ctrl pct'!B470</f>
        <v>0</v>
      </c>
    </row>
    <row r="473" spans="1:17" x14ac:dyDescent="0.3">
      <c r="A473">
        <f>Control!A471</f>
        <v>0</v>
      </c>
      <c r="P473">
        <f>Control!B471</f>
        <v>0</v>
      </c>
      <c r="Q473">
        <f>'Ctrl pct'!B471</f>
        <v>0</v>
      </c>
    </row>
    <row r="474" spans="1:17" x14ac:dyDescent="0.3">
      <c r="A474">
        <f>Control!A472</f>
        <v>0</v>
      </c>
      <c r="P474">
        <f>Control!B472</f>
        <v>0</v>
      </c>
      <c r="Q474">
        <f>'Ctrl pct'!B472</f>
        <v>0</v>
      </c>
    </row>
    <row r="475" spans="1:17" x14ac:dyDescent="0.3">
      <c r="A475">
        <f>Control!A473</f>
        <v>0</v>
      </c>
      <c r="P475">
        <f>Control!B473</f>
        <v>0</v>
      </c>
      <c r="Q475">
        <f>'Ctrl pct'!B473</f>
        <v>0</v>
      </c>
    </row>
    <row r="476" spans="1:17" x14ac:dyDescent="0.3">
      <c r="A476">
        <f>Control!A474</f>
        <v>0</v>
      </c>
      <c r="P476">
        <f>Control!B474</f>
        <v>0</v>
      </c>
      <c r="Q476">
        <f>'Ctrl pct'!B474</f>
        <v>0</v>
      </c>
    </row>
    <row r="477" spans="1:17" x14ac:dyDescent="0.3">
      <c r="A477">
        <f>Control!A475</f>
        <v>0</v>
      </c>
      <c r="P477">
        <f>Control!B475</f>
        <v>0</v>
      </c>
      <c r="Q477">
        <f>'Ctrl pct'!B475</f>
        <v>0</v>
      </c>
    </row>
    <row r="478" spans="1:17" x14ac:dyDescent="0.3">
      <c r="A478">
        <f>Control!A476</f>
        <v>0</v>
      </c>
      <c r="Q478">
        <f>'Ctrl pct'!B476</f>
        <v>0</v>
      </c>
    </row>
    <row r="479" spans="1:17" x14ac:dyDescent="0.3">
      <c r="A479">
        <f>Control!A477</f>
        <v>0</v>
      </c>
      <c r="Q479">
        <f>'Ctrl pct'!B477</f>
        <v>0</v>
      </c>
    </row>
    <row r="480" spans="1:17" x14ac:dyDescent="0.3">
      <c r="A480">
        <f>Control!A478</f>
        <v>0</v>
      </c>
      <c r="Q480">
        <f>'Ctrl pct'!B478</f>
        <v>0</v>
      </c>
    </row>
    <row r="481" spans="1:17" x14ac:dyDescent="0.3">
      <c r="A481">
        <f>Control!A479</f>
        <v>0</v>
      </c>
      <c r="Q481">
        <f>'Ctrl pct'!B479</f>
        <v>0</v>
      </c>
    </row>
    <row r="482" spans="1:17" x14ac:dyDescent="0.3">
      <c r="A482">
        <f>Control!A480</f>
        <v>0</v>
      </c>
      <c r="Q482">
        <f>'Ctrl pct'!B480</f>
        <v>0</v>
      </c>
    </row>
    <row r="483" spans="1:17" x14ac:dyDescent="0.3">
      <c r="A483">
        <f>Control!A481</f>
        <v>0</v>
      </c>
      <c r="Q483">
        <f>'Ctrl pct'!B481</f>
        <v>0</v>
      </c>
    </row>
    <row r="484" spans="1:17" x14ac:dyDescent="0.3">
      <c r="A484">
        <f>Control!A482</f>
        <v>0</v>
      </c>
      <c r="Q484">
        <f>'Ctrl pct'!B482</f>
        <v>0</v>
      </c>
    </row>
    <row r="485" spans="1:17" x14ac:dyDescent="0.3">
      <c r="A485">
        <f>Control!A483</f>
        <v>0</v>
      </c>
      <c r="Q485">
        <f>'Ctrl pct'!B483</f>
        <v>0</v>
      </c>
    </row>
    <row r="486" spans="1:17" x14ac:dyDescent="0.3">
      <c r="A486">
        <f>Control!A484</f>
        <v>0</v>
      </c>
      <c r="Q486">
        <f>'Ctrl pct'!B484</f>
        <v>0</v>
      </c>
    </row>
    <row r="487" spans="1:17" x14ac:dyDescent="0.3">
      <c r="A487">
        <f>Control!A485</f>
        <v>0</v>
      </c>
      <c r="Q487">
        <f>'Ctrl pct'!B485</f>
        <v>0</v>
      </c>
    </row>
    <row r="488" spans="1:17" x14ac:dyDescent="0.3">
      <c r="A488">
        <f>Control!A486</f>
        <v>0</v>
      </c>
      <c r="Q488">
        <f>'Ctrl pct'!B486</f>
        <v>0</v>
      </c>
    </row>
    <row r="489" spans="1:17" x14ac:dyDescent="0.3">
      <c r="A489">
        <f>Control!A487</f>
        <v>0</v>
      </c>
      <c r="Q489">
        <f>'Ctrl pct'!B487</f>
        <v>0</v>
      </c>
    </row>
    <row r="490" spans="1:17" x14ac:dyDescent="0.3">
      <c r="A490">
        <f>Control!A488</f>
        <v>0</v>
      </c>
      <c r="Q490">
        <f>'Ctrl pct'!B488</f>
        <v>0</v>
      </c>
    </row>
    <row r="491" spans="1:17" x14ac:dyDescent="0.3">
      <c r="A491">
        <f>Control!A489</f>
        <v>0</v>
      </c>
      <c r="Q491">
        <f>'Ctrl pct'!B489</f>
        <v>0</v>
      </c>
    </row>
    <row r="492" spans="1:17" x14ac:dyDescent="0.3">
      <c r="A492">
        <f>Control!A490</f>
        <v>0</v>
      </c>
      <c r="Q492">
        <f>'Ctrl pct'!B490</f>
        <v>0</v>
      </c>
    </row>
    <row r="493" spans="1:17" x14ac:dyDescent="0.3">
      <c r="A493">
        <f>Control!A491</f>
        <v>0</v>
      </c>
      <c r="Q493">
        <f>'Ctrl pct'!B491</f>
        <v>0</v>
      </c>
    </row>
    <row r="494" spans="1:17" x14ac:dyDescent="0.3">
      <c r="A494">
        <f>Control!A492</f>
        <v>0</v>
      </c>
      <c r="Q494">
        <f>'Ctrl pct'!B492</f>
        <v>0</v>
      </c>
    </row>
    <row r="495" spans="1:17" x14ac:dyDescent="0.3">
      <c r="A495">
        <f>Control!A493</f>
        <v>0</v>
      </c>
      <c r="Q495">
        <f>'Ctrl pct'!B493</f>
        <v>0</v>
      </c>
    </row>
    <row r="496" spans="1:17" x14ac:dyDescent="0.3">
      <c r="A496">
        <f>Control!A494</f>
        <v>0</v>
      </c>
      <c r="Q496">
        <f>'Ctrl pct'!B494</f>
        <v>0</v>
      </c>
    </row>
    <row r="497" spans="1:17" x14ac:dyDescent="0.3">
      <c r="A497">
        <f>Control!A495</f>
        <v>0</v>
      </c>
      <c r="Q497">
        <f>'Ctrl pct'!B495</f>
        <v>0</v>
      </c>
    </row>
    <row r="498" spans="1:17" x14ac:dyDescent="0.3">
      <c r="A498">
        <f>Control!A496</f>
        <v>0</v>
      </c>
      <c r="Q498">
        <f>'Ctrl pct'!B496</f>
        <v>0</v>
      </c>
    </row>
    <row r="499" spans="1:17" x14ac:dyDescent="0.3">
      <c r="A499">
        <f>Control!A497</f>
        <v>0</v>
      </c>
      <c r="Q499">
        <f>'Ctrl pct'!B497</f>
        <v>0</v>
      </c>
    </row>
    <row r="500" spans="1:17" x14ac:dyDescent="0.3">
      <c r="A500">
        <f>Control!A498</f>
        <v>0</v>
      </c>
      <c r="Q500">
        <f>'Ctrl pct'!B498</f>
        <v>0</v>
      </c>
    </row>
    <row r="501" spans="1:17" x14ac:dyDescent="0.3">
      <c r="A501">
        <f>Control!A499</f>
        <v>0</v>
      </c>
      <c r="Q501">
        <f>'Ctrl pct'!B499</f>
        <v>0</v>
      </c>
    </row>
    <row r="502" spans="1:17" x14ac:dyDescent="0.3">
      <c r="A502">
        <f>Control!A500</f>
        <v>0</v>
      </c>
      <c r="Q502">
        <f>'Ctrl pct'!B500</f>
        <v>0</v>
      </c>
    </row>
    <row r="503" spans="1:17" x14ac:dyDescent="0.3">
      <c r="A503">
        <f>Control!A501</f>
        <v>0</v>
      </c>
      <c r="Q503">
        <f>'Ctrl pct'!B501</f>
        <v>0</v>
      </c>
    </row>
    <row r="504" spans="1:17" x14ac:dyDescent="0.3">
      <c r="A504">
        <f>Control!A502</f>
        <v>0</v>
      </c>
      <c r="Q504">
        <f>'Ctrl pct'!B502</f>
        <v>0</v>
      </c>
    </row>
    <row r="505" spans="1:17" x14ac:dyDescent="0.3">
      <c r="A505">
        <f>Control!A503</f>
        <v>0</v>
      </c>
      <c r="Q505">
        <f>'Ctrl pct'!B503</f>
        <v>0</v>
      </c>
    </row>
    <row r="506" spans="1:17" x14ac:dyDescent="0.3">
      <c r="A506">
        <f>Control!A504</f>
        <v>0</v>
      </c>
      <c r="Q506">
        <f>'Ctrl pct'!B504</f>
        <v>0</v>
      </c>
    </row>
    <row r="507" spans="1:17" x14ac:dyDescent="0.3">
      <c r="A507">
        <f>Control!A505</f>
        <v>0</v>
      </c>
      <c r="Q507">
        <f>'Ctrl pct'!B505</f>
        <v>0</v>
      </c>
    </row>
    <row r="508" spans="1:17" x14ac:dyDescent="0.3">
      <c r="A508">
        <f>Control!A506</f>
        <v>0</v>
      </c>
      <c r="Q508">
        <f>'Ctrl pct'!B506</f>
        <v>0</v>
      </c>
    </row>
    <row r="509" spans="1:17" x14ac:dyDescent="0.3">
      <c r="A509">
        <f>Control!A507</f>
        <v>0</v>
      </c>
      <c r="Q509">
        <f>'Ctrl pct'!B507</f>
        <v>0</v>
      </c>
    </row>
    <row r="510" spans="1:17" x14ac:dyDescent="0.3">
      <c r="A510">
        <f>Control!A508</f>
        <v>0</v>
      </c>
      <c r="Q510">
        <f>'Ctrl pct'!B508</f>
        <v>0</v>
      </c>
    </row>
    <row r="511" spans="1:17" x14ac:dyDescent="0.3">
      <c r="A511">
        <f>Control!A509</f>
        <v>0</v>
      </c>
      <c r="Q511">
        <f>'Ctrl pct'!B509</f>
        <v>0</v>
      </c>
    </row>
    <row r="512" spans="1:17" x14ac:dyDescent="0.3">
      <c r="A512">
        <f>Control!A510</f>
        <v>0</v>
      </c>
      <c r="Q512">
        <f>'Ctrl pct'!B510</f>
        <v>0</v>
      </c>
    </row>
    <row r="513" spans="1:17" x14ac:dyDescent="0.3">
      <c r="A513">
        <f>Control!A511</f>
        <v>0</v>
      </c>
      <c r="Q513">
        <f>'Ctrl pct'!B511</f>
        <v>0</v>
      </c>
    </row>
    <row r="514" spans="1:17" x14ac:dyDescent="0.3">
      <c r="A514">
        <f>Control!A512</f>
        <v>0</v>
      </c>
      <c r="Q514">
        <f>'Ctrl pct'!B512</f>
        <v>0</v>
      </c>
    </row>
    <row r="515" spans="1:17" x14ac:dyDescent="0.3">
      <c r="A515">
        <f>Control!A513</f>
        <v>0</v>
      </c>
      <c r="Q515">
        <f>'Ctrl pct'!B513</f>
        <v>0</v>
      </c>
    </row>
    <row r="516" spans="1:17" x14ac:dyDescent="0.3">
      <c r="A516">
        <f>Control!A514</f>
        <v>0</v>
      </c>
      <c r="Q516">
        <f>'Ctrl pct'!B514</f>
        <v>0</v>
      </c>
    </row>
    <row r="517" spans="1:17" x14ac:dyDescent="0.3">
      <c r="A517">
        <f>Control!A515</f>
        <v>0</v>
      </c>
      <c r="Q517">
        <f>'Ctrl pct'!B515</f>
        <v>0</v>
      </c>
    </row>
    <row r="518" spans="1:17" x14ac:dyDescent="0.3">
      <c r="A518">
        <f>Control!A516</f>
        <v>0</v>
      </c>
      <c r="Q518">
        <f>'Ctrl pct'!B516</f>
        <v>0</v>
      </c>
    </row>
    <row r="519" spans="1:17" x14ac:dyDescent="0.3">
      <c r="A519">
        <f>Control!A517</f>
        <v>0</v>
      </c>
      <c r="Q519">
        <f>'Ctrl pct'!B517</f>
        <v>0</v>
      </c>
    </row>
    <row r="520" spans="1:17" x14ac:dyDescent="0.3">
      <c r="A520">
        <f>Control!A518</f>
        <v>0</v>
      </c>
      <c r="Q520">
        <f>'Ctrl pct'!B518</f>
        <v>0</v>
      </c>
    </row>
    <row r="521" spans="1:17" x14ac:dyDescent="0.3">
      <c r="A521">
        <f>Control!A519</f>
        <v>0</v>
      </c>
      <c r="Q521">
        <f>'Ctrl pct'!B519</f>
        <v>0</v>
      </c>
    </row>
    <row r="522" spans="1:17" x14ac:dyDescent="0.3">
      <c r="A522">
        <f>Control!A520</f>
        <v>0</v>
      </c>
      <c r="Q522">
        <f>'Ctrl pct'!B520</f>
        <v>0</v>
      </c>
    </row>
    <row r="523" spans="1:17" x14ac:dyDescent="0.3">
      <c r="A523">
        <f>Control!A521</f>
        <v>0</v>
      </c>
      <c r="Q523">
        <f>'Ctrl pct'!B521</f>
        <v>0</v>
      </c>
    </row>
    <row r="524" spans="1:17" x14ac:dyDescent="0.3">
      <c r="A524">
        <f>Control!A522</f>
        <v>0</v>
      </c>
      <c r="Q524">
        <f>'Ctrl pct'!B522</f>
        <v>0</v>
      </c>
    </row>
    <row r="525" spans="1:17" x14ac:dyDescent="0.3">
      <c r="A525">
        <f>Control!A523</f>
        <v>0</v>
      </c>
      <c r="Q525">
        <f>'Ctrl pct'!B523</f>
        <v>0</v>
      </c>
    </row>
    <row r="526" spans="1:17" x14ac:dyDescent="0.3">
      <c r="A526">
        <f>Control!A524</f>
        <v>0</v>
      </c>
    </row>
    <row r="527" spans="1:17" x14ac:dyDescent="0.3">
      <c r="A527">
        <f>Control!A525</f>
        <v>0</v>
      </c>
    </row>
    <row r="528" spans="1:17" x14ac:dyDescent="0.3">
      <c r="A528">
        <f>Control!A526</f>
        <v>0</v>
      </c>
    </row>
    <row r="529" spans="1:1" x14ac:dyDescent="0.3">
      <c r="A529">
        <f>Control!A527</f>
        <v>0</v>
      </c>
    </row>
    <row r="530" spans="1:1" x14ac:dyDescent="0.3">
      <c r="A530">
        <f>Control!A528</f>
        <v>0</v>
      </c>
    </row>
    <row r="531" spans="1:1" x14ac:dyDescent="0.3">
      <c r="A531">
        <f>Control!A529</f>
        <v>0</v>
      </c>
    </row>
    <row r="532" spans="1:1" x14ac:dyDescent="0.3">
      <c r="A532">
        <f>Control!A530</f>
        <v>0</v>
      </c>
    </row>
    <row r="533" spans="1:1" x14ac:dyDescent="0.3">
      <c r="A533">
        <f>Control!A531</f>
        <v>0</v>
      </c>
    </row>
    <row r="534" spans="1:1" x14ac:dyDescent="0.3">
      <c r="A534">
        <f>Control!A532</f>
        <v>0</v>
      </c>
    </row>
    <row r="535" spans="1:1" x14ac:dyDescent="0.3">
      <c r="A535">
        <f>Control!A533</f>
        <v>0</v>
      </c>
    </row>
    <row r="536" spans="1:1" x14ac:dyDescent="0.3">
      <c r="A536">
        <f>Control!A534</f>
        <v>0</v>
      </c>
    </row>
    <row r="537" spans="1:1" x14ac:dyDescent="0.3">
      <c r="A537">
        <f>Control!A535</f>
        <v>0</v>
      </c>
    </row>
    <row r="538" spans="1:1" x14ac:dyDescent="0.3">
      <c r="A538">
        <f>Control!A536</f>
        <v>0</v>
      </c>
    </row>
    <row r="539" spans="1:1" x14ac:dyDescent="0.3">
      <c r="A539">
        <f>Control!A537</f>
        <v>0</v>
      </c>
    </row>
    <row r="540" spans="1:1" x14ac:dyDescent="0.3">
      <c r="A540">
        <f>Control!A538</f>
        <v>0</v>
      </c>
    </row>
    <row r="541" spans="1:1" x14ac:dyDescent="0.3">
      <c r="A541">
        <f>Control!A539</f>
        <v>0</v>
      </c>
    </row>
    <row r="542" spans="1:1" x14ac:dyDescent="0.3">
      <c r="A542">
        <f>Control!A540</f>
        <v>0</v>
      </c>
    </row>
    <row r="543" spans="1:1" x14ac:dyDescent="0.3">
      <c r="A543">
        <f>Control!A541</f>
        <v>0</v>
      </c>
    </row>
    <row r="544" spans="1:1" x14ac:dyDescent="0.3">
      <c r="A544">
        <f>Control!A542</f>
        <v>0</v>
      </c>
    </row>
    <row r="545" spans="1:1" x14ac:dyDescent="0.3">
      <c r="A545">
        <f>Control!A543</f>
        <v>0</v>
      </c>
    </row>
    <row r="546" spans="1:1" x14ac:dyDescent="0.3">
      <c r="A546">
        <f>Control!A544</f>
        <v>0</v>
      </c>
    </row>
    <row r="547" spans="1:1" x14ac:dyDescent="0.3">
      <c r="A547">
        <f>Control!A545</f>
        <v>0</v>
      </c>
    </row>
    <row r="548" spans="1:1" x14ac:dyDescent="0.3">
      <c r="A548">
        <f>Control!A546</f>
        <v>0</v>
      </c>
    </row>
    <row r="549" spans="1:1" x14ac:dyDescent="0.3">
      <c r="A549">
        <f>Control!A547</f>
        <v>0</v>
      </c>
    </row>
    <row r="550" spans="1:1" x14ac:dyDescent="0.3">
      <c r="A550">
        <f>Control!A548</f>
        <v>0</v>
      </c>
    </row>
    <row r="551" spans="1:1" x14ac:dyDescent="0.3">
      <c r="A551">
        <f>Control!A549</f>
        <v>0</v>
      </c>
    </row>
    <row r="552" spans="1:1" x14ac:dyDescent="0.3">
      <c r="A552">
        <f>Control!A550</f>
        <v>0</v>
      </c>
    </row>
    <row r="553" spans="1:1" x14ac:dyDescent="0.3">
      <c r="A553">
        <f>Control!A551</f>
        <v>0</v>
      </c>
    </row>
    <row r="554" spans="1:1" x14ac:dyDescent="0.3">
      <c r="A554">
        <f>Control!A552</f>
        <v>0</v>
      </c>
    </row>
    <row r="555" spans="1:1" x14ac:dyDescent="0.3">
      <c r="A555">
        <f>Control!A553</f>
        <v>0</v>
      </c>
    </row>
    <row r="556" spans="1:1" x14ac:dyDescent="0.3">
      <c r="A556">
        <f>Control!A554</f>
        <v>0</v>
      </c>
    </row>
    <row r="557" spans="1:1" x14ac:dyDescent="0.3">
      <c r="A557">
        <f>Control!A555</f>
        <v>0</v>
      </c>
    </row>
    <row r="558" spans="1:1" x14ac:dyDescent="0.3">
      <c r="A558">
        <f>Control!A556</f>
        <v>0</v>
      </c>
    </row>
    <row r="559" spans="1:1" x14ac:dyDescent="0.3">
      <c r="A559">
        <f>Control!A557</f>
        <v>0</v>
      </c>
    </row>
    <row r="560" spans="1:1" x14ac:dyDescent="0.3">
      <c r="A560">
        <f>Control!A558</f>
        <v>0</v>
      </c>
    </row>
    <row r="561" spans="1:1" x14ac:dyDescent="0.3">
      <c r="A561">
        <f>Control!A559</f>
        <v>0</v>
      </c>
    </row>
    <row r="562" spans="1:1" x14ac:dyDescent="0.3">
      <c r="A562">
        <f>Control!A560</f>
        <v>0</v>
      </c>
    </row>
    <row r="563" spans="1:1" x14ac:dyDescent="0.3">
      <c r="A563">
        <f>Control!A561</f>
        <v>0</v>
      </c>
    </row>
    <row r="564" spans="1:1" x14ac:dyDescent="0.3">
      <c r="A564">
        <f>Control!A562</f>
        <v>0</v>
      </c>
    </row>
    <row r="565" spans="1:1" x14ac:dyDescent="0.3">
      <c r="A565">
        <f>Control!A563</f>
        <v>0</v>
      </c>
    </row>
    <row r="566" spans="1:1" x14ac:dyDescent="0.3">
      <c r="A566">
        <f>Control!A564</f>
        <v>0</v>
      </c>
    </row>
    <row r="567" spans="1:1" x14ac:dyDescent="0.3">
      <c r="A567">
        <f>Control!A565</f>
        <v>0</v>
      </c>
    </row>
    <row r="568" spans="1:1" x14ac:dyDescent="0.3">
      <c r="A568">
        <f>Control!A566</f>
        <v>0</v>
      </c>
    </row>
    <row r="569" spans="1:1" x14ac:dyDescent="0.3">
      <c r="A569">
        <f>Control!A567</f>
        <v>0</v>
      </c>
    </row>
    <row r="570" spans="1:1" x14ac:dyDescent="0.3">
      <c r="A570">
        <f>Control!A568</f>
        <v>0</v>
      </c>
    </row>
    <row r="571" spans="1:1" x14ac:dyDescent="0.3">
      <c r="A571">
        <f>Control!A569</f>
        <v>0</v>
      </c>
    </row>
    <row r="572" spans="1:1" x14ac:dyDescent="0.3">
      <c r="A572">
        <f>Control!A570</f>
        <v>0</v>
      </c>
    </row>
    <row r="573" spans="1:1" x14ac:dyDescent="0.3">
      <c r="A573">
        <f>Control!A571</f>
        <v>0</v>
      </c>
    </row>
    <row r="574" spans="1:1" x14ac:dyDescent="0.3">
      <c r="A574">
        <f>Control!A572</f>
        <v>0</v>
      </c>
    </row>
    <row r="575" spans="1:1" x14ac:dyDescent="0.3">
      <c r="A575">
        <f>Control!A573</f>
        <v>0</v>
      </c>
    </row>
    <row r="576" spans="1:1" x14ac:dyDescent="0.3">
      <c r="A576">
        <f>Control!A574</f>
        <v>0</v>
      </c>
    </row>
    <row r="577" spans="1:1" x14ac:dyDescent="0.3">
      <c r="A577">
        <f>Control!A575</f>
        <v>0</v>
      </c>
    </row>
    <row r="578" spans="1:1" x14ac:dyDescent="0.3">
      <c r="A578">
        <f>Control!A576</f>
        <v>0</v>
      </c>
    </row>
    <row r="579" spans="1:1" x14ac:dyDescent="0.3">
      <c r="A579">
        <f>Control!A577</f>
        <v>0</v>
      </c>
    </row>
    <row r="580" spans="1:1" x14ac:dyDescent="0.3">
      <c r="A580">
        <f>Control!A578</f>
        <v>0</v>
      </c>
    </row>
    <row r="581" spans="1:1" x14ac:dyDescent="0.3">
      <c r="A581">
        <f>Control!A579</f>
        <v>0</v>
      </c>
    </row>
    <row r="582" spans="1:1" x14ac:dyDescent="0.3">
      <c r="A582">
        <f>Control!A580</f>
        <v>0</v>
      </c>
    </row>
    <row r="583" spans="1:1" x14ac:dyDescent="0.3">
      <c r="A583">
        <f>Control!A581</f>
        <v>0</v>
      </c>
    </row>
    <row r="584" spans="1:1" x14ac:dyDescent="0.3">
      <c r="A584">
        <f>Control!A582</f>
        <v>0</v>
      </c>
    </row>
    <row r="585" spans="1:1" x14ac:dyDescent="0.3">
      <c r="A585">
        <f>Control!A583</f>
        <v>0</v>
      </c>
    </row>
    <row r="586" spans="1:1" x14ac:dyDescent="0.3">
      <c r="A586">
        <f>Control!A584</f>
        <v>0</v>
      </c>
    </row>
    <row r="587" spans="1:1" x14ac:dyDescent="0.3">
      <c r="A587">
        <f>Control!A585</f>
        <v>0</v>
      </c>
    </row>
    <row r="588" spans="1:1" x14ac:dyDescent="0.3">
      <c r="A588">
        <f>Control!A586</f>
        <v>0</v>
      </c>
    </row>
    <row r="589" spans="1:1" x14ac:dyDescent="0.3">
      <c r="A589">
        <f>Control!A587</f>
        <v>0</v>
      </c>
    </row>
    <row r="590" spans="1:1" x14ac:dyDescent="0.3">
      <c r="A590">
        <f>Control!A588</f>
        <v>0</v>
      </c>
    </row>
    <row r="591" spans="1:1" x14ac:dyDescent="0.3">
      <c r="A591">
        <f>Control!A589</f>
        <v>0</v>
      </c>
    </row>
    <row r="592" spans="1:1" x14ac:dyDescent="0.3">
      <c r="A592">
        <f>Control!A590</f>
        <v>0</v>
      </c>
    </row>
    <row r="593" spans="1:1" x14ac:dyDescent="0.3">
      <c r="A593">
        <f>Control!A591</f>
        <v>0</v>
      </c>
    </row>
    <row r="594" spans="1:1" x14ac:dyDescent="0.3">
      <c r="A594">
        <f>Control!A592</f>
        <v>0</v>
      </c>
    </row>
    <row r="595" spans="1:1" x14ac:dyDescent="0.3">
      <c r="A595">
        <f>Control!A593</f>
        <v>0</v>
      </c>
    </row>
    <row r="596" spans="1:1" x14ac:dyDescent="0.3">
      <c r="A596">
        <f>Control!A594</f>
        <v>0</v>
      </c>
    </row>
    <row r="597" spans="1:1" x14ac:dyDescent="0.3">
      <c r="A597">
        <f>Control!A595</f>
        <v>0</v>
      </c>
    </row>
    <row r="598" spans="1:1" x14ac:dyDescent="0.3">
      <c r="A598">
        <f>Control!A596</f>
        <v>0</v>
      </c>
    </row>
    <row r="599" spans="1:1" x14ac:dyDescent="0.3">
      <c r="A599">
        <f>Control!A597</f>
        <v>0</v>
      </c>
    </row>
    <row r="600" spans="1:1" x14ac:dyDescent="0.3">
      <c r="A600">
        <f>Control!A598</f>
        <v>0</v>
      </c>
    </row>
    <row r="601" spans="1:1" x14ac:dyDescent="0.3">
      <c r="A601">
        <f>Control!A599</f>
        <v>0</v>
      </c>
    </row>
    <row r="602" spans="1:1" x14ac:dyDescent="0.3">
      <c r="A602">
        <f>Control!A600</f>
        <v>0</v>
      </c>
    </row>
    <row r="603" spans="1:1" x14ac:dyDescent="0.3">
      <c r="A603">
        <f>Control!A601</f>
        <v>0</v>
      </c>
    </row>
    <row r="604" spans="1:1" x14ac:dyDescent="0.3">
      <c r="A604">
        <f>Control!A602</f>
        <v>0</v>
      </c>
    </row>
    <row r="605" spans="1:1" x14ac:dyDescent="0.3">
      <c r="A605">
        <f>Control!A603</f>
        <v>0</v>
      </c>
    </row>
    <row r="606" spans="1:1" x14ac:dyDescent="0.3">
      <c r="A606">
        <f>Control!A604</f>
        <v>0</v>
      </c>
    </row>
    <row r="607" spans="1:1" x14ac:dyDescent="0.3">
      <c r="A607">
        <f>Control!A605</f>
        <v>0</v>
      </c>
    </row>
    <row r="608" spans="1:1" x14ac:dyDescent="0.3">
      <c r="A608">
        <f>Control!A606</f>
        <v>0</v>
      </c>
    </row>
    <row r="609" spans="1:1" x14ac:dyDescent="0.3">
      <c r="A609">
        <f>Control!A607</f>
        <v>0</v>
      </c>
    </row>
    <row r="610" spans="1:1" x14ac:dyDescent="0.3">
      <c r="A610">
        <f>Control!A608</f>
        <v>0</v>
      </c>
    </row>
    <row r="611" spans="1:1" x14ac:dyDescent="0.3">
      <c r="A611">
        <f>Control!A609</f>
        <v>0</v>
      </c>
    </row>
    <row r="612" spans="1:1" x14ac:dyDescent="0.3">
      <c r="A612">
        <f>Control!A610</f>
        <v>0</v>
      </c>
    </row>
    <row r="613" spans="1:1" x14ac:dyDescent="0.3">
      <c r="A613">
        <f>Control!A611</f>
        <v>0</v>
      </c>
    </row>
    <row r="614" spans="1:1" x14ac:dyDescent="0.3">
      <c r="A614">
        <f>Control!A612</f>
        <v>0</v>
      </c>
    </row>
    <row r="615" spans="1:1" x14ac:dyDescent="0.3">
      <c r="A615">
        <f>Control!A613</f>
        <v>0</v>
      </c>
    </row>
    <row r="616" spans="1:1" x14ac:dyDescent="0.3">
      <c r="A616">
        <f>Control!A614</f>
        <v>0</v>
      </c>
    </row>
    <row r="617" spans="1:1" x14ac:dyDescent="0.3">
      <c r="A617">
        <f>Control!A615</f>
        <v>0</v>
      </c>
    </row>
    <row r="618" spans="1:1" x14ac:dyDescent="0.3">
      <c r="A618">
        <f>Control!A616</f>
        <v>0</v>
      </c>
    </row>
    <row r="619" spans="1:1" x14ac:dyDescent="0.3">
      <c r="A619">
        <f>Control!A617</f>
        <v>0</v>
      </c>
    </row>
    <row r="620" spans="1:1" x14ac:dyDescent="0.3">
      <c r="A620">
        <f>Control!A618</f>
        <v>0</v>
      </c>
    </row>
    <row r="621" spans="1:1" x14ac:dyDescent="0.3">
      <c r="A621">
        <f>Control!A619</f>
        <v>0</v>
      </c>
    </row>
    <row r="622" spans="1:1" x14ac:dyDescent="0.3">
      <c r="A622">
        <f>Control!A620</f>
        <v>0</v>
      </c>
    </row>
    <row r="623" spans="1:1" x14ac:dyDescent="0.3">
      <c r="A623">
        <f>Control!A621</f>
        <v>0</v>
      </c>
    </row>
    <row r="624" spans="1:1" x14ac:dyDescent="0.3">
      <c r="A624">
        <f>Control!A622</f>
        <v>0</v>
      </c>
    </row>
    <row r="625" spans="1:1" x14ac:dyDescent="0.3">
      <c r="A625">
        <f>Control!A623</f>
        <v>0</v>
      </c>
    </row>
    <row r="626" spans="1:1" x14ac:dyDescent="0.3">
      <c r="A626">
        <f>Control!A624</f>
        <v>0</v>
      </c>
    </row>
    <row r="627" spans="1:1" x14ac:dyDescent="0.3">
      <c r="A627">
        <f>Control!A625</f>
        <v>0</v>
      </c>
    </row>
    <row r="628" spans="1:1" x14ac:dyDescent="0.3">
      <c r="A628">
        <f>Control!A626</f>
        <v>0</v>
      </c>
    </row>
    <row r="629" spans="1:1" x14ac:dyDescent="0.3">
      <c r="A629">
        <f>Control!A627</f>
        <v>0</v>
      </c>
    </row>
    <row r="630" spans="1:1" x14ac:dyDescent="0.3">
      <c r="A630">
        <f>Control!A628</f>
        <v>0</v>
      </c>
    </row>
    <row r="631" spans="1:1" x14ac:dyDescent="0.3">
      <c r="A631">
        <f>Control!A629</f>
        <v>0</v>
      </c>
    </row>
    <row r="632" spans="1:1" x14ac:dyDescent="0.3">
      <c r="A632">
        <f>Control!A630</f>
        <v>0</v>
      </c>
    </row>
    <row r="633" spans="1:1" x14ac:dyDescent="0.3">
      <c r="A633">
        <f>Control!A631</f>
        <v>0</v>
      </c>
    </row>
    <row r="634" spans="1:1" x14ac:dyDescent="0.3">
      <c r="A634">
        <f>Control!A632</f>
        <v>0</v>
      </c>
    </row>
    <row r="635" spans="1:1" x14ac:dyDescent="0.3">
      <c r="A635">
        <f>Control!A633</f>
        <v>0</v>
      </c>
    </row>
    <row r="636" spans="1:1" x14ac:dyDescent="0.3">
      <c r="A636">
        <f>Control!A634</f>
        <v>0</v>
      </c>
    </row>
    <row r="637" spans="1:1" x14ac:dyDescent="0.3">
      <c r="A637">
        <f>Control!A635</f>
        <v>0</v>
      </c>
    </row>
    <row r="638" spans="1:1" x14ac:dyDescent="0.3">
      <c r="A638">
        <f>Control!A636</f>
        <v>0</v>
      </c>
    </row>
    <row r="639" spans="1:1" x14ac:dyDescent="0.3">
      <c r="A639">
        <f>Control!A637</f>
        <v>0</v>
      </c>
    </row>
    <row r="640" spans="1:1" x14ac:dyDescent="0.3">
      <c r="A640">
        <f>Control!A638</f>
        <v>0</v>
      </c>
    </row>
    <row r="641" spans="1:1" x14ac:dyDescent="0.3">
      <c r="A641">
        <f>Control!A639</f>
        <v>0</v>
      </c>
    </row>
    <row r="642" spans="1:1" x14ac:dyDescent="0.3">
      <c r="A642">
        <f>Control!A640</f>
        <v>0</v>
      </c>
    </row>
    <row r="643" spans="1:1" x14ac:dyDescent="0.3">
      <c r="A643">
        <f>Control!A641</f>
        <v>0</v>
      </c>
    </row>
    <row r="644" spans="1:1" x14ac:dyDescent="0.3">
      <c r="A644">
        <f>Control!A642</f>
        <v>0</v>
      </c>
    </row>
    <row r="645" spans="1:1" x14ac:dyDescent="0.3">
      <c r="A645">
        <f>Control!A643</f>
        <v>0</v>
      </c>
    </row>
    <row r="646" spans="1:1" x14ac:dyDescent="0.3">
      <c r="A646">
        <f>Control!A644</f>
        <v>0</v>
      </c>
    </row>
    <row r="647" spans="1:1" x14ac:dyDescent="0.3">
      <c r="A647">
        <f>Control!A645</f>
        <v>0</v>
      </c>
    </row>
    <row r="648" spans="1:1" x14ac:dyDescent="0.3">
      <c r="A648">
        <f>Control!A646</f>
        <v>0</v>
      </c>
    </row>
    <row r="649" spans="1:1" x14ac:dyDescent="0.3">
      <c r="A649">
        <f>Control!A647</f>
        <v>0</v>
      </c>
    </row>
    <row r="650" spans="1:1" x14ac:dyDescent="0.3">
      <c r="A650">
        <f>Control!A648</f>
        <v>0</v>
      </c>
    </row>
    <row r="651" spans="1:1" x14ac:dyDescent="0.3">
      <c r="A651">
        <f>Control!A649</f>
        <v>0</v>
      </c>
    </row>
    <row r="652" spans="1:1" x14ac:dyDescent="0.3">
      <c r="A652">
        <f>Control!A650</f>
        <v>0</v>
      </c>
    </row>
    <row r="653" spans="1:1" x14ac:dyDescent="0.3">
      <c r="A653">
        <f>Control!A651</f>
        <v>0</v>
      </c>
    </row>
    <row r="654" spans="1:1" x14ac:dyDescent="0.3">
      <c r="A654">
        <f>Control!A652</f>
        <v>0</v>
      </c>
    </row>
    <row r="655" spans="1:1" x14ac:dyDescent="0.3">
      <c r="A655">
        <f>Control!A653</f>
        <v>0</v>
      </c>
    </row>
    <row r="656" spans="1:1" x14ac:dyDescent="0.3">
      <c r="A656">
        <f>Control!A654</f>
        <v>0</v>
      </c>
    </row>
    <row r="657" spans="1:1" x14ac:dyDescent="0.3">
      <c r="A657">
        <f>Control!A655</f>
        <v>0</v>
      </c>
    </row>
    <row r="658" spans="1:1" x14ac:dyDescent="0.3">
      <c r="A658">
        <f>Control!A656</f>
        <v>0</v>
      </c>
    </row>
    <row r="659" spans="1:1" x14ac:dyDescent="0.3">
      <c r="A659">
        <f>Control!A657</f>
        <v>0</v>
      </c>
    </row>
    <row r="660" spans="1:1" x14ac:dyDescent="0.3">
      <c r="A660">
        <f>Control!A658</f>
        <v>0</v>
      </c>
    </row>
    <row r="661" spans="1:1" x14ac:dyDescent="0.3">
      <c r="A661">
        <f>Control!A659</f>
        <v>0</v>
      </c>
    </row>
    <row r="662" spans="1:1" x14ac:dyDescent="0.3">
      <c r="A662">
        <f>Control!A660</f>
        <v>0</v>
      </c>
    </row>
    <row r="663" spans="1:1" x14ac:dyDescent="0.3">
      <c r="A663">
        <f>Control!A661</f>
        <v>0</v>
      </c>
    </row>
    <row r="664" spans="1:1" x14ac:dyDescent="0.3">
      <c r="A664">
        <f>Control!A662</f>
        <v>0</v>
      </c>
    </row>
    <row r="665" spans="1:1" x14ac:dyDescent="0.3">
      <c r="A665">
        <f>Control!A663</f>
        <v>0</v>
      </c>
    </row>
    <row r="666" spans="1:1" x14ac:dyDescent="0.3">
      <c r="A666">
        <f>Control!A664</f>
        <v>0</v>
      </c>
    </row>
    <row r="667" spans="1:1" x14ac:dyDescent="0.3">
      <c r="A667">
        <f>Control!A665</f>
        <v>0</v>
      </c>
    </row>
    <row r="668" spans="1:1" x14ac:dyDescent="0.3">
      <c r="A668">
        <f>Control!A666</f>
        <v>0</v>
      </c>
    </row>
    <row r="669" spans="1:1" x14ac:dyDescent="0.3">
      <c r="A669">
        <f>Control!A667</f>
        <v>0</v>
      </c>
    </row>
    <row r="670" spans="1:1" x14ac:dyDescent="0.3">
      <c r="A670">
        <f>Control!A668</f>
        <v>0</v>
      </c>
    </row>
    <row r="671" spans="1:1" x14ac:dyDescent="0.3">
      <c r="A671">
        <f>Control!A669</f>
        <v>0</v>
      </c>
    </row>
    <row r="672" spans="1:1" x14ac:dyDescent="0.3">
      <c r="A672">
        <f>Control!A670</f>
        <v>0</v>
      </c>
    </row>
    <row r="673" spans="1:1" x14ac:dyDescent="0.3">
      <c r="A673">
        <f>Control!A671</f>
        <v>0</v>
      </c>
    </row>
    <row r="674" spans="1:1" x14ac:dyDescent="0.3">
      <c r="A674">
        <f>Control!A672</f>
        <v>0</v>
      </c>
    </row>
    <row r="675" spans="1:1" x14ac:dyDescent="0.3">
      <c r="A675">
        <f>Control!A673</f>
        <v>0</v>
      </c>
    </row>
    <row r="676" spans="1:1" x14ac:dyDescent="0.3">
      <c r="A676">
        <f>Control!A674</f>
        <v>0</v>
      </c>
    </row>
    <row r="677" spans="1:1" x14ac:dyDescent="0.3">
      <c r="A677">
        <f>Control!A675</f>
        <v>0</v>
      </c>
    </row>
    <row r="678" spans="1:1" x14ac:dyDescent="0.3">
      <c r="A678">
        <f>Control!A676</f>
        <v>0</v>
      </c>
    </row>
    <row r="679" spans="1:1" x14ac:dyDescent="0.3">
      <c r="A679">
        <f>Control!A677</f>
        <v>0</v>
      </c>
    </row>
    <row r="680" spans="1:1" x14ac:dyDescent="0.3">
      <c r="A680">
        <f>Control!A678</f>
        <v>0</v>
      </c>
    </row>
    <row r="681" spans="1:1" x14ac:dyDescent="0.3">
      <c r="A681">
        <f>Control!A679</f>
        <v>0</v>
      </c>
    </row>
    <row r="682" spans="1:1" x14ac:dyDescent="0.3">
      <c r="A682">
        <f>Control!A680</f>
        <v>0</v>
      </c>
    </row>
    <row r="683" spans="1:1" x14ac:dyDescent="0.3">
      <c r="A683">
        <f>Control!A681</f>
        <v>0</v>
      </c>
    </row>
    <row r="684" spans="1:1" x14ac:dyDescent="0.3">
      <c r="A684">
        <f>Control!A682</f>
        <v>0</v>
      </c>
    </row>
    <row r="685" spans="1:1" x14ac:dyDescent="0.3">
      <c r="A685">
        <f>Control!A683</f>
        <v>0</v>
      </c>
    </row>
    <row r="686" spans="1:1" x14ac:dyDescent="0.3">
      <c r="A686">
        <f>Control!A684</f>
        <v>0</v>
      </c>
    </row>
    <row r="687" spans="1:1" x14ac:dyDescent="0.3">
      <c r="A687">
        <f>Control!A685</f>
        <v>0</v>
      </c>
    </row>
    <row r="688" spans="1:1" x14ac:dyDescent="0.3">
      <c r="A688">
        <f>Control!A686</f>
        <v>0</v>
      </c>
    </row>
    <row r="689" spans="1:1" x14ac:dyDescent="0.3">
      <c r="A689">
        <f>Control!A687</f>
        <v>0</v>
      </c>
    </row>
    <row r="690" spans="1:1" x14ac:dyDescent="0.3">
      <c r="A690">
        <f>Control!A688</f>
        <v>0</v>
      </c>
    </row>
    <row r="691" spans="1:1" x14ac:dyDescent="0.3">
      <c r="A691">
        <f>Control!A689</f>
        <v>0</v>
      </c>
    </row>
    <row r="692" spans="1:1" x14ac:dyDescent="0.3">
      <c r="A692">
        <f>Control!A690</f>
        <v>0</v>
      </c>
    </row>
    <row r="693" spans="1:1" x14ac:dyDescent="0.3">
      <c r="A693">
        <f>Control!A691</f>
        <v>0</v>
      </c>
    </row>
    <row r="694" spans="1:1" x14ac:dyDescent="0.3">
      <c r="A694">
        <f>Control!A692</f>
        <v>0</v>
      </c>
    </row>
    <row r="695" spans="1:1" x14ac:dyDescent="0.3">
      <c r="A695">
        <f>Control!A693</f>
        <v>0</v>
      </c>
    </row>
    <row r="696" spans="1:1" x14ac:dyDescent="0.3">
      <c r="A696">
        <f>Control!A694</f>
        <v>0</v>
      </c>
    </row>
    <row r="697" spans="1:1" x14ac:dyDescent="0.3">
      <c r="A697">
        <f>Control!A695</f>
        <v>0</v>
      </c>
    </row>
    <row r="698" spans="1:1" x14ac:dyDescent="0.3">
      <c r="A698">
        <f>Control!A696</f>
        <v>0</v>
      </c>
    </row>
    <row r="699" spans="1:1" x14ac:dyDescent="0.3">
      <c r="A699">
        <f>Control!A697</f>
        <v>0</v>
      </c>
    </row>
    <row r="700" spans="1:1" x14ac:dyDescent="0.3">
      <c r="A700">
        <f>Control!A698</f>
        <v>0</v>
      </c>
    </row>
    <row r="701" spans="1:1" x14ac:dyDescent="0.3">
      <c r="A701">
        <f>Control!A699</f>
        <v>0</v>
      </c>
    </row>
    <row r="702" spans="1:1" x14ac:dyDescent="0.3">
      <c r="A702">
        <f>Control!A700</f>
        <v>0</v>
      </c>
    </row>
    <row r="703" spans="1:1" x14ac:dyDescent="0.3">
      <c r="A703">
        <f>Control!A701</f>
        <v>0</v>
      </c>
    </row>
    <row r="704" spans="1:1" x14ac:dyDescent="0.3">
      <c r="A704">
        <f>Control!A702</f>
        <v>0</v>
      </c>
    </row>
    <row r="705" spans="1:1" x14ac:dyDescent="0.3">
      <c r="A705">
        <f>Control!A703</f>
        <v>0</v>
      </c>
    </row>
    <row r="706" spans="1:1" x14ac:dyDescent="0.3">
      <c r="A706">
        <f>Control!A704</f>
        <v>0</v>
      </c>
    </row>
    <row r="707" spans="1:1" x14ac:dyDescent="0.3">
      <c r="A707">
        <f>Control!A705</f>
        <v>0</v>
      </c>
    </row>
    <row r="708" spans="1:1" x14ac:dyDescent="0.3">
      <c r="A708">
        <f>Control!A706</f>
        <v>0</v>
      </c>
    </row>
    <row r="709" spans="1:1" x14ac:dyDescent="0.3">
      <c r="A709">
        <f>Control!A707</f>
        <v>0</v>
      </c>
    </row>
    <row r="710" spans="1:1" x14ac:dyDescent="0.3">
      <c r="A710">
        <f>Control!A708</f>
        <v>0</v>
      </c>
    </row>
    <row r="711" spans="1:1" x14ac:dyDescent="0.3">
      <c r="A711">
        <f>Control!A709</f>
        <v>0</v>
      </c>
    </row>
    <row r="712" spans="1:1" x14ac:dyDescent="0.3">
      <c r="A712">
        <f>Control!A710</f>
        <v>0</v>
      </c>
    </row>
    <row r="713" spans="1:1" x14ac:dyDescent="0.3">
      <c r="A713">
        <f>Control!A711</f>
        <v>0</v>
      </c>
    </row>
    <row r="714" spans="1:1" x14ac:dyDescent="0.3">
      <c r="A714">
        <f>Control!A712</f>
        <v>0</v>
      </c>
    </row>
    <row r="715" spans="1:1" x14ac:dyDescent="0.3">
      <c r="A715">
        <f>Control!A713</f>
        <v>0</v>
      </c>
    </row>
    <row r="716" spans="1:1" x14ac:dyDescent="0.3">
      <c r="A716">
        <f>Control!A714</f>
        <v>0</v>
      </c>
    </row>
    <row r="717" spans="1:1" x14ac:dyDescent="0.3">
      <c r="A717">
        <f>Control!A715</f>
        <v>0</v>
      </c>
    </row>
    <row r="718" spans="1:1" x14ac:dyDescent="0.3">
      <c r="A718">
        <f>Control!A716</f>
        <v>0</v>
      </c>
    </row>
    <row r="719" spans="1:1" x14ac:dyDescent="0.3">
      <c r="A719">
        <f>Control!A717</f>
        <v>0</v>
      </c>
    </row>
    <row r="720" spans="1:1" x14ac:dyDescent="0.3">
      <c r="A720">
        <f>Control!A718</f>
        <v>0</v>
      </c>
    </row>
    <row r="721" spans="1:1" x14ac:dyDescent="0.3">
      <c r="A721">
        <f>Control!A719</f>
        <v>0</v>
      </c>
    </row>
    <row r="722" spans="1:1" x14ac:dyDescent="0.3">
      <c r="A722">
        <f>Control!A720</f>
        <v>0</v>
      </c>
    </row>
    <row r="723" spans="1:1" x14ac:dyDescent="0.3">
      <c r="A723">
        <f>Control!A721</f>
        <v>0</v>
      </c>
    </row>
    <row r="724" spans="1:1" x14ac:dyDescent="0.3">
      <c r="A724">
        <f>Control!A722</f>
        <v>0</v>
      </c>
    </row>
    <row r="725" spans="1:1" x14ac:dyDescent="0.3">
      <c r="A725">
        <f>Control!A723</f>
        <v>0</v>
      </c>
    </row>
    <row r="726" spans="1:1" x14ac:dyDescent="0.3">
      <c r="A726">
        <f>Control!A724</f>
        <v>0</v>
      </c>
    </row>
    <row r="727" spans="1:1" x14ac:dyDescent="0.3">
      <c r="A727">
        <f>Control!A725</f>
        <v>0</v>
      </c>
    </row>
    <row r="728" spans="1:1" x14ac:dyDescent="0.3">
      <c r="A728">
        <f>Control!A726</f>
        <v>0</v>
      </c>
    </row>
    <row r="729" spans="1:1" x14ac:dyDescent="0.3">
      <c r="A729">
        <f>Control!A727</f>
        <v>0</v>
      </c>
    </row>
    <row r="730" spans="1:1" x14ac:dyDescent="0.3">
      <c r="A730">
        <f>Control!A728</f>
        <v>0</v>
      </c>
    </row>
    <row r="731" spans="1:1" x14ac:dyDescent="0.3">
      <c r="A731">
        <f>Control!A729</f>
        <v>0</v>
      </c>
    </row>
    <row r="732" spans="1:1" x14ac:dyDescent="0.3">
      <c r="A732">
        <f>Control!A730</f>
        <v>0</v>
      </c>
    </row>
    <row r="733" spans="1:1" x14ac:dyDescent="0.3">
      <c r="A733">
        <f>Control!A731</f>
        <v>0</v>
      </c>
    </row>
    <row r="734" spans="1:1" x14ac:dyDescent="0.3">
      <c r="A734">
        <f>Control!A732</f>
        <v>0</v>
      </c>
    </row>
    <row r="735" spans="1:1" x14ac:dyDescent="0.3">
      <c r="A735">
        <f>Control!A733</f>
        <v>0</v>
      </c>
    </row>
    <row r="736" spans="1:1" x14ac:dyDescent="0.3">
      <c r="A736">
        <f>Control!A734</f>
        <v>0</v>
      </c>
    </row>
    <row r="737" spans="1:1" x14ac:dyDescent="0.3">
      <c r="A737">
        <f>Control!A735</f>
        <v>0</v>
      </c>
    </row>
    <row r="738" spans="1:1" x14ac:dyDescent="0.3">
      <c r="A738">
        <f>Control!A736</f>
        <v>0</v>
      </c>
    </row>
    <row r="739" spans="1:1" x14ac:dyDescent="0.3">
      <c r="A739">
        <f>Control!A737</f>
        <v>0</v>
      </c>
    </row>
    <row r="740" spans="1:1" x14ac:dyDescent="0.3">
      <c r="A740">
        <f>Control!A738</f>
        <v>0</v>
      </c>
    </row>
    <row r="741" spans="1:1" x14ac:dyDescent="0.3">
      <c r="A741">
        <f>Control!A739</f>
        <v>0</v>
      </c>
    </row>
    <row r="742" spans="1:1" x14ac:dyDescent="0.3">
      <c r="A742">
        <f>Control!A740</f>
        <v>0</v>
      </c>
    </row>
    <row r="743" spans="1:1" x14ac:dyDescent="0.3">
      <c r="A743">
        <f>Control!A741</f>
        <v>0</v>
      </c>
    </row>
    <row r="744" spans="1:1" x14ac:dyDescent="0.3">
      <c r="A744">
        <f>Control!A742</f>
        <v>0</v>
      </c>
    </row>
    <row r="745" spans="1:1" x14ac:dyDescent="0.3">
      <c r="A745">
        <f>Control!A743</f>
        <v>0</v>
      </c>
    </row>
    <row r="746" spans="1:1" x14ac:dyDescent="0.3">
      <c r="A746">
        <f>Control!A744</f>
        <v>0</v>
      </c>
    </row>
    <row r="747" spans="1:1" x14ac:dyDescent="0.3">
      <c r="A747">
        <f>Control!A745</f>
        <v>0</v>
      </c>
    </row>
    <row r="748" spans="1:1" x14ac:dyDescent="0.3">
      <c r="A748">
        <f>Control!A746</f>
        <v>0</v>
      </c>
    </row>
    <row r="749" spans="1:1" x14ac:dyDescent="0.3">
      <c r="A749">
        <f>Control!A747</f>
        <v>0</v>
      </c>
    </row>
    <row r="750" spans="1:1" x14ac:dyDescent="0.3">
      <c r="A750">
        <f>Control!A748</f>
        <v>0</v>
      </c>
    </row>
    <row r="751" spans="1:1" x14ac:dyDescent="0.3">
      <c r="A751">
        <f>Control!A749</f>
        <v>0</v>
      </c>
    </row>
    <row r="752" spans="1:1" x14ac:dyDescent="0.3">
      <c r="A752">
        <f>Control!A750</f>
        <v>0</v>
      </c>
    </row>
    <row r="753" spans="1:1" x14ac:dyDescent="0.3">
      <c r="A753">
        <f>Control!A751</f>
        <v>0</v>
      </c>
    </row>
    <row r="754" spans="1:1" x14ac:dyDescent="0.3">
      <c r="A754">
        <f>Control!A752</f>
        <v>0</v>
      </c>
    </row>
    <row r="755" spans="1:1" x14ac:dyDescent="0.3">
      <c r="A755">
        <f>Control!A753</f>
        <v>0</v>
      </c>
    </row>
    <row r="756" spans="1:1" x14ac:dyDescent="0.3">
      <c r="A756">
        <f>Control!A754</f>
        <v>0</v>
      </c>
    </row>
    <row r="757" spans="1:1" x14ac:dyDescent="0.3">
      <c r="A757">
        <f>Control!A755</f>
        <v>0</v>
      </c>
    </row>
    <row r="758" spans="1:1" x14ac:dyDescent="0.3">
      <c r="A758">
        <f>Control!A756</f>
        <v>0</v>
      </c>
    </row>
    <row r="759" spans="1:1" x14ac:dyDescent="0.3">
      <c r="A759">
        <f>Control!A757</f>
        <v>0</v>
      </c>
    </row>
    <row r="760" spans="1:1" x14ac:dyDescent="0.3">
      <c r="A760">
        <f>Control!A758</f>
        <v>0</v>
      </c>
    </row>
    <row r="761" spans="1:1" x14ac:dyDescent="0.3">
      <c r="A761">
        <f>Control!A759</f>
        <v>0</v>
      </c>
    </row>
    <row r="762" spans="1:1" x14ac:dyDescent="0.3">
      <c r="A762">
        <f>Control!A760</f>
        <v>0</v>
      </c>
    </row>
    <row r="763" spans="1:1" x14ac:dyDescent="0.3">
      <c r="A763">
        <f>Control!A761</f>
        <v>0</v>
      </c>
    </row>
    <row r="764" spans="1:1" x14ac:dyDescent="0.3">
      <c r="A764">
        <f>Control!A762</f>
        <v>0</v>
      </c>
    </row>
    <row r="765" spans="1:1" x14ac:dyDescent="0.3">
      <c r="A765">
        <f>Control!A763</f>
        <v>0</v>
      </c>
    </row>
    <row r="766" spans="1:1" x14ac:dyDescent="0.3">
      <c r="A766">
        <f>Control!A764</f>
        <v>0</v>
      </c>
    </row>
    <row r="767" spans="1:1" x14ac:dyDescent="0.3">
      <c r="A767">
        <f>Control!A765</f>
        <v>0</v>
      </c>
    </row>
    <row r="768" spans="1:1" x14ac:dyDescent="0.3">
      <c r="A768">
        <f>Control!A766</f>
        <v>0</v>
      </c>
    </row>
    <row r="769" spans="1:1" x14ac:dyDescent="0.3">
      <c r="A769">
        <f>Control!A767</f>
        <v>0</v>
      </c>
    </row>
    <row r="770" spans="1:1" x14ac:dyDescent="0.3">
      <c r="A770">
        <f>Control!A768</f>
        <v>0</v>
      </c>
    </row>
    <row r="771" spans="1:1" x14ac:dyDescent="0.3">
      <c r="A771">
        <f>Control!A769</f>
        <v>0</v>
      </c>
    </row>
    <row r="772" spans="1:1" x14ac:dyDescent="0.3">
      <c r="A772">
        <f>Control!A770</f>
        <v>0</v>
      </c>
    </row>
    <row r="773" spans="1:1" x14ac:dyDescent="0.3">
      <c r="A773">
        <f>Control!A771</f>
        <v>0</v>
      </c>
    </row>
    <row r="774" spans="1:1" x14ac:dyDescent="0.3">
      <c r="A774">
        <f>Control!A772</f>
        <v>0</v>
      </c>
    </row>
    <row r="775" spans="1:1" x14ac:dyDescent="0.3">
      <c r="A775">
        <f>Control!A773</f>
        <v>0</v>
      </c>
    </row>
    <row r="776" spans="1:1" x14ac:dyDescent="0.3">
      <c r="A776">
        <f>Control!A774</f>
        <v>0</v>
      </c>
    </row>
    <row r="777" spans="1:1" x14ac:dyDescent="0.3">
      <c r="A777">
        <f>Control!A775</f>
        <v>0</v>
      </c>
    </row>
    <row r="778" spans="1:1" x14ac:dyDescent="0.3">
      <c r="A778">
        <f>Control!A776</f>
        <v>0</v>
      </c>
    </row>
    <row r="779" spans="1:1" x14ac:dyDescent="0.3">
      <c r="A779">
        <f>Control!A777</f>
        <v>0</v>
      </c>
    </row>
    <row r="780" spans="1:1" x14ac:dyDescent="0.3">
      <c r="A780">
        <f>Control!A778</f>
        <v>0</v>
      </c>
    </row>
    <row r="781" spans="1:1" x14ac:dyDescent="0.3">
      <c r="A781">
        <f>Control!A779</f>
        <v>0</v>
      </c>
    </row>
    <row r="782" spans="1:1" x14ac:dyDescent="0.3">
      <c r="A782">
        <f>Control!A780</f>
        <v>0</v>
      </c>
    </row>
    <row r="783" spans="1:1" x14ac:dyDescent="0.3">
      <c r="A783">
        <f>Control!A781</f>
        <v>0</v>
      </c>
    </row>
    <row r="784" spans="1:1" x14ac:dyDescent="0.3">
      <c r="A784">
        <f>Control!A782</f>
        <v>0</v>
      </c>
    </row>
    <row r="785" spans="1:1" x14ac:dyDescent="0.3">
      <c r="A785">
        <f>Control!A783</f>
        <v>0</v>
      </c>
    </row>
    <row r="786" spans="1:1" x14ac:dyDescent="0.3">
      <c r="A786">
        <f>Control!A784</f>
        <v>0</v>
      </c>
    </row>
    <row r="787" spans="1:1" x14ac:dyDescent="0.3">
      <c r="A787">
        <f>Control!A785</f>
        <v>0</v>
      </c>
    </row>
    <row r="788" spans="1:1" x14ac:dyDescent="0.3">
      <c r="A788">
        <f>Control!A786</f>
        <v>0</v>
      </c>
    </row>
    <row r="789" spans="1:1" x14ac:dyDescent="0.3">
      <c r="A789">
        <f>Control!A787</f>
        <v>0</v>
      </c>
    </row>
    <row r="790" spans="1:1" x14ac:dyDescent="0.3">
      <c r="A790">
        <f>Control!A788</f>
        <v>0</v>
      </c>
    </row>
    <row r="791" spans="1:1" x14ac:dyDescent="0.3">
      <c r="A791">
        <f>Control!A789</f>
        <v>0</v>
      </c>
    </row>
    <row r="792" spans="1:1" x14ac:dyDescent="0.3">
      <c r="A792">
        <f>Control!A790</f>
        <v>0</v>
      </c>
    </row>
    <row r="793" spans="1:1" x14ac:dyDescent="0.3">
      <c r="A793">
        <f>Control!A791</f>
        <v>0</v>
      </c>
    </row>
    <row r="794" spans="1:1" x14ac:dyDescent="0.3">
      <c r="A794">
        <f>Control!A792</f>
        <v>0</v>
      </c>
    </row>
    <row r="795" spans="1:1" x14ac:dyDescent="0.3">
      <c r="A795">
        <f>Control!A793</f>
        <v>0</v>
      </c>
    </row>
    <row r="796" spans="1:1" x14ac:dyDescent="0.3">
      <c r="A796">
        <f>Control!A794</f>
        <v>0</v>
      </c>
    </row>
    <row r="797" spans="1:1" x14ac:dyDescent="0.3">
      <c r="A797">
        <f>Control!A795</f>
        <v>0</v>
      </c>
    </row>
    <row r="798" spans="1:1" x14ac:dyDescent="0.3">
      <c r="A798">
        <f>Control!A796</f>
        <v>0</v>
      </c>
    </row>
    <row r="799" spans="1:1" x14ac:dyDescent="0.3">
      <c r="A799">
        <f>Control!A797</f>
        <v>0</v>
      </c>
    </row>
    <row r="800" spans="1:1" x14ac:dyDescent="0.3">
      <c r="A800">
        <f>Control!A798</f>
        <v>0</v>
      </c>
    </row>
    <row r="801" spans="1:1" x14ac:dyDescent="0.3">
      <c r="A801">
        <f>Control!A799</f>
        <v>0</v>
      </c>
    </row>
    <row r="802" spans="1:1" x14ac:dyDescent="0.3">
      <c r="A802">
        <f>Control!A800</f>
        <v>0</v>
      </c>
    </row>
    <row r="803" spans="1:1" x14ac:dyDescent="0.3">
      <c r="A803">
        <f>Control!A801</f>
        <v>0</v>
      </c>
    </row>
    <row r="804" spans="1:1" x14ac:dyDescent="0.3">
      <c r="A804">
        <f>Control!A802</f>
        <v>0</v>
      </c>
    </row>
    <row r="805" spans="1:1" x14ac:dyDescent="0.3">
      <c r="A805">
        <f>Control!A803</f>
        <v>0</v>
      </c>
    </row>
    <row r="806" spans="1:1" x14ac:dyDescent="0.3">
      <c r="A806">
        <f>Control!A804</f>
        <v>0</v>
      </c>
    </row>
    <row r="807" spans="1:1" x14ac:dyDescent="0.3">
      <c r="A807">
        <f>Control!A805</f>
        <v>0</v>
      </c>
    </row>
    <row r="808" spans="1:1" x14ac:dyDescent="0.3">
      <c r="A808">
        <f>Control!A806</f>
        <v>0</v>
      </c>
    </row>
    <row r="809" spans="1:1" x14ac:dyDescent="0.3">
      <c r="A809">
        <f>Control!A807</f>
        <v>0</v>
      </c>
    </row>
    <row r="810" spans="1:1" x14ac:dyDescent="0.3">
      <c r="A810">
        <f>Control!A808</f>
        <v>0</v>
      </c>
    </row>
    <row r="811" spans="1:1" x14ac:dyDescent="0.3">
      <c r="A811">
        <f>Control!A809</f>
        <v>0</v>
      </c>
    </row>
    <row r="812" spans="1:1" x14ac:dyDescent="0.3">
      <c r="A812">
        <f>Control!A810</f>
        <v>0</v>
      </c>
    </row>
    <row r="813" spans="1:1" x14ac:dyDescent="0.3">
      <c r="A813">
        <f>Control!A811</f>
        <v>0</v>
      </c>
    </row>
    <row r="814" spans="1:1" x14ac:dyDescent="0.3">
      <c r="A814">
        <f>Control!A812</f>
        <v>0</v>
      </c>
    </row>
    <row r="815" spans="1:1" x14ac:dyDescent="0.3">
      <c r="A815">
        <f>Control!A813</f>
        <v>0</v>
      </c>
    </row>
    <row r="816" spans="1:1" x14ac:dyDescent="0.3">
      <c r="A816">
        <f>Control!A814</f>
        <v>0</v>
      </c>
    </row>
    <row r="817" spans="1:1" x14ac:dyDescent="0.3">
      <c r="A817">
        <f>Control!A815</f>
        <v>0</v>
      </c>
    </row>
    <row r="818" spans="1:1" x14ac:dyDescent="0.3">
      <c r="A818">
        <f>Control!A816</f>
        <v>0</v>
      </c>
    </row>
    <row r="819" spans="1:1" x14ac:dyDescent="0.3">
      <c r="A819">
        <f>Control!A817</f>
        <v>0</v>
      </c>
    </row>
    <row r="820" spans="1:1" x14ac:dyDescent="0.3">
      <c r="A820">
        <f>Control!A818</f>
        <v>0</v>
      </c>
    </row>
    <row r="821" spans="1:1" x14ac:dyDescent="0.3">
      <c r="A821">
        <f>Control!A819</f>
        <v>0</v>
      </c>
    </row>
    <row r="822" spans="1:1" x14ac:dyDescent="0.3">
      <c r="A822">
        <f>Control!A820</f>
        <v>0</v>
      </c>
    </row>
    <row r="823" spans="1:1" x14ac:dyDescent="0.3">
      <c r="A823">
        <f>Control!A821</f>
        <v>0</v>
      </c>
    </row>
    <row r="824" spans="1:1" x14ac:dyDescent="0.3">
      <c r="A824">
        <f>Control!A822</f>
        <v>0</v>
      </c>
    </row>
    <row r="825" spans="1:1" x14ac:dyDescent="0.3">
      <c r="A825">
        <f>Control!A823</f>
        <v>0</v>
      </c>
    </row>
    <row r="826" spans="1:1" x14ac:dyDescent="0.3">
      <c r="A826">
        <f>Control!A824</f>
        <v>0</v>
      </c>
    </row>
    <row r="827" spans="1:1" x14ac:dyDescent="0.3">
      <c r="A827">
        <f>Control!A825</f>
        <v>0</v>
      </c>
    </row>
    <row r="828" spans="1:1" x14ac:dyDescent="0.3">
      <c r="A828">
        <f>Control!A826</f>
        <v>0</v>
      </c>
    </row>
    <row r="829" spans="1:1" x14ac:dyDescent="0.3">
      <c r="A829">
        <f>Control!A827</f>
        <v>0</v>
      </c>
    </row>
    <row r="830" spans="1:1" x14ac:dyDescent="0.3">
      <c r="A830">
        <f>Control!A828</f>
        <v>0</v>
      </c>
    </row>
    <row r="831" spans="1:1" x14ac:dyDescent="0.3">
      <c r="A831">
        <f>Control!A829</f>
        <v>0</v>
      </c>
    </row>
    <row r="832" spans="1:1" x14ac:dyDescent="0.3">
      <c r="A832">
        <f>Control!A830</f>
        <v>0</v>
      </c>
    </row>
    <row r="833" spans="1:1" x14ac:dyDescent="0.3">
      <c r="A833">
        <f>Control!A831</f>
        <v>0</v>
      </c>
    </row>
    <row r="834" spans="1:1" x14ac:dyDescent="0.3">
      <c r="A834">
        <f>Control!A832</f>
        <v>0</v>
      </c>
    </row>
    <row r="835" spans="1:1" x14ac:dyDescent="0.3">
      <c r="A835">
        <f>Control!A833</f>
        <v>0</v>
      </c>
    </row>
    <row r="836" spans="1:1" x14ac:dyDescent="0.3">
      <c r="A836">
        <f>Control!A834</f>
        <v>0</v>
      </c>
    </row>
    <row r="837" spans="1:1" x14ac:dyDescent="0.3">
      <c r="A837">
        <f>Control!A835</f>
        <v>0</v>
      </c>
    </row>
    <row r="838" spans="1:1" x14ac:dyDescent="0.3">
      <c r="A838">
        <f>Control!A836</f>
        <v>0</v>
      </c>
    </row>
    <row r="839" spans="1:1" x14ac:dyDescent="0.3">
      <c r="A839">
        <f>Control!A837</f>
        <v>0</v>
      </c>
    </row>
    <row r="840" spans="1:1" x14ac:dyDescent="0.3">
      <c r="A840">
        <f>Control!A838</f>
        <v>0</v>
      </c>
    </row>
    <row r="841" spans="1:1" x14ac:dyDescent="0.3">
      <c r="A841">
        <f>Control!A839</f>
        <v>0</v>
      </c>
    </row>
    <row r="842" spans="1:1" x14ac:dyDescent="0.3">
      <c r="A842">
        <f>Control!A840</f>
        <v>0</v>
      </c>
    </row>
    <row r="843" spans="1:1" x14ac:dyDescent="0.3">
      <c r="A843">
        <f>Control!A841</f>
        <v>0</v>
      </c>
    </row>
    <row r="844" spans="1:1" x14ac:dyDescent="0.3">
      <c r="A844">
        <f>Control!A842</f>
        <v>0</v>
      </c>
    </row>
    <row r="845" spans="1:1" x14ac:dyDescent="0.3">
      <c r="A845">
        <f>Control!A843</f>
        <v>0</v>
      </c>
    </row>
    <row r="846" spans="1:1" x14ac:dyDescent="0.3">
      <c r="A846">
        <f>Control!A844</f>
        <v>0</v>
      </c>
    </row>
    <row r="847" spans="1:1" x14ac:dyDescent="0.3">
      <c r="A847">
        <f>Control!A845</f>
        <v>0</v>
      </c>
    </row>
    <row r="848" spans="1:1" x14ac:dyDescent="0.3">
      <c r="A848">
        <f>Control!A846</f>
        <v>0</v>
      </c>
    </row>
    <row r="849" spans="1:1" x14ac:dyDescent="0.3">
      <c r="A849">
        <f>Control!A847</f>
        <v>0</v>
      </c>
    </row>
    <row r="850" spans="1:1" x14ac:dyDescent="0.3">
      <c r="A850">
        <f>Control!A848</f>
        <v>0</v>
      </c>
    </row>
    <row r="851" spans="1:1" x14ac:dyDescent="0.3">
      <c r="A851">
        <f>Control!A849</f>
        <v>0</v>
      </c>
    </row>
    <row r="852" spans="1:1" x14ac:dyDescent="0.3">
      <c r="A852">
        <f>Control!A850</f>
        <v>0</v>
      </c>
    </row>
    <row r="853" spans="1:1" x14ac:dyDescent="0.3">
      <c r="A853">
        <f>Control!A851</f>
        <v>0</v>
      </c>
    </row>
    <row r="854" spans="1:1" x14ac:dyDescent="0.3">
      <c r="A854">
        <f>Control!A852</f>
        <v>0</v>
      </c>
    </row>
    <row r="855" spans="1:1" x14ac:dyDescent="0.3">
      <c r="A855">
        <f>Control!A853</f>
        <v>0</v>
      </c>
    </row>
    <row r="856" spans="1:1" x14ac:dyDescent="0.3">
      <c r="A856">
        <f>Control!A854</f>
        <v>0</v>
      </c>
    </row>
    <row r="857" spans="1:1" x14ac:dyDescent="0.3">
      <c r="A857">
        <f>Control!A855</f>
        <v>0</v>
      </c>
    </row>
    <row r="858" spans="1:1" x14ac:dyDescent="0.3">
      <c r="A858">
        <f>Control!A856</f>
        <v>0</v>
      </c>
    </row>
    <row r="859" spans="1:1" x14ac:dyDescent="0.3">
      <c r="A859">
        <f>Control!A857</f>
        <v>0</v>
      </c>
    </row>
    <row r="860" spans="1:1" x14ac:dyDescent="0.3">
      <c r="A860">
        <f>Control!A858</f>
        <v>0</v>
      </c>
    </row>
    <row r="861" spans="1:1" x14ac:dyDescent="0.3">
      <c r="A861">
        <f>Control!A859</f>
        <v>0</v>
      </c>
    </row>
    <row r="862" spans="1:1" x14ac:dyDescent="0.3">
      <c r="A862">
        <f>Control!A860</f>
        <v>0</v>
      </c>
    </row>
    <row r="863" spans="1:1" x14ac:dyDescent="0.3">
      <c r="A863">
        <f>Control!A861</f>
        <v>0</v>
      </c>
    </row>
    <row r="864" spans="1:1" x14ac:dyDescent="0.3">
      <c r="A864">
        <f>Control!A862</f>
        <v>0</v>
      </c>
    </row>
    <row r="865" spans="1:1" x14ac:dyDescent="0.3">
      <c r="A865">
        <f>Control!A863</f>
        <v>0</v>
      </c>
    </row>
    <row r="866" spans="1:1" x14ac:dyDescent="0.3">
      <c r="A866">
        <f>Control!A864</f>
        <v>0</v>
      </c>
    </row>
    <row r="867" spans="1:1" x14ac:dyDescent="0.3">
      <c r="A867">
        <f>Control!A865</f>
        <v>0</v>
      </c>
    </row>
    <row r="868" spans="1:1" x14ac:dyDescent="0.3">
      <c r="A868">
        <f>Control!A866</f>
        <v>0</v>
      </c>
    </row>
    <row r="869" spans="1:1" x14ac:dyDescent="0.3">
      <c r="A869">
        <f>Control!A867</f>
        <v>0</v>
      </c>
    </row>
    <row r="870" spans="1:1" x14ac:dyDescent="0.3">
      <c r="A870">
        <f>Control!A868</f>
        <v>0</v>
      </c>
    </row>
    <row r="871" spans="1:1" x14ac:dyDescent="0.3">
      <c r="A871">
        <f>Control!A869</f>
        <v>0</v>
      </c>
    </row>
    <row r="872" spans="1:1" x14ac:dyDescent="0.3">
      <c r="A872">
        <f>Control!A870</f>
        <v>0</v>
      </c>
    </row>
    <row r="873" spans="1:1" x14ac:dyDescent="0.3">
      <c r="A873">
        <f>Control!A871</f>
        <v>0</v>
      </c>
    </row>
    <row r="874" spans="1:1" x14ac:dyDescent="0.3">
      <c r="A874">
        <f>Control!A872</f>
        <v>0</v>
      </c>
    </row>
    <row r="875" spans="1:1" x14ac:dyDescent="0.3">
      <c r="A875">
        <f>Control!A873</f>
        <v>0</v>
      </c>
    </row>
    <row r="876" spans="1:1" x14ac:dyDescent="0.3">
      <c r="A876">
        <f>Control!A874</f>
        <v>0</v>
      </c>
    </row>
    <row r="877" spans="1:1" x14ac:dyDescent="0.3">
      <c r="A877">
        <f>Control!A875</f>
        <v>0</v>
      </c>
    </row>
    <row r="878" spans="1:1" x14ac:dyDescent="0.3">
      <c r="A878">
        <f>Control!A876</f>
        <v>0</v>
      </c>
    </row>
    <row r="879" spans="1:1" x14ac:dyDescent="0.3">
      <c r="A879">
        <f>Control!A877</f>
        <v>0</v>
      </c>
    </row>
    <row r="880" spans="1:1" x14ac:dyDescent="0.3">
      <c r="A880">
        <f>Control!A878</f>
        <v>0</v>
      </c>
    </row>
    <row r="881" spans="1:1" x14ac:dyDescent="0.3">
      <c r="A881">
        <f>Control!A879</f>
        <v>0</v>
      </c>
    </row>
    <row r="882" spans="1:1" x14ac:dyDescent="0.3">
      <c r="A882">
        <f>Control!A880</f>
        <v>0</v>
      </c>
    </row>
    <row r="883" spans="1:1" x14ac:dyDescent="0.3">
      <c r="A883">
        <f>Control!A881</f>
        <v>0</v>
      </c>
    </row>
    <row r="884" spans="1:1" x14ac:dyDescent="0.3">
      <c r="A884">
        <f>Control!A882</f>
        <v>0</v>
      </c>
    </row>
    <row r="885" spans="1:1" x14ac:dyDescent="0.3">
      <c r="A885">
        <f>Control!A883</f>
        <v>0</v>
      </c>
    </row>
    <row r="886" spans="1:1" x14ac:dyDescent="0.3">
      <c r="A886">
        <f>Control!A884</f>
        <v>0</v>
      </c>
    </row>
    <row r="887" spans="1:1" x14ac:dyDescent="0.3">
      <c r="A887">
        <f>Control!A885</f>
        <v>0</v>
      </c>
    </row>
    <row r="888" spans="1:1" x14ac:dyDescent="0.3">
      <c r="A888">
        <f>Control!A886</f>
        <v>0</v>
      </c>
    </row>
    <row r="889" spans="1:1" x14ac:dyDescent="0.3">
      <c r="A889">
        <f>Control!A887</f>
        <v>0</v>
      </c>
    </row>
    <row r="890" spans="1:1" x14ac:dyDescent="0.3">
      <c r="A890">
        <f>Control!A888</f>
        <v>0</v>
      </c>
    </row>
    <row r="891" spans="1:1" x14ac:dyDescent="0.3">
      <c r="A891">
        <f>Control!A889</f>
        <v>0</v>
      </c>
    </row>
    <row r="892" spans="1:1" x14ac:dyDescent="0.3">
      <c r="A892">
        <f>Control!A890</f>
        <v>0</v>
      </c>
    </row>
    <row r="893" spans="1:1" x14ac:dyDescent="0.3">
      <c r="A893">
        <f>Control!A891</f>
        <v>0</v>
      </c>
    </row>
    <row r="894" spans="1:1" x14ac:dyDescent="0.3">
      <c r="A894">
        <f>Control!A892</f>
        <v>0</v>
      </c>
    </row>
    <row r="895" spans="1:1" x14ac:dyDescent="0.3">
      <c r="A895">
        <f>Control!A893</f>
        <v>0</v>
      </c>
    </row>
    <row r="896" spans="1:1" x14ac:dyDescent="0.3">
      <c r="A896">
        <f>Control!A894</f>
        <v>0</v>
      </c>
    </row>
    <row r="897" spans="1:1" x14ac:dyDescent="0.3">
      <c r="A897">
        <f>Control!A895</f>
        <v>0</v>
      </c>
    </row>
    <row r="898" spans="1:1" x14ac:dyDescent="0.3">
      <c r="A898">
        <f>Control!A896</f>
        <v>0</v>
      </c>
    </row>
    <row r="899" spans="1:1" x14ac:dyDescent="0.3">
      <c r="A899">
        <f>Control!A897</f>
        <v>0</v>
      </c>
    </row>
    <row r="900" spans="1:1" x14ac:dyDescent="0.3">
      <c r="A900">
        <f>Control!A898</f>
        <v>0</v>
      </c>
    </row>
    <row r="901" spans="1:1" x14ac:dyDescent="0.3">
      <c r="A901">
        <f>Control!A899</f>
        <v>0</v>
      </c>
    </row>
    <row r="902" spans="1:1" x14ac:dyDescent="0.3">
      <c r="A902">
        <f>Control!A900</f>
        <v>0</v>
      </c>
    </row>
    <row r="903" spans="1:1" x14ac:dyDescent="0.3">
      <c r="A903">
        <f>Control!A901</f>
        <v>0</v>
      </c>
    </row>
    <row r="904" spans="1:1" x14ac:dyDescent="0.3">
      <c r="A904">
        <f>Control!A902</f>
        <v>0</v>
      </c>
    </row>
    <row r="905" spans="1:1" x14ac:dyDescent="0.3">
      <c r="A905">
        <f>Control!A903</f>
        <v>0</v>
      </c>
    </row>
    <row r="906" spans="1:1" x14ac:dyDescent="0.3">
      <c r="A906">
        <f>Control!A904</f>
        <v>0</v>
      </c>
    </row>
    <row r="907" spans="1:1" x14ac:dyDescent="0.3">
      <c r="A907">
        <f>Control!A905</f>
        <v>0</v>
      </c>
    </row>
    <row r="908" spans="1:1" x14ac:dyDescent="0.3">
      <c r="A908">
        <f>Control!A906</f>
        <v>0</v>
      </c>
    </row>
    <row r="909" spans="1:1" x14ac:dyDescent="0.3">
      <c r="A909">
        <f>Control!A907</f>
        <v>0</v>
      </c>
    </row>
    <row r="910" spans="1:1" x14ac:dyDescent="0.3">
      <c r="A910">
        <f>Control!A908</f>
        <v>0</v>
      </c>
    </row>
    <row r="911" spans="1:1" x14ac:dyDescent="0.3">
      <c r="A911">
        <f>Control!A909</f>
        <v>0</v>
      </c>
    </row>
    <row r="912" spans="1:1" x14ac:dyDescent="0.3">
      <c r="A912">
        <f>Control!A910</f>
        <v>0</v>
      </c>
    </row>
    <row r="913" spans="1:1" x14ac:dyDescent="0.3">
      <c r="A913">
        <f>Control!A911</f>
        <v>0</v>
      </c>
    </row>
    <row r="914" spans="1:1" x14ac:dyDescent="0.3">
      <c r="A914">
        <f>Control!A912</f>
        <v>0</v>
      </c>
    </row>
    <row r="915" spans="1:1" x14ac:dyDescent="0.3">
      <c r="A915">
        <f>Control!A913</f>
        <v>0</v>
      </c>
    </row>
    <row r="916" spans="1:1" x14ac:dyDescent="0.3">
      <c r="A916">
        <f>Control!A914</f>
        <v>0</v>
      </c>
    </row>
    <row r="917" spans="1:1" x14ac:dyDescent="0.3">
      <c r="A917">
        <f>Control!A915</f>
        <v>0</v>
      </c>
    </row>
    <row r="918" spans="1:1" x14ac:dyDescent="0.3">
      <c r="A918">
        <f>Control!A916</f>
        <v>0</v>
      </c>
    </row>
    <row r="919" spans="1:1" x14ac:dyDescent="0.3">
      <c r="A919">
        <f>Control!A917</f>
        <v>0</v>
      </c>
    </row>
    <row r="920" spans="1:1" x14ac:dyDescent="0.3">
      <c r="A920">
        <f>Control!A918</f>
        <v>0</v>
      </c>
    </row>
    <row r="921" spans="1:1" x14ac:dyDescent="0.3">
      <c r="A921">
        <f>Control!A919</f>
        <v>0</v>
      </c>
    </row>
    <row r="922" spans="1:1" x14ac:dyDescent="0.3">
      <c r="A922">
        <f>Control!A920</f>
        <v>0</v>
      </c>
    </row>
    <row r="923" spans="1:1" x14ac:dyDescent="0.3">
      <c r="A923">
        <f>Control!A921</f>
        <v>0</v>
      </c>
    </row>
    <row r="924" spans="1:1" x14ac:dyDescent="0.3">
      <c r="A924">
        <f>Control!A922</f>
        <v>0</v>
      </c>
    </row>
    <row r="925" spans="1:1" x14ac:dyDescent="0.3">
      <c r="A925">
        <f>Control!A923</f>
        <v>0</v>
      </c>
    </row>
    <row r="926" spans="1:1" x14ac:dyDescent="0.3">
      <c r="A926">
        <f>Control!A924</f>
        <v>0</v>
      </c>
    </row>
    <row r="927" spans="1:1" x14ac:dyDescent="0.3">
      <c r="A927">
        <f>Control!A925</f>
        <v>0</v>
      </c>
    </row>
    <row r="928" spans="1:1" x14ac:dyDescent="0.3">
      <c r="A928">
        <f>Control!A926</f>
        <v>0</v>
      </c>
    </row>
    <row r="929" spans="1:1" x14ac:dyDescent="0.3">
      <c r="A929">
        <f>Control!A927</f>
        <v>0</v>
      </c>
    </row>
    <row r="930" spans="1:1" x14ac:dyDescent="0.3">
      <c r="A930">
        <f>Control!A928</f>
        <v>0</v>
      </c>
    </row>
    <row r="931" spans="1:1" x14ac:dyDescent="0.3">
      <c r="A931">
        <f>Control!A929</f>
        <v>0</v>
      </c>
    </row>
    <row r="932" spans="1:1" x14ac:dyDescent="0.3">
      <c r="A932">
        <f>Control!A930</f>
        <v>0</v>
      </c>
    </row>
    <row r="933" spans="1:1" x14ac:dyDescent="0.3">
      <c r="A933">
        <f>Control!A931</f>
        <v>0</v>
      </c>
    </row>
    <row r="934" spans="1:1" x14ac:dyDescent="0.3">
      <c r="A934">
        <f>Control!A932</f>
        <v>0</v>
      </c>
    </row>
    <row r="935" spans="1:1" x14ac:dyDescent="0.3">
      <c r="A935">
        <f>Control!A933</f>
        <v>0</v>
      </c>
    </row>
    <row r="936" spans="1:1" x14ac:dyDescent="0.3">
      <c r="A936">
        <f>Control!A934</f>
        <v>0</v>
      </c>
    </row>
    <row r="937" spans="1:1" x14ac:dyDescent="0.3">
      <c r="A937">
        <f>Control!A935</f>
        <v>0</v>
      </c>
    </row>
    <row r="938" spans="1:1" x14ac:dyDescent="0.3">
      <c r="A938">
        <f>Control!A936</f>
        <v>0</v>
      </c>
    </row>
    <row r="939" spans="1:1" x14ac:dyDescent="0.3">
      <c r="A939">
        <f>Control!A937</f>
        <v>0</v>
      </c>
    </row>
    <row r="940" spans="1:1" x14ac:dyDescent="0.3">
      <c r="A940">
        <f>Control!A938</f>
        <v>0</v>
      </c>
    </row>
    <row r="941" spans="1:1" x14ac:dyDescent="0.3">
      <c r="A941">
        <f>Control!A939</f>
        <v>0</v>
      </c>
    </row>
    <row r="942" spans="1:1" x14ac:dyDescent="0.3">
      <c r="A942">
        <f>Control!A940</f>
        <v>0</v>
      </c>
    </row>
    <row r="943" spans="1:1" x14ac:dyDescent="0.3">
      <c r="A943">
        <f>Control!A941</f>
        <v>0</v>
      </c>
    </row>
    <row r="944" spans="1:1" x14ac:dyDescent="0.3">
      <c r="A944">
        <f>Control!A942</f>
        <v>0</v>
      </c>
    </row>
    <row r="945" spans="1:1" x14ac:dyDescent="0.3">
      <c r="A945">
        <f>Control!A943</f>
        <v>0</v>
      </c>
    </row>
    <row r="946" spans="1:1" x14ac:dyDescent="0.3">
      <c r="A946">
        <f>Control!A944</f>
        <v>0</v>
      </c>
    </row>
    <row r="947" spans="1:1" x14ac:dyDescent="0.3">
      <c r="A947">
        <f>Control!A945</f>
        <v>0</v>
      </c>
    </row>
    <row r="948" spans="1:1" x14ac:dyDescent="0.3">
      <c r="A948">
        <f>Control!A946</f>
        <v>0</v>
      </c>
    </row>
    <row r="949" spans="1:1" x14ac:dyDescent="0.3">
      <c r="A949">
        <f>Control!A947</f>
        <v>0</v>
      </c>
    </row>
    <row r="950" spans="1:1" x14ac:dyDescent="0.3">
      <c r="A950">
        <f>Control!A948</f>
        <v>0</v>
      </c>
    </row>
    <row r="951" spans="1:1" x14ac:dyDescent="0.3">
      <c r="A951">
        <f>Control!A949</f>
        <v>0</v>
      </c>
    </row>
    <row r="952" spans="1:1" x14ac:dyDescent="0.3">
      <c r="A952">
        <f>Control!A950</f>
        <v>0</v>
      </c>
    </row>
    <row r="953" spans="1:1" x14ac:dyDescent="0.3">
      <c r="A953">
        <f>Control!A951</f>
        <v>0</v>
      </c>
    </row>
    <row r="954" spans="1:1" x14ac:dyDescent="0.3">
      <c r="A954">
        <f>Control!A952</f>
        <v>0</v>
      </c>
    </row>
    <row r="955" spans="1:1" x14ac:dyDescent="0.3">
      <c r="A955">
        <f>Control!A953</f>
        <v>0</v>
      </c>
    </row>
    <row r="956" spans="1:1" x14ac:dyDescent="0.3">
      <c r="A956">
        <f>Control!A954</f>
        <v>0</v>
      </c>
    </row>
    <row r="957" spans="1:1" x14ac:dyDescent="0.3">
      <c r="A957">
        <f>Control!A955</f>
        <v>0</v>
      </c>
    </row>
    <row r="958" spans="1:1" x14ac:dyDescent="0.3">
      <c r="A958">
        <f>Control!A956</f>
        <v>0</v>
      </c>
    </row>
    <row r="959" spans="1:1" x14ac:dyDescent="0.3">
      <c r="A959">
        <f>Control!A957</f>
        <v>0</v>
      </c>
    </row>
    <row r="960" spans="1:1" x14ac:dyDescent="0.3">
      <c r="A960">
        <f>Control!A958</f>
        <v>0</v>
      </c>
    </row>
    <row r="961" spans="1:1" x14ac:dyDescent="0.3">
      <c r="A961">
        <f>Control!A959</f>
        <v>0</v>
      </c>
    </row>
    <row r="962" spans="1:1" x14ac:dyDescent="0.3">
      <c r="A962">
        <f>Control!A960</f>
        <v>0</v>
      </c>
    </row>
    <row r="963" spans="1:1" x14ac:dyDescent="0.3">
      <c r="A963">
        <f>Control!A961</f>
        <v>0</v>
      </c>
    </row>
    <row r="964" spans="1:1" x14ac:dyDescent="0.3">
      <c r="A964">
        <f>Control!A962</f>
        <v>0</v>
      </c>
    </row>
    <row r="965" spans="1:1" x14ac:dyDescent="0.3">
      <c r="A965">
        <f>Control!A963</f>
        <v>0</v>
      </c>
    </row>
    <row r="966" spans="1:1" x14ac:dyDescent="0.3">
      <c r="A966">
        <f>Control!A964</f>
        <v>0</v>
      </c>
    </row>
    <row r="967" spans="1:1" x14ac:dyDescent="0.3">
      <c r="A967">
        <f>Control!A965</f>
        <v>0</v>
      </c>
    </row>
    <row r="968" spans="1:1" x14ac:dyDescent="0.3">
      <c r="A968">
        <f>Control!A966</f>
        <v>0</v>
      </c>
    </row>
    <row r="969" spans="1:1" x14ac:dyDescent="0.3">
      <c r="A969">
        <f>Control!A967</f>
        <v>0</v>
      </c>
    </row>
    <row r="970" spans="1:1" x14ac:dyDescent="0.3">
      <c r="A970">
        <f>Control!A968</f>
        <v>0</v>
      </c>
    </row>
    <row r="971" spans="1:1" x14ac:dyDescent="0.3">
      <c r="A971">
        <f>Control!A969</f>
        <v>0</v>
      </c>
    </row>
    <row r="972" spans="1:1" x14ac:dyDescent="0.3">
      <c r="A972">
        <f>Control!A970</f>
        <v>0</v>
      </c>
    </row>
    <row r="973" spans="1:1" x14ac:dyDescent="0.3">
      <c r="A973">
        <f>Control!A971</f>
        <v>0</v>
      </c>
    </row>
    <row r="974" spans="1:1" x14ac:dyDescent="0.3">
      <c r="A974">
        <f>Control!A972</f>
        <v>0</v>
      </c>
    </row>
    <row r="975" spans="1:1" x14ac:dyDescent="0.3">
      <c r="A975">
        <f>Control!A973</f>
        <v>0</v>
      </c>
    </row>
    <row r="976" spans="1:1" x14ac:dyDescent="0.3">
      <c r="A976">
        <f>Control!A974</f>
        <v>0</v>
      </c>
    </row>
    <row r="977" spans="1:1" x14ac:dyDescent="0.3">
      <c r="A977">
        <f>Control!A975</f>
        <v>0</v>
      </c>
    </row>
    <row r="978" spans="1:1" x14ac:dyDescent="0.3">
      <c r="A978">
        <f>Control!A976</f>
        <v>0</v>
      </c>
    </row>
    <row r="979" spans="1:1" x14ac:dyDescent="0.3">
      <c r="A979">
        <f>Control!A977</f>
        <v>0</v>
      </c>
    </row>
    <row r="980" spans="1:1" x14ac:dyDescent="0.3">
      <c r="A980">
        <f>Control!A978</f>
        <v>0</v>
      </c>
    </row>
    <row r="981" spans="1:1" x14ac:dyDescent="0.3">
      <c r="A981">
        <f>Control!A979</f>
        <v>0</v>
      </c>
    </row>
    <row r="982" spans="1:1" x14ac:dyDescent="0.3">
      <c r="A982">
        <f>Control!A980</f>
        <v>0</v>
      </c>
    </row>
    <row r="983" spans="1:1" x14ac:dyDescent="0.3">
      <c r="A983">
        <f>Control!A981</f>
        <v>0</v>
      </c>
    </row>
    <row r="984" spans="1:1" x14ac:dyDescent="0.3">
      <c r="A984">
        <f>Control!A982</f>
        <v>0</v>
      </c>
    </row>
    <row r="985" spans="1:1" x14ac:dyDescent="0.3">
      <c r="A985">
        <f>Control!A983</f>
        <v>0</v>
      </c>
    </row>
    <row r="986" spans="1:1" x14ac:dyDescent="0.3">
      <c r="A986">
        <f>Control!A984</f>
        <v>0</v>
      </c>
    </row>
    <row r="987" spans="1:1" x14ac:dyDescent="0.3">
      <c r="A987">
        <f>Control!A985</f>
        <v>0</v>
      </c>
    </row>
    <row r="988" spans="1:1" x14ac:dyDescent="0.3">
      <c r="A988">
        <f>Control!A986</f>
        <v>0</v>
      </c>
    </row>
    <row r="989" spans="1:1" x14ac:dyDescent="0.3">
      <c r="A989">
        <f>Control!A987</f>
        <v>0</v>
      </c>
    </row>
    <row r="990" spans="1:1" x14ac:dyDescent="0.3">
      <c r="A990">
        <f>Control!A988</f>
        <v>0</v>
      </c>
    </row>
    <row r="991" spans="1:1" x14ac:dyDescent="0.3">
      <c r="A991">
        <f>Control!A989</f>
        <v>0</v>
      </c>
    </row>
    <row r="992" spans="1:1" x14ac:dyDescent="0.3">
      <c r="A992">
        <f>Control!A990</f>
        <v>0</v>
      </c>
    </row>
    <row r="993" spans="1:1" x14ac:dyDescent="0.3">
      <c r="A993">
        <f>Control!A991</f>
        <v>0</v>
      </c>
    </row>
    <row r="994" spans="1:1" x14ac:dyDescent="0.3">
      <c r="A994">
        <f>Control!A992</f>
        <v>0</v>
      </c>
    </row>
    <row r="995" spans="1:1" x14ac:dyDescent="0.3">
      <c r="A995">
        <f>Control!A993</f>
        <v>0</v>
      </c>
    </row>
    <row r="996" spans="1:1" x14ac:dyDescent="0.3">
      <c r="A996">
        <f>Control!A994</f>
        <v>0</v>
      </c>
    </row>
    <row r="997" spans="1:1" x14ac:dyDescent="0.3">
      <c r="A997">
        <f>Control!A995</f>
        <v>0</v>
      </c>
    </row>
    <row r="998" spans="1:1" x14ac:dyDescent="0.3">
      <c r="A998">
        <f>Control!A996</f>
        <v>0</v>
      </c>
    </row>
    <row r="999" spans="1:1" x14ac:dyDescent="0.3">
      <c r="A999">
        <f>Control!A997</f>
        <v>0</v>
      </c>
    </row>
    <row r="1000" spans="1:1" x14ac:dyDescent="0.3">
      <c r="A1000">
        <f>Control!A998</f>
        <v>0</v>
      </c>
    </row>
    <row r="1001" spans="1:1" x14ac:dyDescent="0.3">
      <c r="A1001">
        <f>Control!A999</f>
        <v>0</v>
      </c>
    </row>
    <row r="1002" spans="1:1" x14ac:dyDescent="0.3">
      <c r="A1002">
        <f>Control!A1000</f>
        <v>0</v>
      </c>
    </row>
    <row r="1003" spans="1:1" x14ac:dyDescent="0.3">
      <c r="A1003">
        <f>Control!A1001</f>
        <v>0</v>
      </c>
    </row>
    <row r="1004" spans="1:1" x14ac:dyDescent="0.3">
      <c r="A1004">
        <f>Control!A1002</f>
        <v>0</v>
      </c>
    </row>
    <row r="1005" spans="1:1" x14ac:dyDescent="0.3">
      <c r="A1005">
        <f>Control!A1003</f>
        <v>0</v>
      </c>
    </row>
    <row r="1006" spans="1:1" x14ac:dyDescent="0.3">
      <c r="A1006">
        <f>Control!A1004</f>
        <v>0</v>
      </c>
    </row>
    <row r="1007" spans="1:1" x14ac:dyDescent="0.3">
      <c r="A1007">
        <f>Control!A1005</f>
        <v>0</v>
      </c>
    </row>
    <row r="1008" spans="1:1" x14ac:dyDescent="0.3">
      <c r="A1008">
        <f>Control!A1006</f>
        <v>0</v>
      </c>
    </row>
    <row r="1009" spans="1:1" x14ac:dyDescent="0.3">
      <c r="A1009">
        <f>Control!A1007</f>
        <v>0</v>
      </c>
    </row>
    <row r="1010" spans="1:1" x14ac:dyDescent="0.3">
      <c r="A1010">
        <f>Control!A1008</f>
        <v>0</v>
      </c>
    </row>
    <row r="1011" spans="1:1" x14ac:dyDescent="0.3">
      <c r="A1011">
        <f>Control!A1009</f>
        <v>0</v>
      </c>
    </row>
    <row r="1012" spans="1:1" x14ac:dyDescent="0.3">
      <c r="A1012">
        <f>Control!A1010</f>
        <v>0</v>
      </c>
    </row>
    <row r="1013" spans="1:1" x14ac:dyDescent="0.3">
      <c r="A1013">
        <f>Control!A1011</f>
        <v>0</v>
      </c>
    </row>
    <row r="1014" spans="1:1" x14ac:dyDescent="0.3">
      <c r="A1014">
        <f>Control!A1012</f>
        <v>0</v>
      </c>
    </row>
    <row r="1015" spans="1:1" x14ac:dyDescent="0.3">
      <c r="A1015">
        <f>Control!A1013</f>
        <v>0</v>
      </c>
    </row>
    <row r="1016" spans="1:1" x14ac:dyDescent="0.3">
      <c r="A1016">
        <f>Control!A1014</f>
        <v>0</v>
      </c>
    </row>
    <row r="1017" spans="1:1" x14ac:dyDescent="0.3">
      <c r="A1017">
        <f>Control!A1015</f>
        <v>0</v>
      </c>
    </row>
    <row r="1018" spans="1:1" x14ac:dyDescent="0.3">
      <c r="A1018">
        <f>Control!A1016</f>
        <v>0</v>
      </c>
    </row>
    <row r="1019" spans="1:1" x14ac:dyDescent="0.3">
      <c r="A1019">
        <f>Control!A1017</f>
        <v>0</v>
      </c>
    </row>
    <row r="1020" spans="1:1" x14ac:dyDescent="0.3">
      <c r="A1020">
        <f>Control!A1018</f>
        <v>0</v>
      </c>
    </row>
    <row r="1021" spans="1:1" x14ac:dyDescent="0.3">
      <c r="A1021">
        <f>Control!A1019</f>
        <v>0</v>
      </c>
    </row>
    <row r="1022" spans="1:1" x14ac:dyDescent="0.3">
      <c r="A1022">
        <f>Control!A1020</f>
        <v>0</v>
      </c>
    </row>
    <row r="1023" spans="1:1" x14ac:dyDescent="0.3">
      <c r="A1023">
        <f>Control!A1021</f>
        <v>0</v>
      </c>
    </row>
    <row r="1024" spans="1:1" x14ac:dyDescent="0.3">
      <c r="A1024">
        <f>Control!A1022</f>
        <v>0</v>
      </c>
    </row>
    <row r="1025" spans="1:1" x14ac:dyDescent="0.3">
      <c r="A1025">
        <f>Control!A1023</f>
        <v>0</v>
      </c>
    </row>
    <row r="1026" spans="1:1" x14ac:dyDescent="0.3">
      <c r="A1026">
        <f>Control!A1024</f>
        <v>0</v>
      </c>
    </row>
    <row r="1027" spans="1:1" x14ac:dyDescent="0.3">
      <c r="A1027">
        <f>Control!A1025</f>
        <v>0</v>
      </c>
    </row>
    <row r="1028" spans="1:1" x14ac:dyDescent="0.3">
      <c r="A1028">
        <f>Control!A1026</f>
        <v>0</v>
      </c>
    </row>
    <row r="1029" spans="1:1" x14ac:dyDescent="0.3">
      <c r="A1029">
        <f>Control!A1027</f>
        <v>0</v>
      </c>
    </row>
    <row r="1030" spans="1:1" x14ac:dyDescent="0.3">
      <c r="A1030">
        <f>Control!A1028</f>
        <v>0</v>
      </c>
    </row>
    <row r="1031" spans="1:1" x14ac:dyDescent="0.3">
      <c r="A1031">
        <f>Control!A1029</f>
        <v>0</v>
      </c>
    </row>
    <row r="1032" spans="1:1" x14ac:dyDescent="0.3">
      <c r="A1032">
        <f>Control!A1030</f>
        <v>0</v>
      </c>
    </row>
    <row r="1033" spans="1:1" x14ac:dyDescent="0.3">
      <c r="A1033">
        <f>Control!A1031</f>
        <v>0</v>
      </c>
    </row>
    <row r="1034" spans="1:1" x14ac:dyDescent="0.3">
      <c r="A1034">
        <f>Control!A1032</f>
        <v>0</v>
      </c>
    </row>
    <row r="1035" spans="1:1" x14ac:dyDescent="0.3">
      <c r="A1035">
        <f>Control!A1033</f>
        <v>0</v>
      </c>
    </row>
    <row r="1036" spans="1:1" x14ac:dyDescent="0.3">
      <c r="A1036">
        <f>Control!A1034</f>
        <v>0</v>
      </c>
    </row>
    <row r="1037" spans="1:1" x14ac:dyDescent="0.3">
      <c r="A1037">
        <f>Control!A1035</f>
        <v>0</v>
      </c>
    </row>
    <row r="1038" spans="1:1" x14ac:dyDescent="0.3">
      <c r="A1038">
        <f>Control!A1036</f>
        <v>0</v>
      </c>
    </row>
    <row r="1039" spans="1:1" x14ac:dyDescent="0.3">
      <c r="A1039">
        <f>Control!A1037</f>
        <v>0</v>
      </c>
    </row>
    <row r="1040" spans="1:1" x14ac:dyDescent="0.3">
      <c r="A1040">
        <f>Control!A1038</f>
        <v>0</v>
      </c>
    </row>
    <row r="1041" spans="1:1" x14ac:dyDescent="0.3">
      <c r="A1041">
        <f>Control!A1039</f>
        <v>0</v>
      </c>
    </row>
    <row r="1042" spans="1:1" x14ac:dyDescent="0.3">
      <c r="A1042">
        <f>Control!A1040</f>
        <v>0</v>
      </c>
    </row>
    <row r="1043" spans="1:1" x14ac:dyDescent="0.3">
      <c r="A1043">
        <f>Control!A1041</f>
        <v>0</v>
      </c>
    </row>
    <row r="1044" spans="1:1" x14ac:dyDescent="0.3">
      <c r="A1044">
        <f>Control!A1042</f>
        <v>0</v>
      </c>
    </row>
    <row r="1045" spans="1:1" x14ac:dyDescent="0.3">
      <c r="A1045">
        <f>Control!A1043</f>
        <v>0</v>
      </c>
    </row>
    <row r="1046" spans="1:1" x14ac:dyDescent="0.3">
      <c r="A1046">
        <f>Control!A1044</f>
        <v>0</v>
      </c>
    </row>
    <row r="1047" spans="1:1" x14ac:dyDescent="0.3">
      <c r="A1047">
        <f>Control!A1045</f>
        <v>0</v>
      </c>
    </row>
    <row r="1048" spans="1:1" x14ac:dyDescent="0.3">
      <c r="A1048">
        <f>Control!A1046</f>
        <v>0</v>
      </c>
    </row>
    <row r="1049" spans="1:1" x14ac:dyDescent="0.3">
      <c r="A1049">
        <f>Control!A1047</f>
        <v>0</v>
      </c>
    </row>
    <row r="1050" spans="1:1" x14ac:dyDescent="0.3">
      <c r="A1050">
        <f>Control!A1048</f>
        <v>0</v>
      </c>
    </row>
    <row r="1051" spans="1:1" x14ac:dyDescent="0.3">
      <c r="A1051">
        <f>Control!A1049</f>
        <v>0</v>
      </c>
    </row>
    <row r="1052" spans="1:1" x14ac:dyDescent="0.3">
      <c r="A1052">
        <f>Control!A1050</f>
        <v>0</v>
      </c>
    </row>
    <row r="1053" spans="1:1" x14ac:dyDescent="0.3">
      <c r="A1053">
        <f>Control!A1051</f>
        <v>0</v>
      </c>
    </row>
    <row r="1054" spans="1:1" x14ac:dyDescent="0.3">
      <c r="A1054">
        <f>Control!A1052</f>
        <v>0</v>
      </c>
    </row>
    <row r="1055" spans="1:1" x14ac:dyDescent="0.3">
      <c r="A1055">
        <f>Control!A1053</f>
        <v>0</v>
      </c>
    </row>
    <row r="1056" spans="1:1" x14ac:dyDescent="0.3">
      <c r="A1056">
        <f>Control!A1054</f>
        <v>0</v>
      </c>
    </row>
    <row r="1057" spans="1:1" x14ac:dyDescent="0.3">
      <c r="A1057">
        <f>Control!A1055</f>
        <v>0</v>
      </c>
    </row>
    <row r="1058" spans="1:1" x14ac:dyDescent="0.3">
      <c r="A1058">
        <f>Control!A1056</f>
        <v>0</v>
      </c>
    </row>
    <row r="1059" spans="1:1" x14ac:dyDescent="0.3">
      <c r="A1059">
        <f>Control!A1057</f>
        <v>0</v>
      </c>
    </row>
    <row r="1060" spans="1:1" x14ac:dyDescent="0.3">
      <c r="A1060">
        <f>Control!A1058</f>
        <v>0</v>
      </c>
    </row>
    <row r="1061" spans="1:1" x14ac:dyDescent="0.3">
      <c r="A1061">
        <f>Control!A1059</f>
        <v>0</v>
      </c>
    </row>
    <row r="1062" spans="1:1" x14ac:dyDescent="0.3">
      <c r="A1062">
        <f>Control!A1060</f>
        <v>0</v>
      </c>
    </row>
    <row r="1063" spans="1:1" x14ac:dyDescent="0.3">
      <c r="A1063">
        <f>Control!A1061</f>
        <v>0</v>
      </c>
    </row>
    <row r="1064" spans="1:1" x14ac:dyDescent="0.3">
      <c r="A1064">
        <f>Control!A1062</f>
        <v>0</v>
      </c>
    </row>
    <row r="1065" spans="1:1" x14ac:dyDescent="0.3">
      <c r="A1065">
        <f>Control!A1063</f>
        <v>0</v>
      </c>
    </row>
    <row r="1066" spans="1:1" x14ac:dyDescent="0.3">
      <c r="A1066">
        <f>Control!A1064</f>
        <v>0</v>
      </c>
    </row>
    <row r="1067" spans="1:1" x14ac:dyDescent="0.3">
      <c r="A1067">
        <f>Control!A1065</f>
        <v>0</v>
      </c>
    </row>
    <row r="1068" spans="1:1" x14ac:dyDescent="0.3">
      <c r="A1068">
        <f>Control!A1066</f>
        <v>0</v>
      </c>
    </row>
    <row r="1069" spans="1:1" x14ac:dyDescent="0.3">
      <c r="A1069">
        <f>Control!A1067</f>
        <v>0</v>
      </c>
    </row>
    <row r="1070" spans="1:1" x14ac:dyDescent="0.3">
      <c r="A1070">
        <f>Control!A1068</f>
        <v>0</v>
      </c>
    </row>
    <row r="1071" spans="1:1" x14ac:dyDescent="0.3">
      <c r="A1071">
        <f>Control!A1069</f>
        <v>0</v>
      </c>
    </row>
    <row r="1072" spans="1:1" x14ac:dyDescent="0.3">
      <c r="A1072">
        <f>Control!A1070</f>
        <v>0</v>
      </c>
    </row>
    <row r="1073" spans="1:1" x14ac:dyDescent="0.3">
      <c r="A1073">
        <f>Control!A1071</f>
        <v>0</v>
      </c>
    </row>
    <row r="1074" spans="1:1" x14ac:dyDescent="0.3">
      <c r="A1074">
        <f>Control!A1072</f>
        <v>0</v>
      </c>
    </row>
    <row r="1075" spans="1:1" x14ac:dyDescent="0.3">
      <c r="A1075">
        <f>Control!A1073</f>
        <v>0</v>
      </c>
    </row>
    <row r="1076" spans="1:1" x14ac:dyDescent="0.3">
      <c r="A1076">
        <f>Control!A1074</f>
        <v>0</v>
      </c>
    </row>
    <row r="1077" spans="1:1" x14ac:dyDescent="0.3">
      <c r="A1077">
        <f>Control!A1075</f>
        <v>0</v>
      </c>
    </row>
    <row r="1078" spans="1:1" x14ac:dyDescent="0.3">
      <c r="A1078">
        <f>Control!A1076</f>
        <v>0</v>
      </c>
    </row>
    <row r="1079" spans="1:1" x14ac:dyDescent="0.3">
      <c r="A1079">
        <f>Control!A1077</f>
        <v>0</v>
      </c>
    </row>
    <row r="1080" spans="1:1" x14ac:dyDescent="0.3">
      <c r="A1080">
        <f>Control!A1078</f>
        <v>0</v>
      </c>
    </row>
    <row r="1081" spans="1:1" x14ac:dyDescent="0.3">
      <c r="A1081">
        <f>Control!A1079</f>
        <v>0</v>
      </c>
    </row>
    <row r="1082" spans="1:1" x14ac:dyDescent="0.3">
      <c r="A1082">
        <f>Control!A1080</f>
        <v>0</v>
      </c>
    </row>
    <row r="1083" spans="1:1" x14ac:dyDescent="0.3">
      <c r="A1083">
        <f>Control!A1081</f>
        <v>0</v>
      </c>
    </row>
    <row r="1084" spans="1:1" x14ac:dyDescent="0.3">
      <c r="A1084">
        <f>Control!A1082</f>
        <v>0</v>
      </c>
    </row>
    <row r="1085" spans="1:1" x14ac:dyDescent="0.3">
      <c r="A1085">
        <f>Control!A1083</f>
        <v>0</v>
      </c>
    </row>
    <row r="1086" spans="1:1" x14ac:dyDescent="0.3">
      <c r="A1086">
        <f>Control!A1084</f>
        <v>0</v>
      </c>
    </row>
    <row r="1087" spans="1:1" x14ac:dyDescent="0.3">
      <c r="A1087">
        <f>Control!A1085</f>
        <v>0</v>
      </c>
    </row>
    <row r="1088" spans="1:1" x14ac:dyDescent="0.3">
      <c r="A1088">
        <f>Control!A1086</f>
        <v>0</v>
      </c>
    </row>
    <row r="1089" spans="1:1" x14ac:dyDescent="0.3">
      <c r="A1089">
        <f>Control!A1087</f>
        <v>0</v>
      </c>
    </row>
    <row r="1090" spans="1:1" x14ac:dyDescent="0.3">
      <c r="A1090">
        <f>Control!A1088</f>
        <v>0</v>
      </c>
    </row>
    <row r="1091" spans="1:1" x14ac:dyDescent="0.3">
      <c r="A1091">
        <f>Control!A1089</f>
        <v>0</v>
      </c>
    </row>
    <row r="1092" spans="1:1" x14ac:dyDescent="0.3">
      <c r="A1092">
        <f>Control!A1090</f>
        <v>0</v>
      </c>
    </row>
    <row r="1093" spans="1:1" x14ac:dyDescent="0.3">
      <c r="A1093">
        <f>Control!A1091</f>
        <v>0</v>
      </c>
    </row>
    <row r="1094" spans="1:1" x14ac:dyDescent="0.3">
      <c r="A1094">
        <f>Control!A1092</f>
        <v>0</v>
      </c>
    </row>
    <row r="1095" spans="1:1" x14ac:dyDescent="0.3">
      <c r="A1095">
        <f>Control!A1093</f>
        <v>0</v>
      </c>
    </row>
    <row r="1096" spans="1:1" x14ac:dyDescent="0.3">
      <c r="A1096">
        <f>Control!A1094</f>
        <v>0</v>
      </c>
    </row>
    <row r="1097" spans="1:1" x14ac:dyDescent="0.3">
      <c r="A1097">
        <f>Control!A1095</f>
        <v>0</v>
      </c>
    </row>
    <row r="1098" spans="1:1" x14ac:dyDescent="0.3">
      <c r="A1098">
        <f>Control!A1096</f>
        <v>0</v>
      </c>
    </row>
    <row r="1099" spans="1:1" x14ac:dyDescent="0.3">
      <c r="A1099">
        <f>Control!A1097</f>
        <v>0</v>
      </c>
    </row>
    <row r="1100" spans="1:1" x14ac:dyDescent="0.3">
      <c r="A1100">
        <f>Control!A1098</f>
        <v>0</v>
      </c>
    </row>
    <row r="1101" spans="1:1" x14ac:dyDescent="0.3">
      <c r="A1101">
        <f>Control!A1099</f>
        <v>0</v>
      </c>
    </row>
    <row r="1102" spans="1:1" x14ac:dyDescent="0.3">
      <c r="A1102">
        <f>Control!A1100</f>
        <v>0</v>
      </c>
    </row>
    <row r="1103" spans="1:1" x14ac:dyDescent="0.3">
      <c r="A1103">
        <f>Control!A1101</f>
        <v>0</v>
      </c>
    </row>
    <row r="1104" spans="1:1" x14ac:dyDescent="0.3">
      <c r="A1104">
        <f>Control!A1102</f>
        <v>0</v>
      </c>
    </row>
    <row r="1105" spans="1:1" x14ac:dyDescent="0.3">
      <c r="A1105">
        <f>Control!A1103</f>
        <v>0</v>
      </c>
    </row>
    <row r="1106" spans="1:1" x14ac:dyDescent="0.3">
      <c r="A1106">
        <f>Control!A1104</f>
        <v>0</v>
      </c>
    </row>
    <row r="1107" spans="1:1" x14ac:dyDescent="0.3">
      <c r="A1107">
        <f>Control!A1105</f>
        <v>0</v>
      </c>
    </row>
    <row r="1108" spans="1:1" x14ac:dyDescent="0.3">
      <c r="A1108">
        <f>Control!A1106</f>
        <v>0</v>
      </c>
    </row>
    <row r="1109" spans="1:1" x14ac:dyDescent="0.3">
      <c r="A1109">
        <f>Control!A1107</f>
        <v>0</v>
      </c>
    </row>
    <row r="1110" spans="1:1" x14ac:dyDescent="0.3">
      <c r="A1110">
        <f>Control!A1108</f>
        <v>0</v>
      </c>
    </row>
    <row r="1111" spans="1:1" x14ac:dyDescent="0.3">
      <c r="A1111">
        <f>Control!A1109</f>
        <v>0</v>
      </c>
    </row>
    <row r="1112" spans="1:1" x14ac:dyDescent="0.3">
      <c r="A1112">
        <f>Control!A1110</f>
        <v>0</v>
      </c>
    </row>
    <row r="1113" spans="1:1" x14ac:dyDescent="0.3">
      <c r="A1113">
        <f>Control!A1111</f>
        <v>0</v>
      </c>
    </row>
    <row r="1114" spans="1:1" x14ac:dyDescent="0.3">
      <c r="A1114">
        <f>Control!A1112</f>
        <v>0</v>
      </c>
    </row>
    <row r="1115" spans="1:1" x14ac:dyDescent="0.3">
      <c r="A1115">
        <f>Control!A1113</f>
        <v>0</v>
      </c>
    </row>
    <row r="1116" spans="1:1" x14ac:dyDescent="0.3">
      <c r="A1116">
        <f>Control!A1114</f>
        <v>0</v>
      </c>
    </row>
    <row r="1117" spans="1:1" x14ac:dyDescent="0.3">
      <c r="A1117">
        <f>Control!A1115</f>
        <v>0</v>
      </c>
    </row>
    <row r="1118" spans="1:1" x14ac:dyDescent="0.3">
      <c r="A1118">
        <f>Control!A1116</f>
        <v>0</v>
      </c>
    </row>
    <row r="1119" spans="1:1" x14ac:dyDescent="0.3">
      <c r="A1119">
        <f>Control!A1117</f>
        <v>0</v>
      </c>
    </row>
    <row r="1120" spans="1:1" x14ac:dyDescent="0.3">
      <c r="A1120">
        <f>Control!A1118</f>
        <v>0</v>
      </c>
    </row>
    <row r="1121" spans="1:1" x14ac:dyDescent="0.3">
      <c r="A1121">
        <f>Control!A1119</f>
        <v>0</v>
      </c>
    </row>
    <row r="1122" spans="1:1" x14ac:dyDescent="0.3">
      <c r="A1122">
        <f>Control!A1120</f>
        <v>0</v>
      </c>
    </row>
    <row r="1123" spans="1:1" x14ac:dyDescent="0.3">
      <c r="A1123">
        <f>Control!A1121</f>
        <v>0</v>
      </c>
    </row>
    <row r="1124" spans="1:1" x14ac:dyDescent="0.3">
      <c r="A1124">
        <f>Control!A1122</f>
        <v>0</v>
      </c>
    </row>
    <row r="1125" spans="1:1" x14ac:dyDescent="0.3">
      <c r="A1125">
        <f>Control!A1123</f>
        <v>0</v>
      </c>
    </row>
    <row r="1126" spans="1:1" x14ac:dyDescent="0.3">
      <c r="A1126">
        <f>Control!A1124</f>
        <v>0</v>
      </c>
    </row>
    <row r="1127" spans="1:1" x14ac:dyDescent="0.3">
      <c r="A1127">
        <f>Control!A1125</f>
        <v>0</v>
      </c>
    </row>
    <row r="1128" spans="1:1" x14ac:dyDescent="0.3">
      <c r="A1128">
        <f>Control!A1126</f>
        <v>0</v>
      </c>
    </row>
    <row r="1129" spans="1:1" x14ac:dyDescent="0.3">
      <c r="A1129">
        <f>Control!A1127</f>
        <v>0</v>
      </c>
    </row>
    <row r="1130" spans="1:1" x14ac:dyDescent="0.3">
      <c r="A1130">
        <f>Control!A1128</f>
        <v>0</v>
      </c>
    </row>
    <row r="1131" spans="1:1" x14ac:dyDescent="0.3">
      <c r="A1131">
        <f>Control!A1129</f>
        <v>0</v>
      </c>
    </row>
    <row r="1132" spans="1:1" x14ac:dyDescent="0.3">
      <c r="A1132">
        <f>Control!A1130</f>
        <v>0</v>
      </c>
    </row>
    <row r="1133" spans="1:1" x14ac:dyDescent="0.3">
      <c r="A1133">
        <f>Control!A1131</f>
        <v>0</v>
      </c>
    </row>
    <row r="1134" spans="1:1" x14ac:dyDescent="0.3">
      <c r="A1134">
        <f>Control!A1132</f>
        <v>0</v>
      </c>
    </row>
    <row r="1135" spans="1:1" x14ac:dyDescent="0.3">
      <c r="A1135">
        <f>Control!A1133</f>
        <v>0</v>
      </c>
    </row>
    <row r="1136" spans="1:1" x14ac:dyDescent="0.3">
      <c r="A1136">
        <f>Control!A1134</f>
        <v>0</v>
      </c>
    </row>
    <row r="1137" spans="1:1" x14ac:dyDescent="0.3">
      <c r="A1137">
        <f>Control!A1135</f>
        <v>0</v>
      </c>
    </row>
    <row r="1138" spans="1:1" x14ac:dyDescent="0.3">
      <c r="A1138">
        <f>Control!A1136</f>
        <v>0</v>
      </c>
    </row>
    <row r="1139" spans="1:1" x14ac:dyDescent="0.3">
      <c r="A1139">
        <f>Control!A1137</f>
        <v>0</v>
      </c>
    </row>
    <row r="1140" spans="1:1" x14ac:dyDescent="0.3">
      <c r="A1140">
        <f>Control!A1138</f>
        <v>0</v>
      </c>
    </row>
    <row r="1141" spans="1:1" x14ac:dyDescent="0.3">
      <c r="A1141">
        <f>Control!A1139</f>
        <v>0</v>
      </c>
    </row>
    <row r="1142" spans="1:1" x14ac:dyDescent="0.3">
      <c r="A1142">
        <f>Control!A1140</f>
        <v>0</v>
      </c>
    </row>
    <row r="1143" spans="1:1" x14ac:dyDescent="0.3">
      <c r="A1143">
        <f>Control!A1141</f>
        <v>0</v>
      </c>
    </row>
    <row r="1144" spans="1:1" x14ac:dyDescent="0.3">
      <c r="A1144">
        <f>Control!A1142</f>
        <v>0</v>
      </c>
    </row>
    <row r="1145" spans="1:1" x14ac:dyDescent="0.3">
      <c r="A1145">
        <f>Control!A1143</f>
        <v>0</v>
      </c>
    </row>
    <row r="1146" spans="1:1" x14ac:dyDescent="0.3">
      <c r="A1146">
        <f>Control!A1144</f>
        <v>0</v>
      </c>
    </row>
    <row r="1147" spans="1:1" x14ac:dyDescent="0.3">
      <c r="A1147">
        <f>Control!A1145</f>
        <v>0</v>
      </c>
    </row>
    <row r="1148" spans="1:1" x14ac:dyDescent="0.3">
      <c r="A1148">
        <f>Control!A1146</f>
        <v>0</v>
      </c>
    </row>
    <row r="1149" spans="1:1" x14ac:dyDescent="0.3">
      <c r="A1149">
        <f>Control!A1147</f>
        <v>0</v>
      </c>
    </row>
    <row r="1150" spans="1:1" x14ac:dyDescent="0.3">
      <c r="A1150">
        <f>Control!A1148</f>
        <v>0</v>
      </c>
    </row>
    <row r="1151" spans="1:1" x14ac:dyDescent="0.3">
      <c r="A1151">
        <f>Control!A1149</f>
        <v>0</v>
      </c>
    </row>
    <row r="1152" spans="1:1" x14ac:dyDescent="0.3">
      <c r="A1152">
        <f>Control!A1150</f>
        <v>0</v>
      </c>
    </row>
    <row r="1153" spans="1:1" x14ac:dyDescent="0.3">
      <c r="A1153">
        <f>Control!A1151</f>
        <v>0</v>
      </c>
    </row>
    <row r="1154" spans="1:1" x14ac:dyDescent="0.3">
      <c r="A1154">
        <f>Control!A1152</f>
        <v>0</v>
      </c>
    </row>
    <row r="1155" spans="1:1" x14ac:dyDescent="0.3">
      <c r="A1155">
        <f>Control!A1153</f>
        <v>0</v>
      </c>
    </row>
    <row r="1156" spans="1:1" x14ac:dyDescent="0.3">
      <c r="A1156">
        <f>Control!A1154</f>
        <v>0</v>
      </c>
    </row>
    <row r="1157" spans="1:1" x14ac:dyDescent="0.3">
      <c r="A1157">
        <f>Control!A1155</f>
        <v>0</v>
      </c>
    </row>
    <row r="1158" spans="1:1" x14ac:dyDescent="0.3">
      <c r="A1158">
        <f>Control!A1156</f>
        <v>0</v>
      </c>
    </row>
    <row r="1159" spans="1:1" x14ac:dyDescent="0.3">
      <c r="A1159">
        <f>Control!A1157</f>
        <v>0</v>
      </c>
    </row>
    <row r="1160" spans="1:1" x14ac:dyDescent="0.3">
      <c r="A1160">
        <f>Control!A1158</f>
        <v>0</v>
      </c>
    </row>
    <row r="1161" spans="1:1" x14ac:dyDescent="0.3">
      <c r="A1161">
        <f>Control!A1159</f>
        <v>0</v>
      </c>
    </row>
    <row r="1162" spans="1:1" x14ac:dyDescent="0.3">
      <c r="A1162">
        <f>Control!A1160</f>
        <v>0</v>
      </c>
    </row>
    <row r="1163" spans="1:1" x14ac:dyDescent="0.3">
      <c r="A1163">
        <f>Control!A1161</f>
        <v>0</v>
      </c>
    </row>
    <row r="1164" spans="1:1" x14ac:dyDescent="0.3">
      <c r="A1164">
        <f>Control!A1162</f>
        <v>0</v>
      </c>
    </row>
    <row r="1165" spans="1:1" x14ac:dyDescent="0.3">
      <c r="A1165">
        <f>Control!A1163</f>
        <v>0</v>
      </c>
    </row>
    <row r="1166" spans="1:1" x14ac:dyDescent="0.3">
      <c r="A1166">
        <f>Control!A1164</f>
        <v>0</v>
      </c>
    </row>
    <row r="1167" spans="1:1" x14ac:dyDescent="0.3">
      <c r="A1167">
        <f>Control!A1165</f>
        <v>0</v>
      </c>
    </row>
    <row r="1168" spans="1:1" x14ac:dyDescent="0.3">
      <c r="A1168">
        <f>Control!A1166</f>
        <v>0</v>
      </c>
    </row>
    <row r="1169" spans="1:1" x14ac:dyDescent="0.3">
      <c r="A1169">
        <f>Control!A1167</f>
        <v>0</v>
      </c>
    </row>
    <row r="1170" spans="1:1" x14ac:dyDescent="0.3">
      <c r="A1170">
        <f>Control!A1168</f>
        <v>0</v>
      </c>
    </row>
    <row r="1171" spans="1:1" x14ac:dyDescent="0.3">
      <c r="A1171">
        <f>Control!A1169</f>
        <v>0</v>
      </c>
    </row>
    <row r="1172" spans="1:1" x14ac:dyDescent="0.3">
      <c r="A1172">
        <f>Control!A1170</f>
        <v>0</v>
      </c>
    </row>
    <row r="1173" spans="1:1" x14ac:dyDescent="0.3">
      <c r="A1173">
        <f>Control!A1171</f>
        <v>0</v>
      </c>
    </row>
    <row r="1174" spans="1:1" x14ac:dyDescent="0.3">
      <c r="A1174">
        <f>Control!A1172</f>
        <v>0</v>
      </c>
    </row>
    <row r="1175" spans="1:1" x14ac:dyDescent="0.3">
      <c r="A1175">
        <f>Control!A1173</f>
        <v>0</v>
      </c>
    </row>
    <row r="1176" spans="1:1" x14ac:dyDescent="0.3">
      <c r="A1176">
        <f>Control!A1174</f>
        <v>0</v>
      </c>
    </row>
    <row r="1177" spans="1:1" x14ac:dyDescent="0.3">
      <c r="A1177">
        <f>Control!A1175</f>
        <v>0</v>
      </c>
    </row>
    <row r="1178" spans="1:1" x14ac:dyDescent="0.3">
      <c r="A1178">
        <f>Control!A1176</f>
        <v>0</v>
      </c>
    </row>
    <row r="1179" spans="1:1" x14ac:dyDescent="0.3">
      <c r="A1179">
        <f>Control!A1177</f>
        <v>0</v>
      </c>
    </row>
    <row r="1180" spans="1:1" x14ac:dyDescent="0.3">
      <c r="A1180">
        <f>Control!A1178</f>
        <v>0</v>
      </c>
    </row>
    <row r="1181" spans="1:1" x14ac:dyDescent="0.3">
      <c r="A1181">
        <f>Control!A1179</f>
        <v>0</v>
      </c>
    </row>
    <row r="1182" spans="1:1" x14ac:dyDescent="0.3">
      <c r="A1182">
        <f>Control!A1180</f>
        <v>0</v>
      </c>
    </row>
    <row r="1183" spans="1:1" x14ac:dyDescent="0.3">
      <c r="A1183">
        <f>Control!A1181</f>
        <v>0</v>
      </c>
    </row>
    <row r="1184" spans="1:1" x14ac:dyDescent="0.3">
      <c r="A1184">
        <f>Control!A1182</f>
        <v>0</v>
      </c>
    </row>
    <row r="1185" spans="1:1" x14ac:dyDescent="0.3">
      <c r="A1185">
        <f>Control!A1183</f>
        <v>0</v>
      </c>
    </row>
    <row r="1186" spans="1:1" x14ac:dyDescent="0.3">
      <c r="A1186">
        <f>Control!A1184</f>
        <v>0</v>
      </c>
    </row>
  </sheetData>
  <mergeCells count="8">
    <mergeCell ref="A1:D1"/>
    <mergeCell ref="K1:O1"/>
    <mergeCell ref="P1:Q1"/>
    <mergeCell ref="R1:S1"/>
    <mergeCell ref="T1:T2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2025-05-17T12:33:09Z</dcterms:modified>
</cp:coreProperties>
</file>