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9E622FB8-6CDA-4E9D-A4BC-AB65B9047A0F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5" i="3" l="1"/>
  <c r="AA367" i="27" s="1"/>
  <c r="B312" i="3"/>
  <c r="B242" i="3"/>
  <c r="B177" i="3"/>
  <c r="B49" i="3"/>
  <c r="B465" i="1"/>
  <c r="B477" i="3"/>
  <c r="B477" i="5" s="1"/>
  <c r="Z479" i="27" s="1"/>
  <c r="B466" i="5"/>
  <c r="B467" i="5"/>
  <c r="Z469" i="27" s="1"/>
  <c r="B468" i="5"/>
  <c r="B469" i="5"/>
  <c r="B470" i="5"/>
  <c r="Z472" i="27" s="1"/>
  <c r="B471" i="5"/>
  <c r="Z473" i="27" s="1"/>
  <c r="B472" i="5"/>
  <c r="Z474" i="27" s="1"/>
  <c r="B473" i="5"/>
  <c r="B474" i="5"/>
  <c r="B475" i="5"/>
  <c r="B476" i="5"/>
  <c r="B466" i="2"/>
  <c r="B467" i="2"/>
  <c r="B468" i="2"/>
  <c r="B469" i="2"/>
  <c r="B470" i="2"/>
  <c r="B471" i="2"/>
  <c r="B472" i="2"/>
  <c r="B473" i="2"/>
  <c r="Y475" i="27" s="1"/>
  <c r="B474" i="2"/>
  <c r="B475" i="2"/>
  <c r="B476" i="2"/>
  <c r="B477" i="2"/>
  <c r="B466" i="4"/>
  <c r="B467" i="4"/>
  <c r="B468" i="4"/>
  <c r="B469" i="4"/>
  <c r="B470" i="4"/>
  <c r="X472" i="27" s="1"/>
  <c r="B471" i="4"/>
  <c r="X473" i="27" s="1"/>
  <c r="B472" i="4"/>
  <c r="X474" i="27" s="1"/>
  <c r="B473" i="4"/>
  <c r="X475" i="27" s="1"/>
  <c r="B474" i="4"/>
  <c r="B475" i="4"/>
  <c r="B476" i="4"/>
  <c r="B466" i="1"/>
  <c r="B467" i="1"/>
  <c r="B468" i="1"/>
  <c r="B469" i="1"/>
  <c r="B470" i="1"/>
  <c r="B471" i="1"/>
  <c r="B472" i="1"/>
  <c r="B473" i="1"/>
  <c r="B474" i="1"/>
  <c r="B475" i="1"/>
  <c r="B476" i="1"/>
  <c r="B477" i="1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B163" i="3"/>
  <c r="B152" i="3"/>
  <c r="B42" i="3"/>
  <c r="B457" i="5"/>
  <c r="Z459" i="27" s="1"/>
  <c r="B458" i="5"/>
  <c r="B459" i="5"/>
  <c r="B460" i="5"/>
  <c r="B461" i="5"/>
  <c r="Z463" i="27" s="1"/>
  <c r="B462" i="5"/>
  <c r="Z464" i="27" s="1"/>
  <c r="B463" i="5"/>
  <c r="B464" i="5"/>
  <c r="Z466" i="27" s="1"/>
  <c r="B465" i="5"/>
  <c r="Z467" i="27" s="1"/>
  <c r="B457" i="2"/>
  <c r="Y459" i="27" s="1"/>
  <c r="B458" i="2"/>
  <c r="B459" i="2"/>
  <c r="B460" i="2"/>
  <c r="B461" i="2"/>
  <c r="B462" i="2"/>
  <c r="B463" i="2"/>
  <c r="B464" i="2"/>
  <c r="B465" i="2"/>
  <c r="Y467" i="27" s="1"/>
  <c r="B457" i="4"/>
  <c r="B458" i="4"/>
  <c r="B459" i="4"/>
  <c r="B460" i="4"/>
  <c r="X462" i="27" s="1"/>
  <c r="B461" i="4"/>
  <c r="X463" i="27" s="1"/>
  <c r="B462" i="4"/>
  <c r="X464" i="27" s="1"/>
  <c r="B463" i="4"/>
  <c r="X465" i="27" s="1"/>
  <c r="B464" i="4"/>
  <c r="X466" i="27" s="1"/>
  <c r="B465" i="4"/>
  <c r="B457" i="1"/>
  <c r="B458" i="1"/>
  <c r="W460" i="27" s="1"/>
  <c r="B459" i="1"/>
  <c r="B460" i="1"/>
  <c r="B461" i="1"/>
  <c r="B462" i="1"/>
  <c r="B463" i="1"/>
  <c r="B464" i="1"/>
  <c r="H463" i="1"/>
  <c r="F463" i="1"/>
  <c r="C463" i="1"/>
  <c r="E461" i="1"/>
  <c r="C461" i="1"/>
  <c r="M460" i="27"/>
  <c r="K460" i="27"/>
  <c r="I460" i="27"/>
  <c r="A459" i="27"/>
  <c r="A460" i="27"/>
  <c r="A461" i="27"/>
  <c r="A462" i="27"/>
  <c r="A463" i="27"/>
  <c r="A464" i="27"/>
  <c r="A465" i="27"/>
  <c r="A466" i="27"/>
  <c r="A467" i="27"/>
  <c r="B377" i="3"/>
  <c r="B147" i="3"/>
  <c r="B106" i="3"/>
  <c r="B84" i="3"/>
  <c r="B65" i="3"/>
  <c r="B26" i="3"/>
  <c r="B456" i="3"/>
  <c r="B455" i="3"/>
  <c r="B455" i="4" s="1"/>
  <c r="X457" i="27" s="1"/>
  <c r="B453" i="3"/>
  <c r="B453" i="4" s="1"/>
  <c r="X455" i="27" s="1"/>
  <c r="B448" i="3"/>
  <c r="B445" i="3"/>
  <c r="B445" i="5" s="1"/>
  <c r="Z447" i="27" s="1"/>
  <c r="B446" i="5"/>
  <c r="Z448" i="27" s="1"/>
  <c r="B447" i="5"/>
  <c r="Z449" i="27" s="1"/>
  <c r="B448" i="5"/>
  <c r="Z450" i="27" s="1"/>
  <c r="B449" i="5"/>
  <c r="Z451" i="27" s="1"/>
  <c r="B450" i="5"/>
  <c r="Z452" i="27" s="1"/>
  <c r="B451" i="5"/>
  <c r="Z453" i="27" s="1"/>
  <c r="B452" i="5"/>
  <c r="B454" i="5"/>
  <c r="Z456" i="27" s="1"/>
  <c r="B456" i="5"/>
  <c r="Z458" i="27" s="1"/>
  <c r="B445" i="2"/>
  <c r="B446" i="2"/>
  <c r="B447" i="2"/>
  <c r="B448" i="2"/>
  <c r="B449" i="2"/>
  <c r="B450" i="2"/>
  <c r="B451" i="2"/>
  <c r="B452" i="2"/>
  <c r="B453" i="2"/>
  <c r="B454" i="2"/>
  <c r="B455" i="2"/>
  <c r="B456" i="2"/>
  <c r="B446" i="4"/>
  <c r="X448" i="27" s="1"/>
  <c r="B447" i="4"/>
  <c r="X449" i="27" s="1"/>
  <c r="B448" i="4"/>
  <c r="X450" i="27" s="1"/>
  <c r="B449" i="4"/>
  <c r="B450" i="4"/>
  <c r="X452" i="27" s="1"/>
  <c r="B451" i="4"/>
  <c r="X453" i="27" s="1"/>
  <c r="B452" i="4"/>
  <c r="B454" i="4"/>
  <c r="X456" i="27" s="1"/>
  <c r="B456" i="4"/>
  <c r="X458" i="27" s="1"/>
  <c r="B445" i="1"/>
  <c r="W447" i="27" s="1"/>
  <c r="B446" i="1"/>
  <c r="W448" i="27" s="1"/>
  <c r="B447" i="1"/>
  <c r="B448" i="1"/>
  <c r="B449" i="1"/>
  <c r="W451" i="27" s="1"/>
  <c r="B450" i="1"/>
  <c r="B451" i="1"/>
  <c r="B452" i="1"/>
  <c r="B453" i="1"/>
  <c r="B454" i="1"/>
  <c r="B455" i="1"/>
  <c r="B456" i="1"/>
  <c r="D445" i="1"/>
  <c r="C445" i="1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B160" i="3"/>
  <c r="B148" i="3"/>
  <c r="B51" i="3"/>
  <c r="B442" i="3"/>
  <c r="B442" i="4" s="1"/>
  <c r="X444" i="27" s="1"/>
  <c r="B441" i="3"/>
  <c r="B435" i="3"/>
  <c r="AA437" i="27" s="1"/>
  <c r="B432" i="3"/>
  <c r="B432" i="5" s="1"/>
  <c r="Z434" i="27" s="1"/>
  <c r="B430" i="3"/>
  <c r="B430" i="5" s="1"/>
  <c r="Z432" i="27" s="1"/>
  <c r="B429" i="5"/>
  <c r="Z431" i="27" s="1"/>
  <c r="B431" i="5"/>
  <c r="Z433" i="27" s="1"/>
  <c r="B433" i="5"/>
  <c r="Z435" i="27" s="1"/>
  <c r="B434" i="5"/>
  <c r="B436" i="5"/>
  <c r="B437" i="5"/>
  <c r="Z439" i="27" s="1"/>
  <c r="B438" i="5"/>
  <c r="Z440" i="27" s="1"/>
  <c r="B439" i="5"/>
  <c r="Z441" i="27" s="1"/>
  <c r="B440" i="5"/>
  <c r="Z442" i="27" s="1"/>
  <c r="B441" i="5"/>
  <c r="Z443" i="27" s="1"/>
  <c r="B442" i="5"/>
  <c r="Z444" i="27" s="1"/>
  <c r="B443" i="5"/>
  <c r="Z445" i="27" s="1"/>
  <c r="B444" i="5"/>
  <c r="B429" i="2"/>
  <c r="B430" i="2"/>
  <c r="B431" i="2"/>
  <c r="B432" i="2"/>
  <c r="B433" i="2"/>
  <c r="B434" i="2"/>
  <c r="B435" i="2"/>
  <c r="Y437" i="27" s="1"/>
  <c r="B436" i="2"/>
  <c r="B437" i="2"/>
  <c r="B438" i="2"/>
  <c r="B439" i="2"/>
  <c r="B440" i="2"/>
  <c r="B441" i="2"/>
  <c r="B442" i="2"/>
  <c r="B443" i="2"/>
  <c r="Y445" i="27" s="1"/>
  <c r="B444" i="2"/>
  <c r="B429" i="4"/>
  <c r="X431" i="27" s="1"/>
  <c r="B430" i="4"/>
  <c r="X432" i="27" s="1"/>
  <c r="B431" i="4"/>
  <c r="X433" i="27" s="1"/>
  <c r="B432" i="4"/>
  <c r="X434" i="27" s="1"/>
  <c r="B433" i="4"/>
  <c r="X435" i="27" s="1"/>
  <c r="B434" i="4"/>
  <c r="X436" i="27" s="1"/>
  <c r="B436" i="4"/>
  <c r="X438" i="27" s="1"/>
  <c r="B437" i="4"/>
  <c r="B438" i="4"/>
  <c r="B439" i="4"/>
  <c r="B440" i="4"/>
  <c r="X442" i="27" s="1"/>
  <c r="B441" i="4"/>
  <c r="B443" i="4"/>
  <c r="X445" i="27" s="1"/>
  <c r="B444" i="4"/>
  <c r="X446" i="27" s="1"/>
  <c r="B429" i="1"/>
  <c r="B430" i="1"/>
  <c r="B431" i="1"/>
  <c r="B432" i="1"/>
  <c r="B433" i="1"/>
  <c r="B434" i="1"/>
  <c r="B435" i="1"/>
  <c r="W437" i="27" s="1"/>
  <c r="B436" i="1"/>
  <c r="B437" i="1"/>
  <c r="B438" i="1"/>
  <c r="B439" i="1"/>
  <c r="B440" i="1"/>
  <c r="B441" i="1"/>
  <c r="B442" i="1"/>
  <c r="B443" i="1"/>
  <c r="W445" i="27" s="1"/>
  <c r="B444" i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8" i="5" s="1"/>
  <c r="Z430" i="27" s="1"/>
  <c r="B425" i="3"/>
  <c r="B423" i="3"/>
  <c r="B422" i="3"/>
  <c r="B422" i="5" s="1"/>
  <c r="Z424" i="27" s="1"/>
  <c r="B418" i="3"/>
  <c r="B416" i="3"/>
  <c r="B415" i="3"/>
  <c r="B415" i="5" s="1"/>
  <c r="Z417" i="27" s="1"/>
  <c r="B414" i="5"/>
  <c r="B417" i="5"/>
  <c r="Z419" i="27" s="1"/>
  <c r="B418" i="5"/>
  <c r="Z420" i="27" s="1"/>
  <c r="B419" i="5"/>
  <c r="Z421" i="27" s="1"/>
  <c r="B420" i="5"/>
  <c r="Z422" i="27" s="1"/>
  <c r="B421" i="5"/>
  <c r="B424" i="5"/>
  <c r="Z426" i="27" s="1"/>
  <c r="B425" i="5"/>
  <c r="Z427" i="27" s="1"/>
  <c r="B426" i="5"/>
  <c r="Z428" i="27" s="1"/>
  <c r="B427" i="5"/>
  <c r="Z429" i="27" s="1"/>
  <c r="F419" i="2"/>
  <c r="B414" i="2"/>
  <c r="B415" i="2"/>
  <c r="Y417" i="27" s="1"/>
  <c r="B416" i="2"/>
  <c r="B417" i="2"/>
  <c r="B418" i="2"/>
  <c r="B419" i="2"/>
  <c r="Y421" i="27" s="1"/>
  <c r="B420" i="2"/>
  <c r="Y422" i="27" s="1"/>
  <c r="B421" i="2"/>
  <c r="Y423" i="27" s="1"/>
  <c r="B422" i="2"/>
  <c r="B423" i="2"/>
  <c r="Y425" i="27" s="1"/>
  <c r="B424" i="2"/>
  <c r="B425" i="2"/>
  <c r="Y427" i="27" s="1"/>
  <c r="B426" i="2"/>
  <c r="B427" i="2"/>
  <c r="Y429" i="27" s="1"/>
  <c r="B428" i="2"/>
  <c r="Y430" i="27" s="1"/>
  <c r="B414" i="4"/>
  <c r="X416" i="27" s="1"/>
  <c r="B415" i="4"/>
  <c r="X417" i="27" s="1"/>
  <c r="B424" i="4"/>
  <c r="X426" i="27" s="1"/>
  <c r="B428" i="4"/>
  <c r="X430" i="27" s="1"/>
  <c r="B414" i="1"/>
  <c r="B415" i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B424" i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3" i="5" s="1"/>
  <c r="Z415" i="27" s="1"/>
  <c r="B412" i="3"/>
  <c r="B411" i="3"/>
  <c r="AA413" i="27" s="1"/>
  <c r="B408" i="3"/>
  <c r="B408" i="5" s="1"/>
  <c r="Z410" i="27" s="1"/>
  <c r="B406" i="5"/>
  <c r="Z408" i="27" s="1"/>
  <c r="B407" i="5"/>
  <c r="Z409" i="27" s="1"/>
  <c r="B409" i="5"/>
  <c r="Z411" i="27" s="1"/>
  <c r="B410" i="5"/>
  <c r="Z412" i="27" s="1"/>
  <c r="B411" i="5"/>
  <c r="Z413" i="27" s="1"/>
  <c r="B412" i="5"/>
  <c r="Z414" i="27" s="1"/>
  <c r="B407" i="2"/>
  <c r="B408" i="2"/>
  <c r="Y410" i="27" s="1"/>
  <c r="B409" i="2"/>
  <c r="B410" i="2"/>
  <c r="B411" i="2"/>
  <c r="B412" i="2"/>
  <c r="B413" i="2"/>
  <c r="Y415" i="27" s="1"/>
  <c r="D410" i="2"/>
  <c r="B406" i="2"/>
  <c r="B413" i="4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5"/>
  <c r="Z407" i="27" s="1"/>
  <c r="B405" i="2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3" i="5" s="1"/>
  <c r="Z405" i="27" s="1"/>
  <c r="B402" i="3"/>
  <c r="B401" i="3"/>
  <c r="B397" i="3"/>
  <c r="B397" i="5" s="1"/>
  <c r="Z399" i="27" s="1"/>
  <c r="B398" i="5"/>
  <c r="Z400" i="27" s="1"/>
  <c r="B399" i="5"/>
  <c r="Z401" i="27" s="1"/>
  <c r="B400" i="5"/>
  <c r="Z402" i="27" s="1"/>
  <c r="B401" i="5"/>
  <c r="Z403" i="27" s="1"/>
  <c r="B402" i="5"/>
  <c r="Z404" i="27" s="1"/>
  <c r="B404" i="5"/>
  <c r="Z406" i="27" s="1"/>
  <c r="B397" i="2"/>
  <c r="B398" i="2"/>
  <c r="Y400" i="27" s="1"/>
  <c r="B399" i="2"/>
  <c r="B400" i="2"/>
  <c r="Y402" i="27" s="1"/>
  <c r="B401" i="2"/>
  <c r="B402" i="2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B403" i="1" s="1"/>
  <c r="W405" i="27" s="1"/>
  <c r="G400" i="1"/>
  <c r="B400" i="1" s="1"/>
  <c r="E399" i="1"/>
  <c r="D399" i="1"/>
  <c r="B399" i="1" s="1"/>
  <c r="W401" i="27" s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7" i="3"/>
  <c r="B387" i="5" s="1"/>
  <c r="Z389" i="27" s="1"/>
  <c r="B386" i="3"/>
  <c r="B385" i="3"/>
  <c r="B385" i="5" s="1"/>
  <c r="Z387" i="27" s="1"/>
  <c r="B384" i="5"/>
  <c r="Z386" i="27" s="1"/>
  <c r="B386" i="5"/>
  <c r="Z388" i="27" s="1"/>
  <c r="B388" i="5"/>
  <c r="Z390" i="27" s="1"/>
  <c r="B389" i="5"/>
  <c r="Z391" i="27" s="1"/>
  <c r="B390" i="5"/>
  <c r="Z392" i="27" s="1"/>
  <c r="B392" i="5"/>
  <c r="Z394" i="27" s="1"/>
  <c r="B393" i="5"/>
  <c r="Z395" i="27" s="1"/>
  <c r="B394" i="5"/>
  <c r="Z396" i="27" s="1"/>
  <c r="B395" i="5"/>
  <c r="Z397" i="27" s="1"/>
  <c r="B396" i="5"/>
  <c r="Z398" i="27" s="1"/>
  <c r="B384" i="2"/>
  <c r="B385" i="2"/>
  <c r="Y387" i="27" s="1"/>
  <c r="B386" i="2"/>
  <c r="Y388" i="27" s="1"/>
  <c r="B387" i="2"/>
  <c r="Y389" i="27" s="1"/>
  <c r="B388" i="2"/>
  <c r="B389" i="2"/>
  <c r="B390" i="2"/>
  <c r="B391" i="2"/>
  <c r="B392" i="2"/>
  <c r="B393" i="2"/>
  <c r="Y395" i="27" s="1"/>
  <c r="B394" i="2"/>
  <c r="Y396" i="27" s="1"/>
  <c r="B395" i="2"/>
  <c r="Y397" i="27" s="1"/>
  <c r="B396" i="2"/>
  <c r="B384" i="1"/>
  <c r="B384" i="4" s="1"/>
  <c r="X386" i="27" s="1"/>
  <c r="B385" i="1"/>
  <c r="W387" i="27" s="1"/>
  <c r="B386" i="1"/>
  <c r="W388" i="27" s="1"/>
  <c r="B387" i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89" i="27"/>
  <c r="W393" i="27"/>
  <c r="W403" i="27"/>
  <c r="W406" i="27"/>
  <c r="W411" i="27"/>
  <c r="W414" i="27"/>
  <c r="W415" i="27"/>
  <c r="W416" i="27"/>
  <c r="W417" i="27"/>
  <c r="W418" i="27"/>
  <c r="W420" i="27"/>
  <c r="W421" i="27"/>
  <c r="W422" i="27"/>
  <c r="W424" i="27"/>
  <c r="W425" i="27"/>
  <c r="W426" i="27"/>
  <c r="W429" i="27"/>
  <c r="W430" i="27"/>
  <c r="W431" i="27"/>
  <c r="W432" i="27"/>
  <c r="W433" i="27"/>
  <c r="W434" i="27"/>
  <c r="W435" i="27"/>
  <c r="W436" i="27"/>
  <c r="W438" i="27"/>
  <c r="W439" i="27"/>
  <c r="W440" i="27"/>
  <c r="W441" i="27"/>
  <c r="W442" i="27"/>
  <c r="W443" i="27"/>
  <c r="W444" i="27"/>
  <c r="W446" i="27"/>
  <c r="W449" i="27"/>
  <c r="W450" i="27"/>
  <c r="W452" i="27"/>
  <c r="W453" i="27"/>
  <c r="W454" i="27"/>
  <c r="W455" i="27"/>
  <c r="W456" i="27"/>
  <c r="W457" i="27"/>
  <c r="W458" i="27"/>
  <c r="W459" i="27"/>
  <c r="W461" i="27"/>
  <c r="W462" i="27"/>
  <c r="W463" i="27"/>
  <c r="W464" i="27"/>
  <c r="W465" i="27"/>
  <c r="W466" i="27"/>
  <c r="W467" i="27"/>
  <c r="W468" i="27"/>
  <c r="W469" i="27"/>
  <c r="W470" i="27"/>
  <c r="W471" i="27"/>
  <c r="W472" i="27"/>
  <c r="W473" i="27"/>
  <c r="W474" i="27"/>
  <c r="W475" i="27"/>
  <c r="W476" i="27"/>
  <c r="W477" i="27"/>
  <c r="W478" i="27"/>
  <c r="W479" i="27"/>
  <c r="W480" i="27"/>
  <c r="W481" i="27"/>
  <c r="W482" i="27"/>
  <c r="W483" i="27"/>
  <c r="W484" i="27"/>
  <c r="W485" i="27"/>
  <c r="W486" i="27"/>
  <c r="W487" i="27"/>
  <c r="W488" i="27"/>
  <c r="W489" i="27"/>
  <c r="W490" i="27"/>
  <c r="W491" i="27"/>
  <c r="W492" i="27"/>
  <c r="W493" i="27"/>
  <c r="W494" i="27"/>
  <c r="W495" i="27"/>
  <c r="W496" i="27"/>
  <c r="W497" i="27"/>
  <c r="W498" i="27"/>
  <c r="W499" i="27"/>
  <c r="W500" i="27"/>
  <c r="W501" i="27"/>
  <c r="W502" i="27"/>
  <c r="W503" i="27"/>
  <c r="W504" i="27"/>
  <c r="W505" i="27"/>
  <c r="W506" i="27"/>
  <c r="W507" i="27"/>
  <c r="W508" i="27"/>
  <c r="W509" i="27"/>
  <c r="W510" i="27"/>
  <c r="W511" i="27"/>
  <c r="W512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2" i="3"/>
  <c r="B382" i="5" s="1"/>
  <c r="Z384" i="27" s="1"/>
  <c r="B381" i="3"/>
  <c r="B380" i="5"/>
  <c r="Z382" i="27" s="1"/>
  <c r="B381" i="5"/>
  <c r="Z383" i="27" s="1"/>
  <c r="B380" i="2"/>
  <c r="Y382" i="27" s="1"/>
  <c r="B381" i="2"/>
  <c r="Y383" i="27" s="1"/>
  <c r="B382" i="2"/>
  <c r="B383" i="2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9" i="5" s="1"/>
  <c r="Z381" i="27" s="1"/>
  <c r="B376" i="3"/>
  <c r="B374" i="3"/>
  <c r="AA376" i="27" s="1"/>
  <c r="B372" i="3"/>
  <c r="AA374" i="27" s="1"/>
  <c r="B366" i="3"/>
  <c r="B366" i="5" s="1"/>
  <c r="Z368" i="27" s="1"/>
  <c r="B367" i="5"/>
  <c r="Z369" i="27" s="1"/>
  <c r="B369" i="5"/>
  <c r="Z371" i="27" s="1"/>
  <c r="B375" i="5"/>
  <c r="Z377" i="27" s="1"/>
  <c r="B378" i="5"/>
  <c r="Z380" i="27" s="1"/>
  <c r="B365" i="2"/>
  <c r="Y367" i="27" s="1"/>
  <c r="B366" i="2"/>
  <c r="Y368" i="27" s="1"/>
  <c r="B367" i="2"/>
  <c r="Y369" i="27" s="1"/>
  <c r="B368" i="2"/>
  <c r="B368" i="5" s="1"/>
  <c r="Z370" i="27" s="1"/>
  <c r="B369" i="2"/>
  <c r="B370" i="2"/>
  <c r="B370" i="5" s="1"/>
  <c r="Z372" i="27" s="1"/>
  <c r="B371" i="2"/>
  <c r="B371" i="5" s="1"/>
  <c r="Z373" i="27" s="1"/>
  <c r="B372" i="2"/>
  <c r="Y374" i="27" s="1"/>
  <c r="B373" i="2"/>
  <c r="B373" i="5" s="1"/>
  <c r="Z375" i="27" s="1"/>
  <c r="B374" i="2"/>
  <c r="Y376" i="27" s="1"/>
  <c r="B375" i="2"/>
  <c r="B376" i="2"/>
  <c r="B377" i="2"/>
  <c r="B377" i="5" s="1"/>
  <c r="Z379" i="27" s="1"/>
  <c r="B378" i="2"/>
  <c r="B379" i="2"/>
  <c r="D365" i="2"/>
  <c r="Y372" i="27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2" i="5" s="1"/>
  <c r="Z364" i="27" s="1"/>
  <c r="B360" i="3"/>
  <c r="B357" i="3"/>
  <c r="B356" i="3"/>
  <c r="B355" i="3"/>
  <c r="B353" i="3"/>
  <c r="B350" i="3"/>
  <c r="B348" i="3"/>
  <c r="B348" i="5" s="1"/>
  <c r="Z350" i="27" s="1"/>
  <c r="B349" i="5"/>
  <c r="Z351" i="27" s="1"/>
  <c r="B357" i="5"/>
  <c r="Z359" i="27" s="1"/>
  <c r="B364" i="5"/>
  <c r="Z366" i="27" s="1"/>
  <c r="B348" i="2"/>
  <c r="B349" i="2"/>
  <c r="Y351" i="27" s="1"/>
  <c r="B350" i="2"/>
  <c r="Y352" i="27" s="1"/>
  <c r="B351" i="2"/>
  <c r="B351" i="5" s="1"/>
  <c r="Z353" i="27" s="1"/>
  <c r="B352" i="2"/>
  <c r="B352" i="5" s="1"/>
  <c r="Z354" i="27" s="1"/>
  <c r="B353" i="2"/>
  <c r="B353" i="5" s="1"/>
  <c r="Z355" i="27" s="1"/>
  <c r="B354" i="2"/>
  <c r="B355" i="2"/>
  <c r="Y357" i="27" s="1"/>
  <c r="B356" i="2"/>
  <c r="B356" i="5" s="1"/>
  <c r="Z358" i="27" s="1"/>
  <c r="B357" i="2"/>
  <c r="Y359" i="27" s="1"/>
  <c r="B358" i="2"/>
  <c r="Y360" i="27" s="1"/>
  <c r="B359" i="2"/>
  <c r="B359" i="5" s="1"/>
  <c r="Z361" i="27" s="1"/>
  <c r="B360" i="2"/>
  <c r="B360" i="5" s="1"/>
  <c r="Z362" i="27" s="1"/>
  <c r="B361" i="2"/>
  <c r="B361" i="5" s="1"/>
  <c r="Z363" i="27" s="1"/>
  <c r="B362" i="2"/>
  <c r="B363" i="2"/>
  <c r="Y365" i="27" s="1"/>
  <c r="B364" i="2"/>
  <c r="J364" i="2"/>
  <c r="E362" i="2"/>
  <c r="C361" i="2"/>
  <c r="C358" i="2"/>
  <c r="C348" i="2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B334" i="2"/>
  <c r="Y336" i="27" s="1"/>
  <c r="B335" i="2"/>
  <c r="B336" i="2"/>
  <c r="B336" i="5" s="1"/>
  <c r="Z338" i="27" s="1"/>
  <c r="B337" i="2"/>
  <c r="B337" i="5" s="1"/>
  <c r="Z339" i="27" s="1"/>
  <c r="B338" i="2"/>
  <c r="B339" i="2"/>
  <c r="Y341" i="27" s="1"/>
  <c r="B340" i="2"/>
  <c r="B340" i="5" s="1"/>
  <c r="Z342" i="27" s="1"/>
  <c r="B341" i="2"/>
  <c r="Y343" i="27" s="1"/>
  <c r="B342" i="2"/>
  <c r="B343" i="2"/>
  <c r="B344" i="2"/>
  <c r="B344" i="5" s="1"/>
  <c r="Z346" i="27" s="1"/>
  <c r="B345" i="2"/>
  <c r="B345" i="5" s="1"/>
  <c r="Z347" i="27" s="1"/>
  <c r="B346" i="2"/>
  <c r="Y348" i="27" s="1"/>
  <c r="B347" i="2"/>
  <c r="Y349" i="27" s="1"/>
  <c r="B333" i="5"/>
  <c r="Z335" i="27" s="1"/>
  <c r="B334" i="5"/>
  <c r="Z336" i="27" s="1"/>
  <c r="B335" i="5"/>
  <c r="Z337" i="27" s="1"/>
  <c r="B338" i="5"/>
  <c r="Z340" i="27" s="1"/>
  <c r="B341" i="5"/>
  <c r="Z343" i="27" s="1"/>
  <c r="B342" i="5"/>
  <c r="Z344" i="27" s="1"/>
  <c r="B343" i="5"/>
  <c r="Z345" i="27" s="1"/>
  <c r="B346" i="5"/>
  <c r="Z348" i="27" s="1"/>
  <c r="G342" i="2"/>
  <c r="G339" i="2"/>
  <c r="L329" i="2"/>
  <c r="B329" i="2"/>
  <c r="B329" i="5" s="1"/>
  <c r="Z331" i="27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L346" i="1"/>
  <c r="B346" i="1" s="1"/>
  <c r="I341" i="1"/>
  <c r="C341" i="1"/>
  <c r="B329" i="1"/>
  <c r="W331" i="27" s="1"/>
  <c r="B346" i="3"/>
  <c r="AA348" i="27" s="1"/>
  <c r="B345" i="3"/>
  <c r="AA347" i="27" s="1"/>
  <c r="B344" i="3"/>
  <c r="B343" i="3"/>
  <c r="B342" i="3"/>
  <c r="B341" i="3"/>
  <c r="AA343" i="27" s="1"/>
  <c r="B340" i="3"/>
  <c r="B339" i="3"/>
  <c r="AA341" i="27" s="1"/>
  <c r="B331" i="3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7" i="3"/>
  <c r="B315" i="3"/>
  <c r="AA317" i="27" s="1"/>
  <c r="B316" i="3"/>
  <c r="B320" i="3"/>
  <c r="AA322" i="27" s="1"/>
  <c r="B313" i="3"/>
  <c r="B316" i="5"/>
  <c r="Z318" i="27" s="1"/>
  <c r="B317" i="5"/>
  <c r="Z319" i="27" s="1"/>
  <c r="B321" i="5"/>
  <c r="Z323" i="27" s="1"/>
  <c r="B325" i="5"/>
  <c r="Z327" i="27" s="1"/>
  <c r="B310" i="2"/>
  <c r="B310" i="5" s="1"/>
  <c r="Z312" i="27" s="1"/>
  <c r="B311" i="2"/>
  <c r="Y313" i="27" s="1"/>
  <c r="B312" i="2"/>
  <c r="Y314" i="27" s="1"/>
  <c r="B313" i="2"/>
  <c r="B314" i="2"/>
  <c r="Y316" i="27" s="1"/>
  <c r="B315" i="2"/>
  <c r="B315" i="5" s="1"/>
  <c r="Z317" i="27" s="1"/>
  <c r="B316" i="2"/>
  <c r="Y318" i="27" s="1"/>
  <c r="B317" i="2"/>
  <c r="Y319" i="27" s="1"/>
  <c r="B318" i="2"/>
  <c r="B318" i="5" s="1"/>
  <c r="Z320" i="27" s="1"/>
  <c r="B319" i="2"/>
  <c r="Y321" i="27" s="1"/>
  <c r="B320" i="2"/>
  <c r="Y322" i="27" s="1"/>
  <c r="B321" i="2"/>
  <c r="B322" i="2"/>
  <c r="B322" i="5" s="1"/>
  <c r="Z324" i="27" s="1"/>
  <c r="B323" i="2"/>
  <c r="B323" i="5" s="1"/>
  <c r="Z325" i="27" s="1"/>
  <c r="B324" i="2"/>
  <c r="B324" i="5" s="1"/>
  <c r="Z326" i="27" s="1"/>
  <c r="B325" i="2"/>
  <c r="Y327" i="27" s="1"/>
  <c r="B326" i="2"/>
  <c r="B326" i="5" s="1"/>
  <c r="Z328" i="27" s="1"/>
  <c r="B327" i="2"/>
  <c r="Y329" i="27" s="1"/>
  <c r="B328" i="2"/>
  <c r="Y330" i="27" s="1"/>
  <c r="K317" i="2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7" i="4" s="1"/>
  <c r="X329" i="27" s="1"/>
  <c r="B328" i="1"/>
  <c r="B328" i="4" s="1"/>
  <c r="X330" i="27" s="1"/>
  <c r="D320" i="1"/>
  <c r="B320" i="1" s="1"/>
  <c r="W322" i="27" s="1"/>
  <c r="D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29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4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80" i="27"/>
  <c r="AA481" i="27"/>
  <c r="AA482" i="27"/>
  <c r="AA483" i="27"/>
  <c r="AA484" i="27"/>
  <c r="AA485" i="27"/>
  <c r="AA486" i="27"/>
  <c r="AA487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0" i="27"/>
  <c r="AA511" i="27"/>
  <c r="AA512" i="27"/>
  <c r="AA513" i="27"/>
  <c r="AA514" i="27"/>
  <c r="AA515" i="27"/>
  <c r="AA516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416" i="27"/>
  <c r="Z423" i="27"/>
  <c r="Z436" i="27"/>
  <c r="Z438" i="27"/>
  <c r="Z446" i="27"/>
  <c r="Z454" i="27"/>
  <c r="Z460" i="27"/>
  <c r="Z461" i="27"/>
  <c r="Z462" i="27"/>
  <c r="Z465" i="27"/>
  <c r="Z468" i="27"/>
  <c r="Z470" i="27"/>
  <c r="Z471" i="27"/>
  <c r="Z475" i="27"/>
  <c r="Z476" i="27"/>
  <c r="Z477" i="27"/>
  <c r="Z478" i="27"/>
  <c r="Z480" i="27"/>
  <c r="Z481" i="27"/>
  <c r="Z482" i="27"/>
  <c r="Z483" i="27"/>
  <c r="Z484" i="27"/>
  <c r="Z485" i="27"/>
  <c r="Z486" i="27"/>
  <c r="Z487" i="27"/>
  <c r="Z488" i="27"/>
  <c r="Z489" i="27"/>
  <c r="Z490" i="27"/>
  <c r="Z491" i="27"/>
  <c r="Z492" i="27"/>
  <c r="Z493" i="27"/>
  <c r="Z494" i="27"/>
  <c r="Z495" i="27"/>
  <c r="Z496" i="27"/>
  <c r="Z497" i="27"/>
  <c r="Z498" i="27"/>
  <c r="Z499" i="27"/>
  <c r="Z500" i="27"/>
  <c r="Z501" i="27"/>
  <c r="Z502" i="27"/>
  <c r="Z503" i="27"/>
  <c r="Z504" i="27"/>
  <c r="Z505" i="27"/>
  <c r="Z506" i="27"/>
  <c r="Z507" i="27"/>
  <c r="Z508" i="27"/>
  <c r="Z509" i="27"/>
  <c r="Z510" i="27"/>
  <c r="Z511" i="27"/>
  <c r="Z512" i="27"/>
  <c r="Z513" i="27"/>
  <c r="Z514" i="27"/>
  <c r="Z515" i="27"/>
  <c r="Z516" i="27"/>
  <c r="Z517" i="27"/>
  <c r="Z518" i="27"/>
  <c r="Z519" i="27"/>
  <c r="Z520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5" i="27"/>
  <c r="Y317" i="27"/>
  <c r="Y320" i="27"/>
  <c r="Y323" i="27"/>
  <c r="Y326" i="27"/>
  <c r="Y328" i="27"/>
  <c r="Y331" i="27"/>
  <c r="Y334" i="27"/>
  <c r="Y335" i="27"/>
  <c r="Y337" i="27"/>
  <c r="Y339" i="27"/>
  <c r="Y340" i="27"/>
  <c r="Y342" i="27"/>
  <c r="Y344" i="27"/>
  <c r="Y345" i="27"/>
  <c r="Y350" i="27"/>
  <c r="Y353" i="27"/>
  <c r="Y354" i="27"/>
  <c r="Y355" i="27"/>
  <c r="Y356" i="27"/>
  <c r="Y358" i="27"/>
  <c r="Y363" i="27"/>
  <c r="Y364" i="27"/>
  <c r="Y366" i="27"/>
  <c r="Y370" i="27"/>
  <c r="Y371" i="27"/>
  <c r="Y377" i="27"/>
  <c r="Y378" i="27"/>
  <c r="Y379" i="27"/>
  <c r="Y380" i="27"/>
  <c r="Y381" i="27"/>
  <c r="Y384" i="27"/>
  <c r="Y385" i="27"/>
  <c r="Y386" i="27"/>
  <c r="Y390" i="27"/>
  <c r="Y391" i="27"/>
  <c r="Y392" i="27"/>
  <c r="Y393" i="27"/>
  <c r="Y394" i="27"/>
  <c r="Y398" i="27"/>
  <c r="Y399" i="27"/>
  <c r="Y401" i="27"/>
  <c r="Y403" i="27"/>
  <c r="Y404" i="27"/>
  <c r="Y405" i="27"/>
  <c r="Y407" i="27"/>
  <c r="Y408" i="27"/>
  <c r="Y409" i="27"/>
  <c r="Y411" i="27"/>
  <c r="Y412" i="27"/>
  <c r="Y413" i="27"/>
  <c r="Y414" i="27"/>
  <c r="Y416" i="27"/>
  <c r="Y418" i="27"/>
  <c r="Y419" i="27"/>
  <c r="Y420" i="27"/>
  <c r="Y424" i="27"/>
  <c r="Y426" i="27"/>
  <c r="Y428" i="27"/>
  <c r="Y431" i="27"/>
  <c r="Y432" i="27"/>
  <c r="Y433" i="27"/>
  <c r="Y434" i="27"/>
  <c r="Y435" i="27"/>
  <c r="Y436" i="27"/>
  <c r="Y438" i="27"/>
  <c r="Y439" i="27"/>
  <c r="Y440" i="27"/>
  <c r="Y441" i="27"/>
  <c r="Y442" i="27"/>
  <c r="Y443" i="27"/>
  <c r="Y444" i="27"/>
  <c r="Y446" i="27"/>
  <c r="Y447" i="27"/>
  <c r="Y448" i="27"/>
  <c r="Y449" i="27"/>
  <c r="Y450" i="27"/>
  <c r="Y451" i="27"/>
  <c r="Y452" i="27"/>
  <c r="Y453" i="27"/>
  <c r="Y454" i="27"/>
  <c r="Y455" i="27"/>
  <c r="Y456" i="27"/>
  <c r="Y457" i="27"/>
  <c r="Y458" i="27"/>
  <c r="Y460" i="27"/>
  <c r="Y461" i="27"/>
  <c r="Y462" i="27"/>
  <c r="Y463" i="27"/>
  <c r="Y464" i="27"/>
  <c r="Y465" i="27"/>
  <c r="Y466" i="27"/>
  <c r="Y468" i="27"/>
  <c r="Y469" i="27"/>
  <c r="Y470" i="27"/>
  <c r="Y471" i="27"/>
  <c r="Y472" i="27"/>
  <c r="Y473" i="27"/>
  <c r="Y474" i="27"/>
  <c r="Y476" i="27"/>
  <c r="Y477" i="27"/>
  <c r="Y478" i="27"/>
  <c r="Y479" i="27"/>
  <c r="Y480" i="27"/>
  <c r="Y481" i="27"/>
  <c r="Y482" i="27"/>
  <c r="Y483" i="27"/>
  <c r="Y484" i="27"/>
  <c r="Y485" i="27"/>
  <c r="Y486" i="27"/>
  <c r="Y487" i="27"/>
  <c r="Y488" i="27"/>
  <c r="Y489" i="27"/>
  <c r="Y490" i="27"/>
  <c r="Y491" i="27"/>
  <c r="Y492" i="27"/>
  <c r="Y493" i="27"/>
  <c r="Y494" i="27"/>
  <c r="Y495" i="27"/>
  <c r="Y496" i="27"/>
  <c r="Y497" i="27"/>
  <c r="Y498" i="27"/>
  <c r="Y499" i="27"/>
  <c r="Y500" i="27"/>
  <c r="Y501" i="27"/>
  <c r="Y502" i="27"/>
  <c r="Y503" i="27"/>
  <c r="Y504" i="27"/>
  <c r="Y505" i="27"/>
  <c r="Y506" i="27"/>
  <c r="Y507" i="27"/>
  <c r="Y508" i="27"/>
  <c r="Y509" i="27"/>
  <c r="Y510" i="27"/>
  <c r="Y511" i="27"/>
  <c r="Y512" i="27"/>
  <c r="Y513" i="27"/>
  <c r="Y514" i="27"/>
  <c r="Y515" i="27"/>
  <c r="Y516" i="27"/>
  <c r="Y517" i="27"/>
  <c r="Y518" i="27"/>
  <c r="Y519" i="27"/>
  <c r="Y520" i="27"/>
  <c r="Y521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15" i="27"/>
  <c r="X439" i="27"/>
  <c r="X440" i="27"/>
  <c r="X441" i="27"/>
  <c r="X443" i="27"/>
  <c r="X451" i="27"/>
  <c r="X454" i="27"/>
  <c r="X459" i="27"/>
  <c r="X460" i="27"/>
  <c r="X461" i="27"/>
  <c r="X467" i="27"/>
  <c r="X468" i="27"/>
  <c r="X469" i="27"/>
  <c r="X470" i="27"/>
  <c r="X471" i="27"/>
  <c r="X476" i="27"/>
  <c r="X477" i="27"/>
  <c r="X478" i="27"/>
  <c r="X480" i="27"/>
  <c r="X481" i="27"/>
  <c r="X482" i="27"/>
  <c r="X483" i="27"/>
  <c r="X484" i="27"/>
  <c r="X485" i="27"/>
  <c r="X486" i="27"/>
  <c r="X487" i="27"/>
  <c r="X488" i="27"/>
  <c r="X489" i="27"/>
  <c r="X490" i="27"/>
  <c r="X491" i="27"/>
  <c r="X492" i="27"/>
  <c r="X493" i="27"/>
  <c r="X494" i="27"/>
  <c r="X495" i="27"/>
  <c r="X496" i="27"/>
  <c r="X497" i="27"/>
  <c r="X498" i="27"/>
  <c r="X499" i="27"/>
  <c r="X500" i="27"/>
  <c r="X501" i="27"/>
  <c r="X502" i="27"/>
  <c r="X503" i="27"/>
  <c r="X504" i="27"/>
  <c r="X505" i="27"/>
  <c r="X506" i="27"/>
  <c r="X507" i="27"/>
  <c r="X508" i="27"/>
  <c r="X509" i="27"/>
  <c r="X510" i="27"/>
  <c r="X511" i="27"/>
  <c r="X512" i="27"/>
  <c r="X513" i="27"/>
  <c r="X514" i="27"/>
  <c r="X515" i="27"/>
  <c r="X516" i="27"/>
  <c r="X517" i="27"/>
  <c r="X518" i="27"/>
  <c r="X519" i="27"/>
  <c r="X520" i="27"/>
  <c r="X521" i="27"/>
  <c r="X522" i="27"/>
  <c r="X523" i="27"/>
  <c r="X524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13" i="27"/>
  <c r="W321" i="27"/>
  <c r="W329" i="27"/>
  <c r="W330" i="27"/>
  <c r="W332" i="27"/>
  <c r="W340" i="27"/>
  <c r="W342" i="27"/>
  <c r="W344" i="27"/>
  <c r="W349" i="27"/>
  <c r="W351" i="27"/>
  <c r="W353" i="27"/>
  <c r="W363" i="27"/>
  <c r="W365" i="27"/>
  <c r="A330" i="27"/>
  <c r="F300" i="2"/>
  <c r="B300" i="2" s="1"/>
  <c r="B300" i="5" s="1"/>
  <c r="Z302" i="27" s="1"/>
  <c r="Y295" i="27"/>
  <c r="Y312" i="27"/>
  <c r="B291" i="5"/>
  <c r="Z293" i="27" s="1"/>
  <c r="B297" i="5"/>
  <c r="Z299" i="27" s="1"/>
  <c r="B301" i="5"/>
  <c r="Z303" i="27" s="1"/>
  <c r="B306" i="5"/>
  <c r="Z308" i="27" s="1"/>
  <c r="B309" i="5"/>
  <c r="Z311" i="27" s="1"/>
  <c r="B291" i="2"/>
  <c r="Y293" i="27" s="1"/>
  <c r="B292" i="2"/>
  <c r="B292" i="5" s="1"/>
  <c r="Z294" i="27" s="1"/>
  <c r="B293" i="2"/>
  <c r="B293" i="5" s="1"/>
  <c r="Z295" i="27" s="1"/>
  <c r="B294" i="2"/>
  <c r="Y296" i="27" s="1"/>
  <c r="B295" i="2"/>
  <c r="Y297" i="27" s="1"/>
  <c r="B296" i="2"/>
  <c r="Y298" i="27" s="1"/>
  <c r="B297" i="2"/>
  <c r="Y299" i="27" s="1"/>
  <c r="B298" i="2"/>
  <c r="Y300" i="27" s="1"/>
  <c r="B299" i="2"/>
  <c r="Y301" i="27" s="1"/>
  <c r="B301" i="2"/>
  <c r="Y303" i="27" s="1"/>
  <c r="B302" i="2"/>
  <c r="B302" i="5" s="1"/>
  <c r="Z304" i="27" s="1"/>
  <c r="B303" i="2"/>
  <c r="B303" i="5" s="1"/>
  <c r="Z305" i="27" s="1"/>
  <c r="B304" i="2"/>
  <c r="Y306" i="27" s="1"/>
  <c r="B305" i="2"/>
  <c r="Y307" i="27" s="1"/>
  <c r="B306" i="2"/>
  <c r="Y308" i="27" s="1"/>
  <c r="B307" i="2"/>
  <c r="Y309" i="27" s="1"/>
  <c r="B308" i="2"/>
  <c r="Y310" i="27" s="1"/>
  <c r="B309" i="2"/>
  <c r="Y311" i="27" s="1"/>
  <c r="J307" i="2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G296" i="1"/>
  <c r="F296" i="1"/>
  <c r="B173" i="3"/>
  <c r="B29" i="3"/>
  <c r="B309" i="3"/>
  <c r="B306" i="3"/>
  <c r="B305" i="3"/>
  <c r="B304" i="3"/>
  <c r="AA306" i="27" s="1"/>
  <c r="B300" i="3"/>
  <c r="B299" i="3"/>
  <c r="AA301" i="27" s="1"/>
  <c r="B297" i="3"/>
  <c r="AA299" i="27" s="1"/>
  <c r="B296" i="3"/>
  <c r="AA298" i="27" s="1"/>
  <c r="B294" i="3"/>
  <c r="AA296" i="27" s="1"/>
  <c r="B293" i="3"/>
  <c r="B292" i="3"/>
  <c r="AA294" i="27" s="1"/>
  <c r="A176" i="27"/>
  <c r="B274" i="5"/>
  <c r="Z276" i="27" s="1"/>
  <c r="B280" i="5"/>
  <c r="Z282" i="27" s="1"/>
  <c r="B282" i="5"/>
  <c r="Z284" i="27" s="1"/>
  <c r="B288" i="5"/>
  <c r="Z290" i="27" s="1"/>
  <c r="B290" i="5"/>
  <c r="Z292" i="27" s="1"/>
  <c r="B274" i="2"/>
  <c r="B275" i="2"/>
  <c r="B275" i="5" s="1"/>
  <c r="Z277" i="27" s="1"/>
  <c r="B276" i="2"/>
  <c r="B276" i="5" s="1"/>
  <c r="Z278" i="27" s="1"/>
  <c r="B277" i="2"/>
  <c r="B277" i="5" s="1"/>
  <c r="Z279" i="27" s="1"/>
  <c r="B278" i="2"/>
  <c r="B278" i="5" s="1"/>
  <c r="Z280" i="27" s="1"/>
  <c r="B279" i="2"/>
  <c r="B279" i="5" s="1"/>
  <c r="Z281" i="27" s="1"/>
  <c r="B280" i="2"/>
  <c r="Y282" i="27" s="1"/>
  <c r="B281" i="2"/>
  <c r="Y283" i="27" s="1"/>
  <c r="B282" i="2"/>
  <c r="B283" i="2"/>
  <c r="B283" i="5" s="1"/>
  <c r="Z285" i="27" s="1"/>
  <c r="B284" i="2"/>
  <c r="B284" i="5" s="1"/>
  <c r="Z286" i="27" s="1"/>
  <c r="B285" i="2"/>
  <c r="B285" i="5" s="1"/>
  <c r="Z287" i="27" s="1"/>
  <c r="B286" i="2"/>
  <c r="B286" i="5" s="1"/>
  <c r="Z288" i="27" s="1"/>
  <c r="B287" i="2"/>
  <c r="B287" i="5" s="1"/>
  <c r="Z289" i="27" s="1"/>
  <c r="B288" i="2"/>
  <c r="Y290" i="27" s="1"/>
  <c r="B289" i="2"/>
  <c r="Y291" i="27" s="1"/>
  <c r="B290" i="2"/>
  <c r="Y292" i="27" s="1"/>
  <c r="AB140" i="2"/>
  <c r="D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8" i="3"/>
  <c r="B287" i="3"/>
  <c r="AA284" i="27"/>
  <c r="AA283" i="27"/>
  <c r="AA106" i="27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2" i="3"/>
  <c r="B270" i="3"/>
  <c r="B268" i="3"/>
  <c r="B264" i="3"/>
  <c r="B262" i="3"/>
  <c r="B259" i="3"/>
  <c r="B256" i="2"/>
  <c r="Y258" i="27" s="1"/>
  <c r="B257" i="2"/>
  <c r="Y259" i="27" s="1"/>
  <c r="B258" i="2"/>
  <c r="Y260" i="27" s="1"/>
  <c r="B259" i="2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I271" i="1"/>
  <c r="B271" i="1" s="1"/>
  <c r="W273" i="27" s="1"/>
  <c r="L270" i="1"/>
  <c r="B270" i="1" s="1"/>
  <c r="D264" i="1"/>
  <c r="B264" i="1" s="1"/>
  <c r="B264" i="4" s="1"/>
  <c r="X266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Y261" i="27"/>
  <c r="Y262" i="27"/>
  <c r="Y265" i="27"/>
  <c r="Y270" i="27"/>
  <c r="Y276" i="27"/>
  <c r="Y277" i="27"/>
  <c r="Y278" i="27"/>
  <c r="Y279" i="27"/>
  <c r="Y280" i="27"/>
  <c r="Y281" i="27"/>
  <c r="Y284" i="27"/>
  <c r="Y285" i="27"/>
  <c r="Y286" i="27"/>
  <c r="Y287" i="27"/>
  <c r="Y288" i="27"/>
  <c r="Y289" i="27"/>
  <c r="W288" i="27"/>
  <c r="W297" i="27"/>
  <c r="W305" i="27"/>
  <c r="W309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AA225" i="27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J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B195" i="3"/>
  <c r="AA197" i="27" s="1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AA181" i="27"/>
  <c r="B178" i="3"/>
  <c r="AA180" i="27" s="1"/>
  <c r="AA179" i="27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AA169" i="27"/>
  <c r="B166" i="3"/>
  <c r="AA168" i="27" s="1"/>
  <c r="B165" i="3"/>
  <c r="AA167" i="27" s="1"/>
  <c r="B164" i="3"/>
  <c r="AA166" i="27" s="1"/>
  <c r="B162" i="3"/>
  <c r="AA164" i="27" s="1"/>
  <c r="B161" i="3"/>
  <c r="AA163" i="27" s="1"/>
  <c r="AA162" i="27"/>
  <c r="AA157" i="27"/>
  <c r="B153" i="3"/>
  <c r="AA155" i="27" s="1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AA144" i="27"/>
  <c r="B135" i="3"/>
  <c r="AA137" i="27" s="1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B140" i="2" s="1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D135" i="1"/>
  <c r="B135" i="1" s="1"/>
  <c r="B135" i="4" s="1"/>
  <c r="X137" i="27" s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4" i="2"/>
  <c r="Y116" i="27" s="1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AA108" i="27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B92" i="3"/>
  <c r="AA94" i="27" s="1"/>
  <c r="AA93" i="27"/>
  <c r="B89" i="3"/>
  <c r="AA91" i="27" s="1"/>
  <c r="AA83" i="27"/>
  <c r="B77" i="3"/>
  <c r="AA79" i="27" s="1"/>
  <c r="B75" i="3"/>
  <c r="AA77" i="27" s="1"/>
  <c r="B74" i="3"/>
  <c r="AA76" i="27" s="1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H93" i="2"/>
  <c r="B93" i="2" s="1"/>
  <c r="K89" i="2"/>
  <c r="B89" i="2" s="1"/>
  <c r="I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M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B67" i="3"/>
  <c r="AA69" i="27" s="1"/>
  <c r="AA68" i="27"/>
  <c r="AA67" i="27"/>
  <c r="AA66" i="27"/>
  <c r="AA65" i="27"/>
  <c r="B62" i="3"/>
  <c r="AA64" i="27" s="1"/>
  <c r="B59" i="3"/>
  <c r="AA61" i="27" s="1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AA51" i="27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AA44" i="27"/>
  <c r="AA43" i="27"/>
  <c r="AA30" i="27"/>
  <c r="B32" i="3"/>
  <c r="AA34" i="27" s="1"/>
  <c r="B31" i="3"/>
  <c r="AA33" i="27" s="1"/>
  <c r="B30" i="3"/>
  <c r="AA32" i="27" s="1"/>
  <c r="AA31" i="27"/>
  <c r="AA28" i="27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I42" i="2"/>
  <c r="F42" i="2"/>
  <c r="K29" i="1"/>
  <c r="B29" i="1" s="1"/>
  <c r="E6" i="1"/>
  <c r="AA26" i="27"/>
  <c r="B24" i="2"/>
  <c r="AA25" i="27"/>
  <c r="AA24" i="27"/>
  <c r="B21" i="3"/>
  <c r="AA23" i="27" s="1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AA7" i="27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I21" i="2"/>
  <c r="B21" i="2" s="1"/>
  <c r="L15" i="2"/>
  <c r="J15" i="2"/>
  <c r="I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K21" i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J12" i="1"/>
  <c r="I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Y375" i="27" l="1"/>
  <c r="Y362" i="27"/>
  <c r="Y325" i="27"/>
  <c r="B374" i="5"/>
  <c r="Z376" i="27" s="1"/>
  <c r="B365" i="5"/>
  <c r="Z367" i="27" s="1"/>
  <c r="Y373" i="27"/>
  <c r="Y361" i="27"/>
  <c r="Y347" i="27"/>
  <c r="Y324" i="27"/>
  <c r="B314" i="5"/>
  <c r="Z316" i="27" s="1"/>
  <c r="B372" i="5"/>
  <c r="Z374" i="27" s="1"/>
  <c r="B363" i="5"/>
  <c r="Z365" i="27" s="1"/>
  <c r="Y332" i="27"/>
  <c r="B328" i="5"/>
  <c r="Z330" i="27" s="1"/>
  <c r="B319" i="5"/>
  <c r="Z321" i="27" s="1"/>
  <c r="B350" i="5"/>
  <c r="Z352" i="27" s="1"/>
  <c r="B327" i="5"/>
  <c r="Z329" i="27" s="1"/>
  <c r="B376" i="5"/>
  <c r="Z378" i="27" s="1"/>
  <c r="B358" i="5"/>
  <c r="Z360" i="27" s="1"/>
  <c r="B354" i="5"/>
  <c r="Z356" i="27" s="1"/>
  <c r="W323" i="27"/>
  <c r="W371" i="27"/>
  <c r="W362" i="27"/>
  <c r="W339" i="27"/>
  <c r="W354" i="27"/>
  <c r="AA479" i="27"/>
  <c r="B477" i="4"/>
  <c r="X479" i="27" s="1"/>
  <c r="Y305" i="27"/>
  <c r="B250" i="5"/>
  <c r="Z252" i="27" s="1"/>
  <c r="B289" i="5"/>
  <c r="Z291" i="27" s="1"/>
  <c r="B281" i="5"/>
  <c r="Z283" i="27" s="1"/>
  <c r="B308" i="5"/>
  <c r="Z310" i="27" s="1"/>
  <c r="B299" i="5"/>
  <c r="Z301" i="27" s="1"/>
  <c r="Y304" i="27"/>
  <c r="Y294" i="27"/>
  <c r="B272" i="5"/>
  <c r="Z274" i="27" s="1"/>
  <c r="B273" i="5"/>
  <c r="Z275" i="27" s="1"/>
  <c r="B307" i="5"/>
  <c r="Z309" i="27" s="1"/>
  <c r="B298" i="5"/>
  <c r="Z300" i="27" s="1"/>
  <c r="B261" i="5"/>
  <c r="Z263" i="27" s="1"/>
  <c r="B305" i="5"/>
  <c r="Z307" i="27" s="1"/>
  <c r="B296" i="5"/>
  <c r="Z298" i="27" s="1"/>
  <c r="B312" i="5"/>
  <c r="Z314" i="27" s="1"/>
  <c r="B304" i="5"/>
  <c r="Z306" i="27" s="1"/>
  <c r="B294" i="5"/>
  <c r="Z296" i="27" s="1"/>
  <c r="B311" i="5"/>
  <c r="Z313" i="27" s="1"/>
  <c r="B313" i="5"/>
  <c r="Z315" i="27" s="1"/>
  <c r="B258" i="5"/>
  <c r="Z260" i="27" s="1"/>
  <c r="AA457" i="27"/>
  <c r="B455" i="5"/>
  <c r="Z457" i="27" s="1"/>
  <c r="B453" i="5"/>
  <c r="Z455" i="27" s="1"/>
  <c r="B445" i="4"/>
  <c r="X447" i="27" s="1"/>
  <c r="B435" i="4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B365" i="4"/>
  <c r="X367" i="27" s="1"/>
  <c r="W379" i="27"/>
  <c r="B398" i="4"/>
  <c r="X400" i="27" s="1"/>
  <c r="B403" i="4"/>
  <c r="X405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W343" i="27"/>
  <c r="B341" i="4"/>
  <c r="X343" i="27" s="1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4" i="4"/>
  <c r="X6" i="27" s="1"/>
  <c r="B15" i="4"/>
  <c r="X17" i="27" s="1"/>
  <c r="B8" i="5"/>
  <c r="Z10" i="27" s="1"/>
  <c r="B26" i="4"/>
  <c r="X28" i="27" s="1"/>
  <c r="B1" i="5"/>
  <c r="Z3" i="27" s="1"/>
  <c r="B3" i="5" l="1"/>
  <c r="Z5" i="27" s="1"/>
  <c r="B15" i="5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<sst xmlns="http://schemas.openxmlformats.org/spreadsheetml/2006/main" count="2420" uniqueCount="727">
  <si>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</si>
  <si>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</si>
  <si>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</si>
  <si>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</si>
  <si>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</si>
  <si>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</si>
  <si>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</si>
  <si>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</si>
  <si>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</si>
  <si>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</si>
  <si>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</si>
  <si>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</si>
  <si>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</si>
  <si>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</si>
  <si>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</si>
  <si>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</si>
  <si>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</si>
  <si>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</si>
  <si>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</si>
  <si>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</si>
  <si>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</si>
  <si>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</si>
  <si>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</si>
  <si>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</si>
  <si>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</si>
  <si>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</si>
  <si>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</si>
  <si>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</si>
  <si>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</si>
  <si>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</si>
  <si>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</si>
  <si>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</si>
  <si>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</si>
  <si>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</si>
  <si>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</si>
  <si>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</si>
  <si>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</si>
  <si>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</si>
  <si>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</si>
  <si>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</si>
  <si>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</si>
  <si>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</si>
  <si>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</si>
  <si>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</si>
  <si>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</si>
  <si>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</si>
  <si>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</si>
  <si>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</si>
  <si>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</si>
  <si>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</si>
  <si>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</si>
  <si>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</si>
  <si>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</si>
  <si>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</si>
  <si>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</si>
  <si>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</si>
  <si>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</si>
  <si>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</si>
  <si>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</si>
  <si>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</si>
  <si>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</si>
  <si>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</si>
  <si>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</si>
  <si>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</si>
  <si>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</si>
  <si>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</si>
  <si>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</si>
  <si>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</si>
  <si>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</si>
  <si>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</si>
  <si>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</si>
  <si>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</si>
  <si>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</si>
  <si>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</si>
  <si>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</si>
  <si>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</si>
  <si>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</si>
  <si>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</si>
  <si>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</si>
  <si>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</si>
  <si>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</si>
  <si>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</si>
  <si>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</si>
  <si>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</si>
  <si>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</si>
  <si>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</si>
  <si>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</si>
  <si>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</si>
  <si>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</si>
  <si>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</si>
  <si>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</si>
  <si>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</si>
  <si>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</si>
  <si>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</si>
  <si>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</si>
  <si>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</si>
  <si>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</si>
  <si>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</si>
  <si>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</si>
  <si>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</si>
  <si>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</si>
  <si>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</si>
  <si>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</si>
  <si>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</si>
  <si>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</si>
  <si>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</si>
  <si>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</si>
  <si>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</si>
  <si>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</si>
  <si>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</si>
  <si>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</si>
  <si>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</si>
  <si>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</si>
  <si>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</si>
  <si>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</si>
  <si>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</si>
  <si>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</si>
  <si>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</si>
  <si>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</si>
  <si>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</si>
  <si>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</si>
  <si>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</si>
  <si>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</si>
  <si>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</si>
  <si>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</si>
  <si>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</si>
  <si>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</si>
  <si>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</si>
  <si>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</si>
  <si>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</si>
  <si>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</si>
  <si>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</si>
  <si>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</si>
  <si>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</si>
  <si>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</si>
  <si>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</si>
  <si>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</si>
  <si>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</si>
  <si>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</si>
  <si>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</si>
  <si>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</si>
  <si>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</si>
  <si>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</si>
  <si>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</si>
  <si>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</si>
  <si>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</si>
  <si>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</si>
  <si>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</si>
  <si>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</si>
  <si>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</si>
  <si>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</si>
  <si>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</si>
  <si>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</si>
  <si>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</si>
  <si>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</si>
  <si>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</si>
  <si>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</si>
  <si>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</si>
  <si>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</si>
  <si>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</si>
  <si>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</si>
  <si>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</si>
  <si>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</si>
  <si>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</si>
  <si>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</si>
  <si>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</si>
  <si>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</si>
  <si>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</si>
  <si>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</si>
  <si>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</si>
  <si>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</si>
  <si>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</si>
  <si>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</si>
  <si>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</si>
  <si>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</si>
  <si>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</si>
  <si>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</si>
  <si>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</si>
  <si>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</si>
  <si>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</si>
  <si>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</si>
  <si>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</si>
  <si>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</si>
  <si>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</si>
  <si>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</si>
  <si>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</si>
  <si>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</si>
  <si>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</si>
  <si>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</si>
  <si>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</si>
  <si>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</si>
  <si>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</si>
  <si>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</si>
  <si>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</si>
  <si>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</si>
  <si>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</si>
  <si>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</si>
  <si>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</si>
  <si>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</si>
  <si>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</si>
  <si>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</si>
  <si>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</si>
  <si>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</si>
  <si>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</si>
  <si>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</si>
  <si>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</si>
  <si>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</si>
  <si>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</si>
  <si>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</si>
  <si>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</si>
  <si>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</si>
  <si>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</si>
  <si>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</si>
  <si>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</si>
  <si>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</si>
  <si>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</si>
  <si>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</si>
  <si>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</si>
  <si>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</si>
  <si>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</si>
  <si>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</si>
  <si>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</si>
  <si>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</si>
  <si>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</si>
  <si>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</si>
  <si>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</si>
  <si>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</si>
  <si>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</si>
  <si>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</si>
  <si>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</si>
  <si>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</si>
  <si>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</si>
  <si>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</si>
  <si>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</si>
  <si>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</si>
  <si>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</si>
  <si>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</si>
  <si>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</si>
  <si>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</si>
  <si>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</si>
  <si>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</si>
  <si>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</si>
  <si>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</si>
  <si>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</si>
  <si>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</si>
  <si>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</si>
  <si>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</si>
  <si>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</si>
  <si>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</si>
  <si>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</si>
  <si>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</si>
  <si>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</si>
  <si>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</si>
  <si>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</si>
  <si>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</si>
  <si>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</si>
  <si>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</si>
  <si>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</si>
  <si>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</si>
  <si>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</si>
  <si>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</si>
  <si>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</si>
  <si>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</si>
  <si>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</si>
  <si>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</si>
  <si>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</si>
  <si>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</si>
  <si>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</si>
  <si>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</si>
  <si>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</si>
  <si>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</si>
  <si>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</si>
  <si>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</si>
  <si>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</si>
  <si>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</si>
  <si>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</si>
  <si>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</si>
  <si>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</si>
  <si>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</si>
  <si>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</si>
  <si>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</si>
  <si>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</si>
  <si>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</si>
  <si>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</si>
  <si>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</si>
  <si>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</si>
  <si>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</si>
  <si>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</si>
  <si>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</si>
  <si>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</si>
  <si>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</si>
  <si>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</si>
  <si>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</si>
  <si>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</si>
  <si>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</si>
  <si>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</si>
  <si>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</si>
  <si>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</si>
  <si>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</si>
  <si>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</si>
  <si>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</si>
  <si>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</si>
  <si>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</si>
  <si>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</si>
  <si>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</si>
  <si>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</si>
  <si>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</si>
  <si>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</si>
  <si>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</si>
  <si>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</si>
  <si>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</si>
  <si>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</si>
  <si>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</si>
  <si>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</si>
  <si>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</si>
  <si>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</si>
  <si>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</si>
  <si>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</si>
  <si>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</si>
  <si>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</si>
  <si>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</si>
  <si>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</si>
  <si>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</si>
  <si>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</si>
  <si>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</si>
  <si>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</si>
  <si>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</si>
  <si>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</si>
  <si>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</si>
  <si>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</si>
  <si>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</si>
  <si>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</si>
  <si>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</si>
  <si>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</si>
  <si>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</si>
  <si>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</si>
  <si>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</si>
  <si>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</si>
  <si>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</si>
  <si>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</si>
  <si>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</si>
  <si>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</si>
  <si>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</si>
  <si>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</si>
  <si>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</si>
  <si>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</si>
  <si>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</si>
  <si>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</si>
  <si>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</si>
  <si>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</si>
  <si>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</si>
  <si>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</si>
  <si>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</si>
  <si>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</si>
  <si>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</si>
  <si>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</si>
  <si>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</si>
  <si>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</si>
  <si>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</si>
  <si>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</si>
  <si>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</si>
  <si>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</si>
  <si>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</si>
  <si>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</si>
  <si>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</si>
  <si>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</si>
  <si>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</si>
  <si>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</si>
  <si>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</si>
  <si>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</si>
  <si>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</si>
  <si>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</si>
  <si>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</si>
  <si>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</si>
  <si>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</si>
  <si>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</si>
  <si>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</si>
  <si>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</si>
  <si>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</si>
  <si>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</si>
  <si>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</si>
  <si>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</si>
  <si>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</si>
  <si>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</si>
  <si>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</si>
  <si>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</si>
  <si>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</si>
  <si>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</si>
  <si>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</si>
  <si>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</si>
  <si>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</si>
  <si>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</si>
  <si>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</si>
  <si>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</si>
  <si>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</si>
  <si>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</si>
  <si>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</si>
  <si>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</si>
  <si>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</si>
  <si>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</si>
  <si>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</si>
  <si>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</si>
  <si>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</si>
  <si>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</si>
  <si>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</si>
  <si>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</si>
  <si>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</si>
  <si>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</si>
  <si>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</si>
  <si>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</si>
  <si>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</si>
  <si>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</si>
  <si>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</si>
  <si>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</si>
  <si>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</si>
  <si>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</si>
  <si>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</si>
  <si>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</si>
  <si>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</si>
  <si>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</si>
  <si>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</si>
  <si>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</si>
  <si>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</si>
  <si>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</si>
  <si>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</si>
  <si>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</si>
  <si>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</si>
  <si>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</si>
  <si>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</si>
  <si>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</si>
  <si>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</si>
  <si>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</si>
  <si>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</si>
  <si>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</si>
  <si>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</si>
  <si>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</si>
  <si>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</si>
  <si>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</si>
  <si>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</si>
  <si>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</si>
  <si>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</si>
  <si>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</si>
  <si>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</si>
  <si>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</si>
  <si>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</si>
  <si>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</si>
  <si>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</si>
  <si>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</si>
  <si>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</si>
  <si>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</si>
  <si>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</si>
  <si>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</si>
  <si>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</si>
  <si>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</si>
  <si>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</si>
  <si>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</si>
  <si>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</si>
  <si>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</si>
  <si>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</si>
  <si>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</si>
  <si>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</si>
  <si>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</si>
  <si>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</si>
  <si>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</si>
  <si>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</si>
  <si>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</si>
  <si>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</si>
  <si>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</si>
  <si>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</si>
  <si>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</si>
  <si>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</si>
  <si>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</si>
  <si>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</si>
  <si>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</si>
  <si>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</si>
  <si>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</si>
  <si>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</si>
  <si>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</si>
  <si>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</si>
  <si>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</si>
  <si>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</si>
  <si>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</si>
  <si>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</si>
  <si>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</si>
  <si>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</si>
  <si>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</si>
  <si>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</si>
  <si>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</si>
  <si>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</si>
  <si>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</si>
  <si>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</si>
  <si>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</si>
  <si>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</si>
  <si>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</si>
  <si>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</si>
  <si>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</si>
  <si>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</si>
  <si>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</si>
  <si>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</si>
  <si>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</si>
  <si>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</si>
  <si>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</si>
  <si>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</si>
  <si>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</si>
  <si>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</si>
  <si>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</si>
  <si>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</si>
  <si>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</si>
  <si>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</si>
  <si>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</si>
  <si>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</si>
  <si>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</si>
  <si>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</si>
  <si>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</si>
  <si>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</si>
  <si>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</si>
  <si>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</si>
  <si>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</si>
  <si>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</si>
  <si>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</si>
  <si>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</si>
  <si>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</si>
  <si>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</si>
  <si>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</si>
  <si>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</si>
  <si>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</si>
  <si>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</si>
  <si>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</si>
  <si>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</si>
  <si>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</si>
  <si>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</si>
  <si>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</si>
  <si>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</si>
  <si>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</si>
  <si>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</si>
  <si>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</si>
  <si>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</si>
  <si>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</si>
  <si>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</si>
  <si>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</si>
  <si>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</si>
  <si>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</si>
  <si>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</si>
  <si>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</si>
  <si>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</si>
  <si>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</si>
  <si>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</si>
  <si>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</si>
  <si>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</si>
  <si>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</si>
  <si>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</si>
  <si>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</si>
  <si>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</si>
  <si>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</si>
  <si>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</si>
  <si>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</si>
  <si>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</si>
  <si>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</si>
  <si>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</si>
  <si>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</si>
  <si>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</si>
  <si>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</si>
  <si>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</si>
  <si>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</si>
  <si>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</si>
  <si>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</si>
  <si>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</si>
  <si>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</si>
  <si>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</si>
  <si>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</si>
  <si>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</si>
  <si>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</si>
  <si>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</si>
  <si>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</si>
  <si>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</si>
  <si>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</si>
  <si>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</si>
  <si>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</si>
  <si>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</si>
  <si>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</si>
  <si>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</si>
  <si>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</si>
  <si>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</si>
  <si>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</si>
  <si>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</si>
  <si>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</si>
  <si>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</si>
  <si>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</si>
  <si>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</si>
  <si>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</si>
  <si>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</si>
  <si>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</si>
  <si>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</si>
  <si>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</si>
  <si>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</si>
  <si>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</si>
  <si>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</si>
  <si>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</si>
  <si>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</si>
  <si>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</si>
  <si>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</si>
  <si>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</si>
  <si>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</si>
  <si>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</si>
  <si>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</si>
  <si>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</si>
  <si>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</si>
  <si>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</si>
  <si>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</si>
  <si>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</si>
  <si>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</si>
  <si>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</si>
  <si>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</si>
  <si>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</si>
  <si>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</si>
  <si>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</si>
  <si>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</si>
  <si>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</si>
  <si>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</si>
  <si>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</si>
  <si>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</si>
  <si>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</si>
  <si>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</si>
  <si>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</si>
  <si>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</si>
  <si>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</si>
  <si>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</si>
  <si>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</si>
  <si>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</si>
  <si>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</si>
  <si>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</si>
  <si>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</si>
  <si>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</si>
  <si>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</si>
  <si>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</si>
  <si>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</si>
  <si>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</si>
  <si>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</si>
  <si>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</si>
  <si>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</si>
  <si>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</si>
  <si>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</si>
  <si>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</si>
  <si>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</si>
  <si>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</si>
  <si>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</si>
  <si>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</si>
  <si>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</si>
  <si>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</si>
  <si>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</si>
  <si>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</si>
  <si>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</si>
  <si>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</si>
  <si>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</si>
  <si>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</si>
  <si>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</si>
  <si>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</si>
  <si>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</si>
  <si>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</si>
  <si>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</si>
  <si>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</si>
  <si>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</si>
  <si>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</si>
  <si>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</si>
  <si>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</si>
  <si>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</si>
  <si>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</si>
  <si>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</si>
  <si>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</si>
  <si>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</si>
  <si>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</si>
  <si>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</si>
  <si>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</si>
  <si>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</si>
  <si>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</si>
  <si>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</si>
  <si>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</si>
  <si>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</si>
  <si>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</si>
  <si>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</si>
  <si>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</si>
  <si>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</si>
  <si>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</si>
  <si>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</si>
  <si>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</si>
  <si>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</si>
  <si>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</si>
  <si>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</si>
  <si>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</si>
  <si>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</si>
  <si>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</si>
  <si>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</si>
  <si>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</si>
  <si>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</si>
  <si>
    <t>Rinat Fakhretdinov</t>
  </si>
  <si>
    <t>Brad Tavares</t>
  </si>
  <si>
    <t>Robert Bryczek</t>
  </si>
  <si>
    <t>Trey Waters</t>
  </si>
  <si>
    <t>Axel Sola</t>
  </si>
  <si>
    <t>Ante Delija</t>
  </si>
  <si>
    <t>Robert Ruchala</t>
  </si>
  <si>
    <t>Losene Keita</t>
  </si>
  <si>
    <t>Fares Ziam</t>
  </si>
  <si>
    <t>Mason Jones</t>
  </si>
  <si>
    <t>Caio Borralho</t>
  </si>
  <si>
    <t>Nassourdine Imavov</t>
  </si>
  <si>
    <t>Montserrat Rendon</t>
  </si>
  <si>
    <t>Alice Pereira</t>
  </si>
  <si>
    <t>Alden Coria</t>
  </si>
  <si>
    <t>Alessandro Costa</t>
  </si>
  <si>
    <t>Tatiana Suarez</t>
  </si>
  <si>
    <t>Joaquim Silva</t>
  </si>
  <si>
    <t>Claudio Puelles</t>
  </si>
  <si>
    <t>Santiago Luna</t>
  </si>
  <si>
    <t>Dustin Stoltzfus</t>
  </si>
  <si>
    <t>Tom Nolan</t>
  </si>
  <si>
    <t>Charlie Campbell</t>
  </si>
  <si>
    <t>Cam Rowston</t>
  </si>
  <si>
    <t>Michelle Montague</t>
  </si>
  <si>
    <t>Rolando Bedoya</t>
  </si>
  <si>
    <t>Jamie Mullarkey</t>
  </si>
  <si>
    <t>Colby Thicknesse</t>
  </si>
  <si>
    <t>Jonathan Micallef</t>
  </si>
  <si>
    <t>Louie Sutherland</t>
  </si>
  <si>
    <t>Justin Tafa</t>
  </si>
  <si>
    <t>Ramon Tavares</t>
  </si>
  <si>
    <t>Jack 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</si>
</sst>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477"/>
  <sheetViews>
    <sheetView topLeftCell="A229" zoomScale="90" zoomScaleNormal="90" workbookViewId="0">
      <selection activeCell="D241" sqref="D241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5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5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5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5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5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5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5" x14ac:dyDescent="0.3">
      <c r="A7" t="s">
        <v>6</v>
      </c>
      <c r="B7" s="1">
        <f t="shared" ref="B7:B68" si="1" xml:space="preserve"> AVERAGE(C7:BC7)</f>
        <v>243.66666666666666</v>
      </c>
      <c r="C7">
        <f>7*60+19</f>
        <v>439</v>
      </c>
      <c r="D7">
        <f>3*60+54</f>
        <v>234</v>
      </c>
      <c r="E7">
        <v>58</v>
      </c>
    </row>
    <row r="8" spans="1:15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5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5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5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5" x14ac:dyDescent="0.3">
      <c r="A12" t="s">
        <v>280</v>
      </c>
      <c r="B12" s="1">
        <f xml:space="preserve"> AVERAGE(C12:BC12)</f>
        <v>257.8</v>
      </c>
      <c r="C12">
        <f>9*60+39</f>
        <v>579</v>
      </c>
      <c r="D12">
        <v>23</v>
      </c>
      <c r="E12">
        <v>479</v>
      </c>
      <c r="F12">
        <v>126</v>
      </c>
      <c r="G12">
        <v>0</v>
      </c>
      <c r="H12">
        <v>13</v>
      </c>
      <c r="I12">
        <f>12*60+50</f>
        <v>770</v>
      </c>
      <c r="J12">
        <f>9*60+20</f>
        <v>560</v>
      </c>
      <c r="K12">
        <v>5</v>
      </c>
      <c r="L12">
        <v>23</v>
      </c>
    </row>
    <row r="13" spans="1:15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5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5" x14ac:dyDescent="0.3">
      <c r="A15" t="s">
        <v>284</v>
      </c>
      <c r="B15" s="1">
        <f t="shared" si="1"/>
        <v>92.769230769230774</v>
      </c>
      <c r="C15">
        <v>0</v>
      </c>
      <c r="D15">
        <v>597</v>
      </c>
      <c r="E15">
        <v>2</v>
      </c>
      <c r="F15">
        <v>33</v>
      </c>
      <c r="G15">
        <v>4</v>
      </c>
      <c r="H15">
        <v>3</v>
      </c>
      <c r="I15">
        <v>111</v>
      </c>
      <c r="J15">
        <v>154</v>
      </c>
      <c r="K15">
        <v>68</v>
      </c>
      <c r="L15">
        <v>41</v>
      </c>
      <c r="M15" s="10">
        <v>49</v>
      </c>
      <c r="N15" s="10">
        <v>141</v>
      </c>
      <c r="O15" s="10">
        <v>3</v>
      </c>
    </row>
    <row r="16" spans="1:15" x14ac:dyDescent="0.3">
      <c r="A16" t="s">
        <v>581</v>
      </c>
      <c r="B16" s="1">
        <f t="shared" si="1"/>
        <v>51</v>
      </c>
      <c r="C16">
        <v>137</v>
      </c>
      <c r="D16">
        <v>8</v>
      </c>
      <c r="E16">
        <v>8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t="shared" si="1"/>
        <v>232.54545454545453</v>
      </c>
      <c r="C21">
        <f>360+38</f>
        <v>398</v>
      </c>
      <c r="D21">
        <f>240+23</f>
        <v>263</v>
      </c>
      <c r="E21">
        <f>360+54</f>
        <v>414</v>
      </c>
      <c r="F21">
        <f>120+51</f>
        <v>171</v>
      </c>
      <c r="G21">
        <f>240+29</f>
        <v>269</v>
      </c>
      <c r="H21">
        <f>360+21</f>
        <v>381</v>
      </c>
      <c r="I21">
        <f>240+52</f>
        <v>292</v>
      </c>
      <c r="J21">
        <f>120+55</f>
        <v>175</v>
      </c>
      <c r="K21">
        <f>68</f>
        <v>68</v>
      </c>
      <c r="L21">
        <v>127</v>
      </c>
      <c r="M21" s="10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xml:space="preserve"> AVERAGE(C24:BC24)</f>
        <v>239.3</v>
      </c>
      <c r="C24" s="14">
        <v>2</v>
      </c>
      <c r="D24" s="14">
        <v>622</v>
      </c>
      <c r="E24" s="14">
        <v>367</v>
      </c>
      <c r="F24" s="14">
        <v>363</v>
      </c>
      <c r="G24" s="14">
        <v>72</v>
      </c>
      <c r="H24" s="13">
        <v>235</v>
      </c>
      <c r="I24" s="13">
        <v>388</v>
      </c>
      <c r="J24" s="13">
        <v>19</v>
      </c>
      <c r="K24" s="13">
        <v>169</v>
      </c>
      <c r="L24" s="13">
        <v>156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55.8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  <c r="L26">
        <v>86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0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0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0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0" x14ac:dyDescent="0.3">
      <c r="A36" t="s">
        <v>35</v>
      </c>
      <c r="B36" s="1">
        <f t="shared" si="1"/>
        <v>331</v>
      </c>
      <c r="C36">
        <v>331</v>
      </c>
    </row>
    <row r="37" spans="1:20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0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0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0" x14ac:dyDescent="0.3">
      <c r="A40" t="s">
        <v>642</v>
      </c>
      <c r="B40" s="1">
        <f t="shared" si="1"/>
        <v>0.4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20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0" x14ac:dyDescent="0.3">
      <c r="A42" t="s">
        <v>301</v>
      </c>
      <c r="B42" s="1">
        <f xml:space="preserve"> AVERAGE(C42:BC42)</f>
        <v>51.9</v>
      </c>
      <c r="C42" s="14">
        <v>11</v>
      </c>
      <c r="D42" s="13">
        <v>38</v>
      </c>
      <c r="E42" s="13">
        <v>73</v>
      </c>
      <c r="F42" s="13">
        <v>128</v>
      </c>
      <c r="G42" s="13">
        <v>18</v>
      </c>
      <c r="H42" s="13">
        <v>4</v>
      </c>
      <c r="I42" s="13">
        <v>68</v>
      </c>
      <c r="J42" s="13">
        <v>22</v>
      </c>
      <c r="K42" s="13">
        <v>79</v>
      </c>
      <c r="L42" s="13">
        <v>78</v>
      </c>
    </row>
    <row r="43" spans="1:20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0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0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0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0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0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t="shared" si="1"/>
        <v>82.5</v>
      </c>
      <c r="C59">
        <v>102</v>
      </c>
      <c r="D59">
        <v>37</v>
      </c>
      <c r="E59">
        <v>58</v>
      </c>
      <c r="F59">
        <v>0</v>
      </c>
      <c r="G59">
        <v>146</v>
      </c>
      <c r="H59">
        <v>66</v>
      </c>
      <c r="I59">
        <v>57</v>
      </c>
      <c r="J59">
        <v>206</v>
      </c>
      <c r="K59">
        <v>0</v>
      </c>
      <c r="L59">
        <v>1</v>
      </c>
      <c r="M59" s="10">
        <v>118</v>
      </c>
      <c r="N59" s="10">
        <v>87</v>
      </c>
      <c r="O59" s="10">
        <v>249</v>
      </c>
      <c r="P59" s="10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t="shared" si="1"/>
        <v>29.357142857142858</v>
      </c>
      <c r="C67">
        <v>81</v>
      </c>
      <c r="D67">
        <v>34</v>
      </c>
      <c r="E67">
        <v>175</v>
      </c>
      <c r="F67">
        <v>3</v>
      </c>
      <c r="G67">
        <v>0</v>
      </c>
      <c r="H67">
        <v>2</v>
      </c>
      <c r="I67">
        <v>0</v>
      </c>
      <c r="J67">
        <v>3</v>
      </c>
      <c r="K67">
        <v>0</v>
      </c>
      <c r="L67">
        <v>35</v>
      </c>
      <c r="M67" s="10">
        <v>21</v>
      </c>
      <c r="N67" s="10">
        <v>5</v>
      </c>
      <c r="O67" s="10">
        <v>3</v>
      </c>
      <c r="P67" s="10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t="shared" si="2"/>
        <v>35.230769230769234</v>
      </c>
      <c r="C74">
        <v>0</v>
      </c>
      <c r="D74">
        <v>8</v>
      </c>
      <c r="E74">
        <v>176</v>
      </c>
      <c r="F74">
        <v>9</v>
      </c>
      <c r="G74">
        <v>64</v>
      </c>
      <c r="H74">
        <v>71</v>
      </c>
      <c r="I74">
        <v>90</v>
      </c>
      <c r="J74">
        <v>13</v>
      </c>
      <c r="K74">
        <v>1</v>
      </c>
      <c r="L74">
        <v>6</v>
      </c>
      <c r="M74" s="10">
        <v>8</v>
      </c>
      <c r="N74" s="10">
        <v>0</v>
      </c>
      <c r="O74" s="10">
        <v>12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23.75</v>
      </c>
      <c r="C84">
        <v>72</v>
      </c>
      <c r="D84">
        <v>4</v>
      </c>
      <c r="E84">
        <v>16</v>
      </c>
      <c r="F84">
        <v>3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xml:space="preserve"> AVERAGE(C87:BC87)</f>
        <v>120.4</v>
      </c>
      <c r="C87" s="14">
        <v>73</v>
      </c>
      <c r="D87" s="14">
        <v>4</v>
      </c>
      <c r="E87" s="14">
        <v>131</v>
      </c>
      <c r="F87" s="14">
        <v>0</v>
      </c>
      <c r="G87" s="14">
        <v>5</v>
      </c>
      <c r="H87" s="14">
        <v>186</v>
      </c>
      <c r="I87" s="14">
        <v>34</v>
      </c>
      <c r="J87" s="13">
        <v>242</v>
      </c>
      <c r="K87" s="13">
        <v>51</v>
      </c>
      <c r="L87" s="13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t="shared" si="2"/>
        <v>206.66666666666666</v>
      </c>
      <c r="C92">
        <v>402</v>
      </c>
      <c r="D92">
        <v>2</v>
      </c>
      <c r="E92">
        <v>348</v>
      </c>
      <c r="F92">
        <v>334</v>
      </c>
      <c r="G92">
        <v>0</v>
      </c>
      <c r="H92">
        <v>5</v>
      </c>
      <c r="I92">
        <v>359</v>
      </c>
      <c r="J92">
        <v>105</v>
      </c>
      <c r="K92">
        <v>215</v>
      </c>
      <c r="L92">
        <v>146</v>
      </c>
      <c r="M92" s="10">
        <f>660+20</f>
        <v>680</v>
      </c>
      <c r="N92" s="10">
        <v>66</v>
      </c>
      <c r="O92" s="10">
        <v>5</v>
      </c>
      <c r="P92" s="10">
        <v>91</v>
      </c>
      <c r="Q92" s="10">
        <v>342</v>
      </c>
    </row>
    <row r="93" spans="1:21" x14ac:dyDescent="0.3">
      <c r="A93" t="s">
        <v>91</v>
      </c>
      <c r="B93" s="1">
        <f t="shared" si="2"/>
        <v>12.636363636363637</v>
      </c>
      <c r="C93">
        <v>4</v>
      </c>
      <c r="D93">
        <v>77</v>
      </c>
      <c r="E93">
        <v>3</v>
      </c>
      <c r="F93">
        <v>31</v>
      </c>
      <c r="G93">
        <v>0</v>
      </c>
      <c r="H93">
        <v>6</v>
      </c>
      <c r="I93">
        <v>8</v>
      </c>
      <c r="J93">
        <v>7</v>
      </c>
      <c r="K93">
        <v>3</v>
      </c>
      <c r="L93">
        <v>0</v>
      </c>
      <c r="M93" s="10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128</v>
      </c>
      <c r="C102">
        <v>246</v>
      </c>
      <c r="D102">
        <v>10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22.833333333333332</v>
      </c>
      <c r="C104">
        <v>4</v>
      </c>
      <c r="D104">
        <v>0</v>
      </c>
      <c r="E104">
        <v>119</v>
      </c>
      <c r="F104">
        <v>0</v>
      </c>
      <c r="G104">
        <v>14</v>
      </c>
      <c r="H104">
        <v>0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225.3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  <c r="L106">
        <v>261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88.777777777777771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89.4</v>
      </c>
      <c r="C115" s="14">
        <v>0</v>
      </c>
      <c r="D115" s="14">
        <v>0</v>
      </c>
      <c r="E115" s="14">
        <v>5</v>
      </c>
      <c r="F115" s="14">
        <v>248</v>
      </c>
      <c r="G115" s="13">
        <v>23</v>
      </c>
      <c r="H115" s="13">
        <v>35</v>
      </c>
      <c r="I115" s="13">
        <v>142</v>
      </c>
      <c r="J115" s="13">
        <v>40</v>
      </c>
      <c r="K115" s="13">
        <v>399</v>
      </c>
      <c r="L115" s="13">
        <v>2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xml:space="preserve"> AVERAGE(C129:BC129)</f>
        <v>155.69999999999999</v>
      </c>
      <c r="C129" s="13">
        <v>188</v>
      </c>
      <c r="D129" s="13">
        <v>139</v>
      </c>
      <c r="E129" s="13">
        <v>121</v>
      </c>
      <c r="F129" s="13">
        <v>108</v>
      </c>
      <c r="G129" s="13">
        <v>295</v>
      </c>
      <c r="H129" s="13">
        <v>0</v>
      </c>
      <c r="I129" s="13">
        <v>168</v>
      </c>
      <c r="J129" s="13">
        <v>43</v>
      </c>
      <c r="K129" s="13">
        <v>434</v>
      </c>
      <c r="L129" s="13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t="shared" si="3"/>
        <v>96.083333333333329</v>
      </c>
      <c r="C135">
        <v>41</v>
      </c>
      <c r="D135">
        <f>8*0+35</f>
        <v>35</v>
      </c>
      <c r="E135">
        <v>72</v>
      </c>
      <c r="F135">
        <v>48</v>
      </c>
      <c r="G135">
        <v>49</v>
      </c>
      <c r="H135">
        <v>0</v>
      </c>
      <c r="I135">
        <v>85</v>
      </c>
      <c r="J135">
        <v>270</v>
      </c>
      <c r="K135">
        <v>107</v>
      </c>
      <c r="L135">
        <v>164</v>
      </c>
      <c r="M135" s="10">
        <v>222</v>
      </c>
      <c r="N135" s="10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191.11111111111111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  <c r="K152">
        <v>135</v>
      </c>
    </row>
    <row r="153" spans="1:21" x14ac:dyDescent="0.3">
      <c r="A153" t="s">
        <v>391</v>
      </c>
      <c r="B153" s="1">
        <f t="shared" si="3"/>
        <v>167.5</v>
      </c>
      <c r="C153">
        <v>0</v>
      </c>
      <c r="D153">
        <v>203</v>
      </c>
      <c r="E153">
        <v>274</v>
      </c>
      <c r="F153">
        <v>193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42.666666666666664</v>
      </c>
      <c r="C157">
        <v>56</v>
      </c>
      <c r="D157">
        <v>72</v>
      </c>
      <c r="E157">
        <v>0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177.66666666666666</v>
      </c>
      <c r="C162">
        <v>383</v>
      </c>
      <c r="D162">
        <v>15</v>
      </c>
      <c r="E162">
        <v>135</v>
      </c>
    </row>
    <row r="163" spans="1:26" x14ac:dyDescent="0.3">
      <c r="A163" t="s">
        <v>399</v>
      </c>
      <c r="B163" s="1">
        <f t="shared" si="3"/>
        <v>21</v>
      </c>
      <c r="C163">
        <v>0</v>
      </c>
      <c r="D163">
        <v>42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xml:space="preserve"> AVERAGE(C167:BC167)</f>
        <v>115.8</v>
      </c>
      <c r="C167" s="13">
        <v>81</v>
      </c>
      <c r="D167" s="13">
        <v>163</v>
      </c>
      <c r="E167" s="13">
        <v>33</v>
      </c>
      <c r="F167" s="13">
        <v>410</v>
      </c>
      <c r="G167" s="13">
        <v>26</v>
      </c>
      <c r="H167" s="13">
        <v>151</v>
      </c>
      <c r="I167" s="13">
        <v>81</v>
      </c>
      <c r="J167" s="13">
        <v>19</v>
      </c>
      <c r="K167" s="13">
        <v>167</v>
      </c>
      <c r="L167" s="13">
        <v>27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337</v>
      </c>
      <c r="C172">
        <v>388</v>
      </c>
      <c r="D172">
        <v>164</v>
      </c>
      <c r="E172">
        <v>38</v>
      </c>
      <c r="F172">
        <f>12*60+38</f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73.333333333333329</v>
      </c>
      <c r="C178">
        <v>25</v>
      </c>
      <c r="D178">
        <v>195</v>
      </c>
      <c r="E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t="shared" si="4"/>
        <v>66.13333333333334</v>
      </c>
      <c r="C195">
        <v>1</v>
      </c>
      <c r="D195">
        <v>239</v>
      </c>
      <c r="E195">
        <v>0</v>
      </c>
      <c r="F195">
        <v>165</v>
      </c>
      <c r="G195">
        <v>0</v>
      </c>
      <c r="H195">
        <v>21</v>
      </c>
      <c r="I195">
        <v>2</v>
      </c>
      <c r="J195">
        <v>29</v>
      </c>
      <c r="K195">
        <v>84</v>
      </c>
      <c r="L195">
        <v>47</v>
      </c>
      <c r="M195" s="10">
        <v>4</v>
      </c>
      <c r="N195" s="10">
        <v>181</v>
      </c>
      <c r="O195" s="10">
        <v>0</v>
      </c>
      <c r="P195" s="10">
        <v>0</v>
      </c>
      <c r="Q195" s="10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54</v>
      </c>
      <c r="C200">
        <v>99</v>
      </c>
      <c r="D200">
        <v>9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t="shared" si="4"/>
        <v>286.89999999999998</v>
      </c>
      <c r="C206">
        <v>222</v>
      </c>
      <c r="D206">
        <v>228</v>
      </c>
      <c r="E206">
        <v>93</v>
      </c>
      <c r="F206">
        <v>164</v>
      </c>
      <c r="G206">
        <v>46</v>
      </c>
      <c r="H206">
        <v>186</v>
      </c>
      <c r="I206">
        <v>426</v>
      </c>
      <c r="J206">
        <f>12*60+2</f>
        <v>722</v>
      </c>
      <c r="K206">
        <v>395</v>
      </c>
      <c r="L206">
        <v>387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xml:space="preserve"> AVERAGE(C210:BC210)</f>
        <v>36</v>
      </c>
      <c r="C210" s="14">
        <v>86</v>
      </c>
      <c r="D210" s="14">
        <v>0</v>
      </c>
      <c r="E210" s="14">
        <v>9</v>
      </c>
      <c r="F210" s="14">
        <v>0</v>
      </c>
      <c r="G210" s="14">
        <v>0</v>
      </c>
      <c r="H210" s="14">
        <v>29</v>
      </c>
      <c r="I210" s="14">
        <v>0</v>
      </c>
      <c r="J210" s="13">
        <v>3</v>
      </c>
      <c r="K210" s="13">
        <v>231</v>
      </c>
      <c r="L210" s="13">
        <v>2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8.5</v>
      </c>
      <c r="C213">
        <v>9</v>
      </c>
      <c r="D213">
        <v>8</v>
      </c>
      <c r="E213">
        <v>9</v>
      </c>
      <c r="F213">
        <v>0</v>
      </c>
      <c r="G213">
        <v>6</v>
      </c>
      <c r="H213">
        <v>19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61.625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  <c r="J217">
        <v>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128</v>
      </c>
      <c r="C222">
        <v>276</v>
      </c>
      <c r="D222">
        <v>167</v>
      </c>
      <c r="E222">
        <v>61</v>
      </c>
      <c r="F222">
        <v>8</v>
      </c>
    </row>
    <row r="223" spans="1:21" x14ac:dyDescent="0.3">
      <c r="A223" t="s">
        <v>569</v>
      </c>
      <c r="B223" s="1">
        <f t="shared" si="4"/>
        <v>199.33333333333334</v>
      </c>
      <c r="C223">
        <v>245</v>
      </c>
      <c r="D223">
        <v>7</v>
      </c>
      <c r="E223">
        <v>346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262.22222222222223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248.33333333333334</v>
      </c>
      <c r="C238">
        <v>46</v>
      </c>
      <c r="D238">
        <v>52</v>
      </c>
      <c r="E238">
        <v>647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210</v>
      </c>
      <c r="C241">
        <v>319</v>
      </c>
      <c r="D241">
        <v>101</v>
      </c>
    </row>
    <row r="242" spans="1:12" x14ac:dyDescent="0.3">
      <c r="A242" t="s">
        <v>472</v>
      </c>
      <c r="B242" s="1">
        <f t="shared" si="4"/>
        <v>97</v>
      </c>
      <c r="C242">
        <v>56</v>
      </c>
      <c r="D242">
        <v>54</v>
      </c>
      <c r="E242">
        <v>181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147.25</v>
      </c>
      <c r="C244">
        <v>581</v>
      </c>
      <c r="D244">
        <v>8</v>
      </c>
      <c r="E244">
        <v>0</v>
      </c>
      <c r="F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200.22222222222223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  <c r="K247">
        <v>332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5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5" x14ac:dyDescent="0.3">
      <c r="A258" t="s">
        <v>488</v>
      </c>
      <c r="B258" s="1">
        <f t="shared" si="5"/>
        <v>47</v>
      </c>
      <c r="C258">
        <v>8</v>
      </c>
      <c r="D258">
        <v>109</v>
      </c>
      <c r="E258">
        <v>71</v>
      </c>
      <c r="F258">
        <v>0</v>
      </c>
    </row>
    <row r="259" spans="1:15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5" x14ac:dyDescent="0.3">
      <c r="A260" t="s">
        <v>490</v>
      </c>
      <c r="B260" s="1">
        <f t="shared" si="5"/>
        <v>485</v>
      </c>
      <c r="C260">
        <v>386</v>
      </c>
      <c r="D260">
        <v>584</v>
      </c>
    </row>
    <row r="261" spans="1:15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5" x14ac:dyDescent="0.3">
      <c r="A262" t="s">
        <v>492</v>
      </c>
      <c r="B262" s="1">
        <f t="shared" si="5"/>
        <v>181.75</v>
      </c>
      <c r="C262">
        <v>331</v>
      </c>
      <c r="D262">
        <v>27</v>
      </c>
      <c r="E262">
        <v>197</v>
      </c>
      <c r="F262">
        <v>347</v>
      </c>
      <c r="G262">
        <v>22</v>
      </c>
      <c r="H262">
        <v>228</v>
      </c>
      <c r="I262">
        <v>78</v>
      </c>
      <c r="J262">
        <v>454</v>
      </c>
      <c r="K262">
        <v>208</v>
      </c>
      <c r="L262">
        <v>148</v>
      </c>
      <c r="M262" s="10">
        <v>108</v>
      </c>
      <c r="N262" s="10">
        <v>33</v>
      </c>
    </row>
    <row r="263" spans="1:15" x14ac:dyDescent="0.3">
      <c r="A263" t="s">
        <v>493</v>
      </c>
      <c r="B263" s="1">
        <f t="shared" si="5"/>
        <v>293.46153846153845</v>
      </c>
      <c r="C263">
        <v>504</v>
      </c>
      <c r="D263">
        <v>246</v>
      </c>
      <c r="E263">
        <v>105</v>
      </c>
      <c r="F263">
        <v>609</v>
      </c>
      <c r="G263">
        <v>0</v>
      </c>
      <c r="H263">
        <v>147</v>
      </c>
      <c r="I263">
        <v>518</v>
      </c>
      <c r="J263">
        <v>2</v>
      </c>
      <c r="K263">
        <v>84</v>
      </c>
      <c r="L263">
        <v>285</v>
      </c>
      <c r="M263" s="10">
        <v>649</v>
      </c>
      <c r="N263" s="10">
        <v>0</v>
      </c>
      <c r="O263" s="10">
        <v>666</v>
      </c>
    </row>
    <row r="264" spans="1:15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5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5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5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5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5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5" x14ac:dyDescent="0.3">
      <c r="A270" t="s">
        <v>500</v>
      </c>
      <c r="B270" s="1">
        <f t="shared" si="5"/>
        <v>215.54545454545453</v>
      </c>
      <c r="C270">
        <v>3</v>
      </c>
      <c r="D270">
        <v>208</v>
      </c>
      <c r="E270">
        <v>32</v>
      </c>
      <c r="F270">
        <v>399</v>
      </c>
      <c r="G270">
        <v>401</v>
      </c>
      <c r="H270">
        <v>194</v>
      </c>
      <c r="I270">
        <v>365</v>
      </c>
      <c r="J270">
        <v>27</v>
      </c>
      <c r="K270">
        <v>188</v>
      </c>
      <c r="L270">
        <f>8*60+51</f>
        <v>531</v>
      </c>
      <c r="M270" s="10">
        <v>23</v>
      </c>
    </row>
    <row r="271" spans="1:15" x14ac:dyDescent="0.3">
      <c r="A271" t="s">
        <v>501</v>
      </c>
      <c r="B271" s="1">
        <f t="shared" si="5"/>
        <v>412.72727272727275</v>
      </c>
      <c r="C271">
        <v>209</v>
      </c>
      <c r="D271">
        <v>50</v>
      </c>
      <c r="E271">
        <v>46</v>
      </c>
      <c r="F271">
        <v>65</v>
      </c>
      <c r="G271">
        <v>2298</v>
      </c>
      <c r="H271">
        <v>127</v>
      </c>
      <c r="I271">
        <f>360+52</f>
        <v>412</v>
      </c>
      <c r="J271">
        <v>88</v>
      </c>
      <c r="K271">
        <v>421</v>
      </c>
      <c r="L271">
        <v>299</v>
      </c>
      <c r="M271" s="10">
        <v>525</v>
      </c>
    </row>
    <row r="272" spans="1:15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230.5</v>
      </c>
      <c r="C276">
        <v>460</v>
      </c>
      <c r="D276">
        <v>1</v>
      </c>
    </row>
    <row r="277" spans="1:12" x14ac:dyDescent="0.3">
      <c r="A277" t="s">
        <v>511</v>
      </c>
      <c r="B277" s="1">
        <f t="shared" si="5"/>
        <v>0</v>
      </c>
      <c r="C277" s="9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63.8</v>
      </c>
      <c r="C281">
        <v>0</v>
      </c>
      <c r="D281">
        <v>39</v>
      </c>
      <c r="E281">
        <v>220</v>
      </c>
      <c r="F281">
        <v>16</v>
      </c>
      <c r="G281">
        <v>44</v>
      </c>
    </row>
    <row r="282" spans="1:12" x14ac:dyDescent="0.3">
      <c r="A282" t="s">
        <v>517</v>
      </c>
      <c r="B282" s="1">
        <f t="shared" si="5"/>
        <v>111.66666666666667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</row>
    <row r="283" spans="1:12" x14ac:dyDescent="0.3">
      <c r="A283" t="s">
        <v>518</v>
      </c>
      <c r="B283" s="1">
        <f t="shared" si="5"/>
        <v>0</v>
      </c>
      <c r="C283" s="9">
        <v>0</v>
      </c>
    </row>
    <row r="284" spans="1:12" x14ac:dyDescent="0.3">
      <c r="A284" t="s">
        <v>519</v>
      </c>
      <c r="B284" s="1">
        <f t="shared" si="5"/>
        <v>155.1</v>
      </c>
      <c r="C284">
        <v>55</v>
      </c>
      <c r="D284">
        <v>4</v>
      </c>
      <c r="E284">
        <v>9</v>
      </c>
      <c r="F284">
        <v>390</v>
      </c>
      <c r="G284">
        <v>88</v>
      </c>
      <c r="H284">
        <v>156</v>
      </c>
      <c r="I284">
        <v>156</v>
      </c>
      <c r="J284">
        <v>244</v>
      </c>
      <c r="K284">
        <v>14</v>
      </c>
      <c r="L284">
        <v>435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t="shared" si="5"/>
        <v>330.8</v>
      </c>
      <c r="C288">
        <v>340</v>
      </c>
      <c r="D288">
        <f>9*60+15</f>
        <v>555</v>
      </c>
      <c r="E288">
        <v>224</v>
      </c>
      <c r="F288">
        <v>102</v>
      </c>
      <c r="G288">
        <v>360</v>
      </c>
      <c r="H288">
        <v>306</v>
      </c>
      <c r="I288">
        <v>413</v>
      </c>
      <c r="J288">
        <v>263</v>
      </c>
      <c r="K288">
        <v>603</v>
      </c>
      <c r="L288">
        <v>142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138.83333333333334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t="shared" si="5"/>
        <v>253</v>
      </c>
      <c r="C296">
        <v>339</v>
      </c>
      <c r="D296">
        <v>0</v>
      </c>
      <c r="E296">
        <v>26</v>
      </c>
      <c r="F296">
        <f>12*60+32</f>
        <v>752</v>
      </c>
      <c r="G296">
        <f>9*60+33</f>
        <v>573</v>
      </c>
      <c r="H296">
        <v>445</v>
      </c>
      <c r="I296">
        <v>36</v>
      </c>
      <c r="J296">
        <v>155</v>
      </c>
      <c r="K296">
        <v>10</v>
      </c>
      <c r="L296">
        <v>194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xml:space="preserve"> AVERAGE(C302:BC302)</f>
        <v>51.2</v>
      </c>
      <c r="C302">
        <v>226</v>
      </c>
      <c r="D302">
        <v>2</v>
      </c>
      <c r="E302">
        <v>3</v>
      </c>
      <c r="F302">
        <v>7</v>
      </c>
      <c r="G302">
        <v>0</v>
      </c>
      <c r="H302">
        <v>176</v>
      </c>
      <c r="I302">
        <v>34</v>
      </c>
      <c r="J302">
        <v>30</v>
      </c>
      <c r="K302">
        <v>0</v>
      </c>
      <c r="L302">
        <v>34</v>
      </c>
    </row>
    <row r="303" spans="1:12" x14ac:dyDescent="0.3">
      <c r="A303" t="s">
        <v>540</v>
      </c>
      <c r="B303" s="1">
        <f t="shared" si="5"/>
        <v>215</v>
      </c>
      <c r="C303">
        <v>210</v>
      </c>
      <c r="D303">
        <v>182</v>
      </c>
      <c r="E303">
        <v>253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25</v>
      </c>
      <c r="C311">
        <v>0</v>
      </c>
      <c r="D311">
        <v>50</v>
      </c>
    </row>
    <row r="312" spans="1:12" x14ac:dyDescent="0.3">
      <c r="A312" t="s">
        <v>549</v>
      </c>
      <c r="B312" s="1">
        <f t="shared" si="5"/>
        <v>233.25</v>
      </c>
      <c r="C312">
        <f>8*60+48</f>
        <v>528</v>
      </c>
      <c r="D312">
        <v>296</v>
      </c>
      <c r="E312">
        <v>5</v>
      </c>
      <c r="F312">
        <v>104</v>
      </c>
    </row>
    <row r="313" spans="1:12" x14ac:dyDescent="0.3">
      <c r="A313" t="s">
        <v>550</v>
      </c>
      <c r="B313" s="1">
        <f t="shared" si="5"/>
        <v>182.4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</row>
    <row r="314" spans="1:12" x14ac:dyDescent="0.3">
      <c r="A314" t="s">
        <v>551</v>
      </c>
      <c r="B314" s="1">
        <f t="shared" si="5"/>
        <v>226.5</v>
      </c>
      <c r="C314">
        <v>396</v>
      </c>
      <c r="D314">
        <v>57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t="shared" si="5"/>
        <v>268.60000000000002</v>
      </c>
      <c r="C317">
        <v>208</v>
      </c>
      <c r="D317">
        <f>13*60+11</f>
        <v>791</v>
      </c>
      <c r="E317">
        <v>229</v>
      </c>
      <c r="F317">
        <v>29</v>
      </c>
      <c r="G317">
        <v>285</v>
      </c>
      <c r="H317">
        <v>277</v>
      </c>
      <c r="I317">
        <v>178</v>
      </c>
      <c r="J317">
        <v>119</v>
      </c>
      <c r="K317">
        <v>178</v>
      </c>
      <c r="L317">
        <v>392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85.5</v>
      </c>
      <c r="C319">
        <v>22</v>
      </c>
      <c r="D319">
        <v>149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t="shared" si="6"/>
        <v>18.2</v>
      </c>
      <c r="C327">
        <v>5</v>
      </c>
      <c r="D327">
        <v>68</v>
      </c>
      <c r="E327">
        <v>0</v>
      </c>
      <c r="F327">
        <v>0</v>
      </c>
      <c r="G327">
        <v>0</v>
      </c>
      <c r="H327">
        <v>15</v>
      </c>
      <c r="I327">
        <v>5</v>
      </c>
      <c r="J327">
        <v>31</v>
      </c>
      <c r="K327">
        <v>58</v>
      </c>
      <c r="L327">
        <v>0</v>
      </c>
    </row>
    <row r="328" spans="1:12" x14ac:dyDescent="0.3">
      <c r="A328" t="s">
        <v>566</v>
      </c>
      <c r="B328" s="1">
        <f t="shared" si="6"/>
        <v>366</v>
      </c>
      <c r="C328">
        <v>366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17.5</v>
      </c>
      <c r="C331">
        <v>2</v>
      </c>
      <c r="D331">
        <v>32</v>
      </c>
      <c r="E331">
        <v>0</v>
      </c>
      <c r="F331">
        <v>36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t="shared" si="6"/>
        <v>231.1</v>
      </c>
      <c r="C346">
        <v>2</v>
      </c>
      <c r="D346">
        <v>11</v>
      </c>
      <c r="E346">
        <v>699</v>
      </c>
      <c r="F346">
        <v>102</v>
      </c>
      <c r="G346">
        <v>341</v>
      </c>
      <c r="H346">
        <v>39</v>
      </c>
      <c r="I346">
        <v>42</v>
      </c>
      <c r="J346">
        <v>31</v>
      </c>
      <c r="K346">
        <v>152</v>
      </c>
      <c r="L346">
        <f>14*60+52</f>
        <v>892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123.3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  <c r="L354">
        <v>29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5.5</v>
      </c>
      <c r="C358">
        <v>0</v>
      </c>
      <c r="D358">
        <v>4</v>
      </c>
      <c r="E358">
        <v>0</v>
      </c>
      <c r="F358">
        <v>0</v>
      </c>
      <c r="G358">
        <v>2</v>
      </c>
      <c r="H358">
        <v>27</v>
      </c>
    </row>
    <row r="359" spans="1:12" x14ac:dyDescent="0.3">
      <c r="A359" t="s">
        <v>603</v>
      </c>
      <c r="B359" s="1">
        <f t="shared" si="6"/>
        <v>234.83333333333334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76.875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xml:space="preserve"> AVERAGE(C365:BC365)</f>
        <v>127.1</v>
      </c>
      <c r="C365">
        <v>273</v>
      </c>
      <c r="D365">
        <v>7</v>
      </c>
      <c r="E365">
        <v>248</v>
      </c>
      <c r="F365">
        <v>0</v>
      </c>
      <c r="G365">
        <v>271</v>
      </c>
      <c r="H365">
        <v>70</v>
      </c>
      <c r="I365">
        <v>107</v>
      </c>
      <c r="J365">
        <v>125</v>
      </c>
      <c r="K365">
        <v>91</v>
      </c>
      <c r="L365">
        <v>79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155.625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  <c r="J369">
        <v>168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113.5</v>
      </c>
      <c r="C377">
        <v>63</v>
      </c>
      <c r="D377">
        <v>164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4.5</v>
      </c>
      <c r="C382">
        <v>9</v>
      </c>
      <c r="D382">
        <v>0</v>
      </c>
    </row>
    <row r="383" spans="1:12" x14ac:dyDescent="0.3">
      <c r="A383" t="s">
        <v>628</v>
      </c>
      <c r="B383" s="1">
        <f t="shared" ref="B383:B44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220</v>
      </c>
      <c r="C387">
        <v>220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209.6</v>
      </c>
      <c r="C402">
        <v>507</v>
      </c>
      <c r="D402">
        <v>117</v>
      </c>
      <c r="E402">
        <v>134</v>
      </c>
      <c r="F402">
        <v>146</v>
      </c>
      <c r="G402">
        <v>144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  <row r="445" spans="1:12" x14ac:dyDescent="0.3">
      <c r="A445" s="4" t="s">
        <v>694</v>
      </c>
      <c r="B445" s="1">
        <f t="shared" si="7"/>
        <v>414.5</v>
      </c>
      <c r="C445">
        <f>13*60</f>
        <v>780</v>
      </c>
      <c r="D445">
        <f>14*60+11</f>
        <v>851</v>
      </c>
      <c r="E445">
        <v>20</v>
      </c>
      <c r="F445">
        <v>265</v>
      </c>
      <c r="G445">
        <v>377</v>
      </c>
      <c r="H445">
        <v>194</v>
      </c>
    </row>
    <row r="446" spans="1:12" x14ac:dyDescent="0.3">
      <c r="A446" t="s">
        <v>695</v>
      </c>
      <c r="B446" s="1">
        <f t="shared" si="7"/>
        <v>22.25</v>
      </c>
      <c r="C446">
        <v>5</v>
      </c>
      <c r="D446">
        <v>9</v>
      </c>
      <c r="E446">
        <v>121</v>
      </c>
      <c r="F446">
        <v>0</v>
      </c>
      <c r="G446">
        <v>0</v>
      </c>
      <c r="H446">
        <v>0</v>
      </c>
      <c r="I446">
        <v>42</v>
      </c>
      <c r="J446">
        <v>1</v>
      </c>
    </row>
    <row r="447" spans="1:12" x14ac:dyDescent="0.3">
      <c r="A447" t="s">
        <v>696</v>
      </c>
      <c r="B447" s="1">
        <f t="shared" ref="B447:B477" si="8" xml:space="preserve"> AVERAGE(C447:BC447)</f>
        <v>30</v>
      </c>
      <c r="C447">
        <v>30</v>
      </c>
    </row>
    <row r="448" spans="1:12" x14ac:dyDescent="0.3">
      <c r="A448" t="s">
        <v>697</v>
      </c>
      <c r="B448" s="1">
        <f t="shared" si="8"/>
        <v>9</v>
      </c>
      <c r="C448">
        <v>0</v>
      </c>
      <c r="D448">
        <v>27</v>
      </c>
      <c r="E448">
        <v>0</v>
      </c>
    </row>
    <row r="449" spans="1:12" x14ac:dyDescent="0.3">
      <c r="A449" t="s">
        <v>698</v>
      </c>
      <c r="B449" s="1">
        <f t="shared" si="8"/>
        <v>200</v>
      </c>
      <c r="C449" s="8">
        <v>200</v>
      </c>
    </row>
    <row r="450" spans="1:12" x14ac:dyDescent="0.3">
      <c r="A450" t="s">
        <v>699</v>
      </c>
      <c r="B450" s="1">
        <f t="shared" si="8"/>
        <v>120</v>
      </c>
      <c r="C450" s="8">
        <v>120</v>
      </c>
    </row>
    <row r="451" spans="1:12" x14ac:dyDescent="0.3">
      <c r="A451" t="s">
        <v>700</v>
      </c>
      <c r="B451" s="1">
        <f t="shared" si="8"/>
        <v>85</v>
      </c>
      <c r="C451" s="8">
        <v>85</v>
      </c>
    </row>
    <row r="452" spans="1:12" x14ac:dyDescent="0.3">
      <c r="A452" t="s">
        <v>701</v>
      </c>
      <c r="B452" s="1">
        <f t="shared" si="8"/>
        <v>185</v>
      </c>
      <c r="C452" s="8">
        <v>185</v>
      </c>
    </row>
    <row r="453" spans="1:12" x14ac:dyDescent="0.3">
      <c r="A453" t="s">
        <v>702</v>
      </c>
      <c r="B453" s="1">
        <f t="shared" si="8"/>
        <v>258.25</v>
      </c>
      <c r="C453" s="14">
        <v>416</v>
      </c>
      <c r="D453">
        <v>0</v>
      </c>
      <c r="E453">
        <v>4</v>
      </c>
      <c r="F453">
        <v>408</v>
      </c>
      <c r="G453">
        <v>252</v>
      </c>
      <c r="H453">
        <v>270</v>
      </c>
      <c r="I453">
        <v>283</v>
      </c>
      <c r="J453">
        <v>433</v>
      </c>
    </row>
    <row r="454" spans="1:12" x14ac:dyDescent="0.3">
      <c r="A454" t="s">
        <v>703</v>
      </c>
      <c r="B454" s="1">
        <f t="shared" si="8"/>
        <v>262.60000000000002</v>
      </c>
      <c r="C454" s="14">
        <v>51</v>
      </c>
      <c r="D454">
        <v>221</v>
      </c>
      <c r="E454">
        <v>541</v>
      </c>
      <c r="F454">
        <v>137</v>
      </c>
      <c r="G454">
        <v>363</v>
      </c>
    </row>
    <row r="455" spans="1:12" x14ac:dyDescent="0.3">
      <c r="A455" t="s">
        <v>704</v>
      </c>
      <c r="B455" s="1">
        <f t="shared" si="8"/>
        <v>223.33333333333334</v>
      </c>
      <c r="C455" s="14">
        <v>138</v>
      </c>
      <c r="D455">
        <v>5</v>
      </c>
      <c r="E455">
        <v>611</v>
      </c>
      <c r="F455">
        <v>609</v>
      </c>
      <c r="G455">
        <v>332</v>
      </c>
      <c r="H455">
        <v>159</v>
      </c>
      <c r="I455">
        <v>137</v>
      </c>
      <c r="J455">
        <v>19</v>
      </c>
      <c r="K455">
        <v>0</v>
      </c>
    </row>
    <row r="456" spans="1:12" x14ac:dyDescent="0.3">
      <c r="A456" t="s">
        <v>705</v>
      </c>
      <c r="B456" s="1">
        <f t="shared" si="8"/>
        <v>141.6</v>
      </c>
      <c r="C456" s="14">
        <v>7</v>
      </c>
      <c r="D456">
        <v>71</v>
      </c>
      <c r="E456">
        <v>236</v>
      </c>
      <c r="F456">
        <v>236</v>
      </c>
      <c r="G456">
        <v>12</v>
      </c>
      <c r="H456">
        <v>142</v>
      </c>
      <c r="I456">
        <v>232</v>
      </c>
      <c r="J456">
        <v>70</v>
      </c>
      <c r="K456">
        <v>366</v>
      </c>
      <c r="L456">
        <v>44</v>
      </c>
    </row>
    <row r="457" spans="1:12" x14ac:dyDescent="0.3">
      <c r="A457" s="4" t="s">
        <v>706</v>
      </c>
      <c r="B457" s="1">
        <f t="shared" si="8"/>
        <v>307.5</v>
      </c>
      <c r="C457" s="14">
        <v>291</v>
      </c>
      <c r="D457">
        <v>324</v>
      </c>
    </row>
    <row r="458" spans="1:12" x14ac:dyDescent="0.3">
      <c r="A458" t="s">
        <v>707</v>
      </c>
      <c r="B458" s="1">
        <f t="shared" si="8"/>
        <v>250</v>
      </c>
      <c r="C458" s="8">
        <v>250</v>
      </c>
    </row>
    <row r="459" spans="1:12" x14ac:dyDescent="0.3">
      <c r="A459" t="s">
        <v>708</v>
      </c>
      <c r="B459" s="1">
        <f t="shared" si="8"/>
        <v>170</v>
      </c>
      <c r="C459" s="8">
        <v>170</v>
      </c>
    </row>
    <row r="460" spans="1:12" x14ac:dyDescent="0.3">
      <c r="A460" t="s">
        <v>709</v>
      </c>
      <c r="B460" s="1">
        <f t="shared" si="8"/>
        <v>36.6</v>
      </c>
      <c r="C460" s="14">
        <v>16</v>
      </c>
      <c r="D460">
        <v>0</v>
      </c>
      <c r="E460">
        <v>50</v>
      </c>
      <c r="F460">
        <v>74</v>
      </c>
      <c r="G460">
        <v>43</v>
      </c>
    </row>
    <row r="461" spans="1:12" x14ac:dyDescent="0.3">
      <c r="A461" t="s">
        <v>710</v>
      </c>
      <c r="B461" s="1">
        <f t="shared" si="8"/>
        <v>424.14285714285717</v>
      </c>
      <c r="C461">
        <f>12*60+31</f>
        <v>751</v>
      </c>
      <c r="D461">
        <v>101</v>
      </c>
      <c r="E461">
        <f>12*60+58</f>
        <v>778</v>
      </c>
      <c r="F461">
        <v>496</v>
      </c>
      <c r="G461">
        <v>345</v>
      </c>
      <c r="H461">
        <v>142</v>
      </c>
      <c r="I461">
        <v>356</v>
      </c>
    </row>
    <row r="462" spans="1:12" x14ac:dyDescent="0.3">
      <c r="A462" t="s">
        <v>711</v>
      </c>
      <c r="B462" s="1">
        <f t="shared" si="8"/>
        <v>36.833333333333336</v>
      </c>
      <c r="C462">
        <v>0</v>
      </c>
      <c r="D462">
        <v>0</v>
      </c>
      <c r="E462">
        <v>11</v>
      </c>
      <c r="F462">
        <v>0</v>
      </c>
      <c r="G462">
        <v>155</v>
      </c>
      <c r="H462">
        <v>55</v>
      </c>
    </row>
    <row r="463" spans="1:12" x14ac:dyDescent="0.3">
      <c r="A463" t="s">
        <v>712</v>
      </c>
      <c r="B463" s="1">
        <f t="shared" si="8"/>
        <v>462.83333333333331</v>
      </c>
      <c r="C463">
        <f>13*60+20</f>
        <v>800</v>
      </c>
      <c r="D463">
        <v>601</v>
      </c>
      <c r="E463">
        <v>380</v>
      </c>
      <c r="F463">
        <f>9*60+14</f>
        <v>554</v>
      </c>
      <c r="G463">
        <v>8</v>
      </c>
      <c r="H463">
        <f>7*60+14</f>
        <v>434</v>
      </c>
    </row>
    <row r="464" spans="1:12" x14ac:dyDescent="0.3">
      <c r="A464" t="s">
        <v>713</v>
      </c>
      <c r="B464" s="1">
        <f t="shared" si="8"/>
        <v>250</v>
      </c>
      <c r="C464" s="8">
        <v>250</v>
      </c>
    </row>
    <row r="465" spans="1:12" x14ac:dyDescent="0.3">
      <c r="A465" t="s">
        <v>714</v>
      </c>
      <c r="B465" s="1">
        <f xml:space="preserve"> AVERAGE(C465:BC465)</f>
        <v>173.55555555555554</v>
      </c>
      <c r="C465">
        <v>121</v>
      </c>
      <c r="D465">
        <v>9</v>
      </c>
      <c r="E465">
        <v>447</v>
      </c>
      <c r="F465">
        <v>257</v>
      </c>
      <c r="G465">
        <v>0</v>
      </c>
      <c r="H465">
        <v>132</v>
      </c>
      <c r="I465">
        <v>91</v>
      </c>
      <c r="J465">
        <v>194</v>
      </c>
      <c r="K465">
        <v>311</v>
      </c>
    </row>
    <row r="466" spans="1:12" x14ac:dyDescent="0.3">
      <c r="A466" s="4" t="s">
        <v>715</v>
      </c>
      <c r="B466" s="1">
        <f t="shared" si="8"/>
        <v>39.4</v>
      </c>
      <c r="C466">
        <v>52</v>
      </c>
      <c r="D466">
        <v>0</v>
      </c>
      <c r="E466">
        <v>2</v>
      </c>
      <c r="F466">
        <v>22</v>
      </c>
      <c r="G466">
        <v>121</v>
      </c>
    </row>
    <row r="467" spans="1:12" x14ac:dyDescent="0.3">
      <c r="A467" t="s">
        <v>716</v>
      </c>
      <c r="B467" s="1">
        <f t="shared" si="8"/>
        <v>115.33333333333333</v>
      </c>
      <c r="C467">
        <v>3</v>
      </c>
      <c r="D467">
        <v>2</v>
      </c>
      <c r="E467">
        <v>341</v>
      </c>
    </row>
    <row r="468" spans="1:12" x14ac:dyDescent="0.3">
      <c r="A468" t="s">
        <v>717</v>
      </c>
      <c r="B468" s="1">
        <f t="shared" si="8"/>
        <v>29</v>
      </c>
      <c r="C468">
        <v>6</v>
      </c>
      <c r="D468">
        <v>52</v>
      </c>
    </row>
    <row r="469" spans="1:12" x14ac:dyDescent="0.3">
      <c r="A469" t="s">
        <v>718</v>
      </c>
      <c r="B469" s="1">
        <f t="shared" si="8"/>
        <v>240</v>
      </c>
      <c r="C469" s="8">
        <v>240</v>
      </c>
    </row>
    <row r="470" spans="1:12" x14ac:dyDescent="0.3">
      <c r="A470" t="s">
        <v>719</v>
      </c>
      <c r="B470" s="1">
        <f t="shared" si="8"/>
        <v>37</v>
      </c>
      <c r="C470">
        <v>7</v>
      </c>
      <c r="D470">
        <v>33</v>
      </c>
      <c r="E470">
        <v>71</v>
      </c>
    </row>
    <row r="471" spans="1:12" x14ac:dyDescent="0.3">
      <c r="A471" t="s">
        <v>720</v>
      </c>
      <c r="B471" s="1">
        <f t="shared" si="8"/>
        <v>101</v>
      </c>
      <c r="C471">
        <v>416</v>
      </c>
      <c r="D471">
        <v>4</v>
      </c>
      <c r="E471">
        <v>47</v>
      </c>
      <c r="F471">
        <v>91</v>
      </c>
      <c r="G471">
        <v>17</v>
      </c>
      <c r="H471">
        <v>287</v>
      </c>
      <c r="I471">
        <v>148</v>
      </c>
      <c r="J471">
        <v>0</v>
      </c>
      <c r="K471">
        <v>0</v>
      </c>
      <c r="L471">
        <v>0</v>
      </c>
    </row>
    <row r="472" spans="1:12" x14ac:dyDescent="0.3">
      <c r="A472" t="s">
        <v>721</v>
      </c>
      <c r="B472" s="1">
        <f t="shared" si="8"/>
        <v>0</v>
      </c>
      <c r="C472">
        <v>0</v>
      </c>
    </row>
    <row r="473" spans="1:12" x14ac:dyDescent="0.3">
      <c r="A473" t="s">
        <v>722</v>
      </c>
      <c r="B473" s="1">
        <f t="shared" si="8"/>
        <v>41.5</v>
      </c>
      <c r="C473">
        <v>74</v>
      </c>
      <c r="D473">
        <v>9</v>
      </c>
    </row>
    <row r="474" spans="1:12" x14ac:dyDescent="0.3">
      <c r="A474" t="s">
        <v>723</v>
      </c>
      <c r="B474" s="1">
        <f t="shared" si="8"/>
        <v>60</v>
      </c>
      <c r="C474" s="8">
        <v>60</v>
      </c>
    </row>
    <row r="475" spans="1:12" x14ac:dyDescent="0.3">
      <c r="A475" t="s">
        <v>724</v>
      </c>
      <c r="B475" s="1">
        <f t="shared" si="8"/>
        <v>24.5</v>
      </c>
      <c r="C475">
        <v>2</v>
      </c>
      <c r="D475">
        <v>113</v>
      </c>
      <c r="E475">
        <v>11</v>
      </c>
      <c r="F475">
        <v>62</v>
      </c>
      <c r="G475">
        <v>3</v>
      </c>
      <c r="H475">
        <v>5</v>
      </c>
      <c r="I475">
        <v>0</v>
      </c>
      <c r="J475">
        <v>0</v>
      </c>
    </row>
    <row r="476" spans="1:12" x14ac:dyDescent="0.3">
      <c r="A476" t="s">
        <v>725</v>
      </c>
      <c r="B476" s="1">
        <f t="shared" si="8"/>
        <v>2</v>
      </c>
      <c r="C476">
        <v>0</v>
      </c>
      <c r="D476">
        <v>2</v>
      </c>
      <c r="E476">
        <v>6</v>
      </c>
      <c r="F476">
        <v>0</v>
      </c>
    </row>
    <row r="477" spans="1:12" x14ac:dyDescent="0.3">
      <c r="A477" t="s">
        <v>726</v>
      </c>
      <c r="B477" s="1">
        <f t="shared" si="8"/>
        <v>225.83333333333334</v>
      </c>
      <c r="C477">
        <v>669</v>
      </c>
      <c r="D477">
        <v>360</v>
      </c>
      <c r="E477">
        <v>15</v>
      </c>
      <c r="F477">
        <v>7</v>
      </c>
      <c r="G477">
        <v>164</v>
      </c>
      <c r="H477">
        <v>140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477"/>
  <sheetViews>
    <sheetView topLeftCell="A450" workbookViewId="0">
      <selection activeCell="B465" sqref="B465:B47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0.27032520325203252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0.57468553459119498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0.375254730713246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0.22035446738534625</v>
      </c>
    </row>
    <row r="16" spans="1:2" x14ac:dyDescent="0.3">
      <c r="A16" t="s">
        <v>15</v>
      </c>
      <c r="B16">
        <f>Control!B16/'Fight Time'!B16</f>
        <v>0.18085106382978725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0.31855541718555413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0.36986089644513137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9.6874999999999989E-2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1.0230179028132994E-3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6.6283524904214561E-2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5.9891598915989164E-2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0.14972776769509982</v>
      </c>
    </row>
    <row r="60" spans="1:2" x14ac:dyDescent="0.3">
      <c r="A60" t="s">
        <v>59</v>
      </c>
      <c r="B60">
        <f>Control!B60/'Fight Time'!B60</f>
        <v>9.7087378640776698E-2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0.27174887892376681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0.20046082949308755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4.010538641686183E-2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4.403846153846154E-2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4.3260473588342438E-2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0.1983525535420099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0.29650884744141559</v>
      </c>
    </row>
    <row r="93" spans="1:2" x14ac:dyDescent="0.3">
      <c r="A93" t="s">
        <v>91</v>
      </c>
      <c r="B93">
        <f>Control!B93/'Fight Time'!B93</f>
        <v>1.980621259618125E-2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0.23357664233576642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5.0293685756240818E-2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0.27046818727490995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0.1250391236306729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0.14655737704918034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9.544364508393284E-2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0.23066666666666666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0.12193316412859559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0.2960750853242321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4.4731182795698925E-2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5.823554976097349E-2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0.23593964334705075</v>
      </c>
    </row>
    <row r="153" spans="1:2" x14ac:dyDescent="0.3">
      <c r="A153" t="s">
        <v>152</v>
      </c>
      <c r="B153">
        <f>Control!B153/'Fight Time'!B153</f>
        <v>0.2065351418002466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6.358668653750621E-2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0.23815907059874886</v>
      </c>
    </row>
    <row r="163" spans="1:2" x14ac:dyDescent="0.3">
      <c r="A163" t="s">
        <v>161</v>
      </c>
      <c r="B163">
        <f>Control!B163/'Fight Time'!B163</f>
        <v>3.5653650254668934E-2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0.12737826507578201</v>
      </c>
    </row>
    <row r="167" spans="1:2" x14ac:dyDescent="0.3">
      <c r="A167" t="s">
        <v>165</v>
      </c>
      <c r="B167">
        <f>Control!B167/'Fight Time'!B167</f>
        <v>0.14121951219512194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0.37444444444444447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0.16573853089366217</v>
      </c>
    </row>
    <row r="178" spans="1:2" x14ac:dyDescent="0.3">
      <c r="A178" t="s">
        <v>177</v>
      </c>
      <c r="B178">
        <f>Control!B178/'Fight Time'!B178</f>
        <v>0.1437908496732026</v>
      </c>
    </row>
    <row r="179" spans="1:2" x14ac:dyDescent="0.3">
      <c r="A179" t="s">
        <v>178</v>
      </c>
      <c r="B179">
        <f>Control!B179/'Fight Time'!B179</f>
        <v>0.15297805642633228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0.1111111111111111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0.35208012326656396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8.5223367697594504E-2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7.7586206896551727E-2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0.26148705096073516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0.40579915134370576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7.9295154185022032E-2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1.693227091633466E-2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0.11497201492537314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0.21694915254237288</v>
      </c>
    </row>
    <row r="223" spans="1:2" x14ac:dyDescent="0.3">
      <c r="A223" t="s">
        <v>232</v>
      </c>
      <c r="B223">
        <f>Control!B223/'Fight Time'!B223</f>
        <v>0.2988505747126437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0.43776664811723243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0.30395756833945331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0.23333333333333334</v>
      </c>
    </row>
    <row r="242" spans="1:2" x14ac:dyDescent="0.3">
      <c r="A242" t="s">
        <v>253</v>
      </c>
      <c r="B242">
        <f>Control!B242/'Fight Time'!B242</f>
        <v>0.12985274431057564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 t="e">
        <f>Control!B244/'Fight Time'!B244</f>
        <v>#DIV/0!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0.4419916605347069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8.6238532110091748E-2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0.69285714285714284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0.30962521294718909</v>
      </c>
    </row>
    <row r="263" spans="1:2" x14ac:dyDescent="0.3">
      <c r="A263" t="s">
        <v>493</v>
      </c>
      <c r="B263">
        <f>Control!B263/'Fight Time'!B263</f>
        <v>0.31863359224922744</v>
      </c>
    </row>
    <row r="264" spans="1:2" x14ac:dyDescent="0.3">
      <c r="A264" t="s">
        <v>494</v>
      </c>
      <c r="B264">
        <f>Control!B264/'Fight Time'!B264</f>
        <v>0.39675414364640882</v>
      </c>
    </row>
    <row r="265" spans="1:2" x14ac:dyDescent="0.3">
      <c r="A265" t="s">
        <v>495</v>
      </c>
      <c r="B265">
        <f>Control!B265/'Fight Time'!B265</f>
        <v>0.32455795677799604</v>
      </c>
    </row>
    <row r="266" spans="1:2" x14ac:dyDescent="0.3">
      <c r="A266" t="s">
        <v>496</v>
      </c>
      <c r="B266">
        <f>Control!B266/'Fight Time'!B266</f>
        <v>0.24901824901824901</v>
      </c>
    </row>
    <row r="267" spans="1:2" x14ac:dyDescent="0.3">
      <c r="A267" t="s">
        <v>497</v>
      </c>
      <c r="B267">
        <f>Control!B267/'Fight Time'!B267</f>
        <v>0.19908675799086759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0.29167179234838231</v>
      </c>
    </row>
    <row r="271" spans="1:2" x14ac:dyDescent="0.3">
      <c r="A271" t="s">
        <v>501</v>
      </c>
      <c r="B271">
        <f>Control!B271/'Fight Time'!B271</f>
        <v>0.5592510470559251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0.50108695652173918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</v>
      </c>
    </row>
    <row r="282" spans="1:2" x14ac:dyDescent="0.3">
      <c r="A282" t="s">
        <v>517</v>
      </c>
      <c r="B282">
        <f>Control!B282/'Fight Time'!B282</f>
        <v>0.19352975158867708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0.27945945945945944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0.32915422885572143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0.18992248062015504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0.42808798646362101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0.10448979591836735</v>
      </c>
    </row>
    <row r="303" spans="1:2" x14ac:dyDescent="0.3">
      <c r="A303" t="s">
        <v>540</v>
      </c>
      <c r="B303">
        <f>Control!B303/'Fight Time'!B303</f>
        <v>0.31899109792284869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4.8449612403100778E-2</v>
      </c>
    </row>
    <row r="312" spans="1:2" x14ac:dyDescent="0.3">
      <c r="A312" t="s">
        <v>549</v>
      </c>
      <c r="B312">
        <f>Control!B312/'Fight Time'!B312</f>
        <v>0.27505896226415094</v>
      </c>
    </row>
    <row r="313" spans="1:2" x14ac:dyDescent="0.3">
      <c r="A313" t="s">
        <v>550</v>
      </c>
      <c r="B313">
        <f>Control!B313/'Fight Time'!B313</f>
        <v>0.23176620076238882</v>
      </c>
    </row>
    <row r="314" spans="1:2" x14ac:dyDescent="0.3">
      <c r="A314" t="s">
        <v>551</v>
      </c>
      <c r="B314">
        <f>Control!B314/'Fight Time'!B314</f>
        <v>0.25166666666666665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0.37937853107344638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9.5000000000000001E-2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3.5408560311284046E-2</v>
      </c>
    </row>
    <row r="328" spans="1:2" x14ac:dyDescent="0.3">
      <c r="A328" t="s">
        <v>566</v>
      </c>
      <c r="B328">
        <f>Control!B328/'Fight Time'!B328</f>
        <v>0.40666666666666668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3.2894736842105261E-2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0.50458515283842797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0.18266666666666667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1.2443438914027148E-2</v>
      </c>
    </row>
    <row r="359" spans="1:2" x14ac:dyDescent="0.3">
      <c r="A359" t="s">
        <v>603</v>
      </c>
      <c r="B359">
        <f>Control!B359/'Fight Time'!B359</f>
        <v>0.36981627296587927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0.24959415584415584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0.17387140902872777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0.39599236641221375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0.11773858921161826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5.7397959183673472E-3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0.42884990253411304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0.35706984667802383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  <row r="445" spans="1:2" x14ac:dyDescent="0.3">
      <c r="A445" s="4" t="s">
        <v>694</v>
      </c>
      <c r="B445">
        <f>Control!B445/'Fight Time'!B445</f>
        <v>0.54611330698287219</v>
      </c>
    </row>
    <row r="446" spans="1:2" x14ac:dyDescent="0.3">
      <c r="A446" t="s">
        <v>695</v>
      </c>
      <c r="B446">
        <f>Control!B446/'Fight Time'!B446</f>
        <v>2.8562259306803596E-2</v>
      </c>
    </row>
    <row r="447" spans="1:2" x14ac:dyDescent="0.3">
      <c r="A447" t="s">
        <v>696</v>
      </c>
      <c r="B447">
        <f>Control!B447/'Fight Time'!B447</f>
        <v>3.3333333333333333E-2</v>
      </c>
    </row>
    <row r="448" spans="1:2" x14ac:dyDescent="0.3">
      <c r="A448" t="s">
        <v>697</v>
      </c>
      <c r="B448">
        <f>Control!B448/'Fight Time'!B448</f>
        <v>1.3157894736842105E-2</v>
      </c>
    </row>
    <row r="449" spans="1:2" x14ac:dyDescent="0.3">
      <c r="A449" t="s">
        <v>698</v>
      </c>
      <c r="B449">
        <f>Control!B449/'Fight Time'!B449</f>
        <v>0.33333333333333331</v>
      </c>
    </row>
    <row r="450" spans="1:2" x14ac:dyDescent="0.3">
      <c r="A450" t="s">
        <v>699</v>
      </c>
      <c r="B450">
        <f>Control!B450/'Fight Time'!B450</f>
        <v>0.24</v>
      </c>
    </row>
    <row r="451" spans="1:2" x14ac:dyDescent="0.3">
      <c r="A451" t="s">
        <v>700</v>
      </c>
      <c r="B451">
        <f>Control!B451/'Fight Time'!B451</f>
        <v>0.18888888888888888</v>
      </c>
    </row>
    <row r="452" spans="1:2" x14ac:dyDescent="0.3">
      <c r="A452" t="s">
        <v>701</v>
      </c>
      <c r="B452">
        <f>Control!B452/'Fight Time'!B452</f>
        <v>0.30833333333333335</v>
      </c>
    </row>
    <row r="453" spans="1:2" x14ac:dyDescent="0.3">
      <c r="A453" t="s">
        <v>702</v>
      </c>
      <c r="B453">
        <f>Control!B453/'Fight Time'!B453</f>
        <v>0.32240948813982523</v>
      </c>
    </row>
    <row r="454" spans="1:2" x14ac:dyDescent="0.3">
      <c r="A454" t="s">
        <v>703</v>
      </c>
      <c r="B454">
        <f>Control!B454/'Fight Time'!B454</f>
        <v>0.32540272614622062</v>
      </c>
    </row>
    <row r="455" spans="1:2" x14ac:dyDescent="0.3">
      <c r="A455" t="s">
        <v>704</v>
      </c>
      <c r="B455">
        <f>Control!B455/'Fight Time'!B455</f>
        <v>0.28966709900562043</v>
      </c>
    </row>
    <row r="456" spans="1:2" x14ac:dyDescent="0.3">
      <c r="A456" t="s">
        <v>705</v>
      </c>
      <c r="B456">
        <f>Control!B456/'Fight Time'!B456</f>
        <v>0.16407879490150637</v>
      </c>
    </row>
    <row r="457" spans="1:2" x14ac:dyDescent="0.3">
      <c r="A457" s="4" t="s">
        <v>706</v>
      </c>
      <c r="B457">
        <f>Control!B457/'Fight Time'!B457</f>
        <v>0.34166666666666667</v>
      </c>
    </row>
    <row r="458" spans="1:2" x14ac:dyDescent="0.3">
      <c r="A458" t="s">
        <v>707</v>
      </c>
      <c r="B458">
        <f>Control!B458/'Fight Time'!B458</f>
        <v>0.5</v>
      </c>
    </row>
    <row r="459" spans="1:2" x14ac:dyDescent="0.3">
      <c r="A459" t="s">
        <v>708</v>
      </c>
      <c r="B459">
        <f>Control!B459/'Fight Time'!B459</f>
        <v>0.22666666666666666</v>
      </c>
    </row>
    <row r="460" spans="1:2" x14ac:dyDescent="0.3">
      <c r="A460" t="s">
        <v>709</v>
      </c>
      <c r="B460">
        <f>Control!B460/'Fight Time'!B460</f>
        <v>5.5623100303951373E-2</v>
      </c>
    </row>
    <row r="461" spans="1:2" x14ac:dyDescent="0.3">
      <c r="A461" t="s">
        <v>710</v>
      </c>
      <c r="B461">
        <f>Control!B461/'Fight Time'!B461</f>
        <v>0.62557943531394866</v>
      </c>
    </row>
    <row r="462" spans="1:2" x14ac:dyDescent="0.3">
      <c r="A462" t="s">
        <v>711</v>
      </c>
      <c r="B462">
        <f>Control!B462/'Fight Time'!B462</f>
        <v>5.8188520273828336E-2</v>
      </c>
    </row>
    <row r="463" spans="1:2" x14ac:dyDescent="0.3">
      <c r="A463" t="s">
        <v>712</v>
      </c>
      <c r="B463">
        <f>Control!B463/'Fight Time'!B463</f>
        <v>0.68669634025717108</v>
      </c>
    </row>
    <row r="464" spans="1:2" x14ac:dyDescent="0.3">
      <c r="A464" t="s">
        <v>713</v>
      </c>
      <c r="B464">
        <f>Control!B464/'Fight Time'!B464</f>
        <v>0.41666666666666669</v>
      </c>
    </row>
    <row r="465" spans="1:2" x14ac:dyDescent="0.3">
      <c r="A465" t="s">
        <v>714</v>
      </c>
      <c r="B465">
        <f>Control!B465/'Fight Time'!B465</f>
        <v>0.31103146156909595</v>
      </c>
    </row>
    <row r="466" spans="1:2" x14ac:dyDescent="0.3">
      <c r="A466" s="4" t="s">
        <v>715</v>
      </c>
      <c r="B466">
        <f>Control!B466/'Fight Time'!B466</f>
        <v>9.0574712643678154E-2</v>
      </c>
    </row>
    <row r="467" spans="1:2" x14ac:dyDescent="0.3">
      <c r="A467" t="s">
        <v>716</v>
      </c>
      <c r="B467">
        <f>Control!B467/'Fight Time'!B467</f>
        <v>0.28337428337428339</v>
      </c>
    </row>
    <row r="468" spans="1:2" x14ac:dyDescent="0.3">
      <c r="A468" t="s">
        <v>717</v>
      </c>
      <c r="B468">
        <f>Control!B468/'Fight Time'!B468</f>
        <v>5.3803339517625233E-2</v>
      </c>
    </row>
    <row r="469" spans="1:2" x14ac:dyDescent="0.3">
      <c r="A469" t="s">
        <v>718</v>
      </c>
      <c r="B469">
        <f>Control!B469/'Fight Time'!B469</f>
        <v>0.53333333333333333</v>
      </c>
    </row>
    <row r="470" spans="1:2" x14ac:dyDescent="0.3">
      <c r="A470" t="s">
        <v>719</v>
      </c>
      <c r="B470">
        <f>Control!B470/'Fight Time'!B470</f>
        <v>4.1111111111111112E-2</v>
      </c>
    </row>
    <row r="471" spans="1:2" x14ac:dyDescent="0.3">
      <c r="A471" t="s">
        <v>720</v>
      </c>
      <c r="B471">
        <f>Control!B471/'Fight Time'!B471</f>
        <v>0.17844522968197879</v>
      </c>
    </row>
    <row r="472" spans="1:2" x14ac:dyDescent="0.3">
      <c r="A472" t="s">
        <v>721</v>
      </c>
      <c r="B472">
        <f>Control!B472/'Fight Time'!B472</f>
        <v>0</v>
      </c>
    </row>
    <row r="473" spans="1:2" x14ac:dyDescent="0.3">
      <c r="A473" t="s">
        <v>722</v>
      </c>
      <c r="B473">
        <f>Control!B473/'Fight Time'!B473</f>
        <v>7.6709796672828096E-2</v>
      </c>
    </row>
    <row r="474" spans="1:2" x14ac:dyDescent="0.3">
      <c r="A474" t="s">
        <v>723</v>
      </c>
      <c r="B474">
        <f>Control!B474/'Fight Time'!B474</f>
        <v>0.2</v>
      </c>
    </row>
    <row r="475" spans="1:2" x14ac:dyDescent="0.3">
      <c r="A475" t="s">
        <v>724</v>
      </c>
      <c r="B475">
        <f>Control!B475/'Fight Time'!B475</f>
        <v>7.492354740061162E-2</v>
      </c>
    </row>
    <row r="476" spans="1:2" x14ac:dyDescent="0.3">
      <c r="A476" t="s">
        <v>725</v>
      </c>
      <c r="B476">
        <f>Control!B476/'Fight Time'!B476</f>
        <v>4.048582995951417E-3</v>
      </c>
    </row>
    <row r="477" spans="1:2" x14ac:dyDescent="0.3">
      <c r="A477" t="s">
        <v>726</v>
      </c>
      <c r="B477">
        <f>Control!B477/'Fight Time'!B477</f>
        <v>0.29832672831351831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477"/>
  <sheetViews>
    <sheetView topLeftCell="A355" zoomScaleNormal="100" workbookViewId="0">
      <selection activeCell="J370" sqref="J370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14.333333333333334</v>
      </c>
      <c r="C7">
        <v>43</v>
      </c>
      <c r="D7">
        <v>0</v>
      </c>
      <c r="E7">
        <v>0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>AVERAGE(C12:BA12)</f>
        <v>40.1</v>
      </c>
      <c r="C12">
        <v>13</v>
      </c>
      <c r="D12">
        <v>0</v>
      </c>
      <c r="E12">
        <v>100</v>
      </c>
      <c r="F12">
        <v>114</v>
      </c>
      <c r="G12">
        <v>4</v>
      </c>
      <c r="H12">
        <v>32</v>
      </c>
      <c r="I12">
        <v>13</v>
      </c>
      <c r="J12">
        <v>0</v>
      </c>
      <c r="K12">
        <v>110</v>
      </c>
      <c r="L12">
        <v>15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 t="shared" si="0"/>
        <v>110.69230769230769</v>
      </c>
      <c r="C15">
        <v>0</v>
      </c>
      <c r="D15">
        <v>41</v>
      </c>
      <c r="E15">
        <v>3</v>
      </c>
      <c r="F15">
        <v>0</v>
      </c>
      <c r="G15">
        <v>0</v>
      </c>
      <c r="H15">
        <v>186</v>
      </c>
      <c r="I15">
        <f>7*60+11</f>
        <v>431</v>
      </c>
      <c r="J15">
        <f>180+56</f>
        <v>236</v>
      </c>
      <c r="K15">
        <v>15</v>
      </c>
      <c r="L15">
        <f>420+11</f>
        <v>431</v>
      </c>
      <c r="M15" s="11">
        <v>75</v>
      </c>
      <c r="N15" s="11">
        <v>21</v>
      </c>
      <c r="O15" s="11">
        <v>0</v>
      </c>
    </row>
    <row r="16" spans="1:29" x14ac:dyDescent="0.3">
      <c r="A16" t="s">
        <v>15</v>
      </c>
      <c r="B16" s="1">
        <f t="shared" si="0"/>
        <v>36</v>
      </c>
      <c r="C16">
        <v>14</v>
      </c>
      <c r="D16">
        <v>47</v>
      </c>
      <c r="E16">
        <v>47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 t="shared" si="0"/>
        <v>148</v>
      </c>
      <c r="C21">
        <v>85</v>
      </c>
      <c r="D21">
        <v>334</v>
      </c>
      <c r="E21">
        <v>94</v>
      </c>
      <c r="F21">
        <v>482</v>
      </c>
      <c r="G21">
        <v>209</v>
      </c>
      <c r="H21">
        <v>63</v>
      </c>
      <c r="I21">
        <f>180+51</f>
        <v>231</v>
      </c>
      <c r="J21">
        <v>21</v>
      </c>
      <c r="K21">
        <v>0</v>
      </c>
      <c r="L21">
        <v>109</v>
      </c>
      <c r="M21" s="11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>AVERAGE(C24:BA24)</f>
        <v>89.2</v>
      </c>
      <c r="C24" s="14">
        <v>5</v>
      </c>
      <c r="D24" s="14">
        <v>43</v>
      </c>
      <c r="E24" s="14">
        <v>10</v>
      </c>
      <c r="F24" s="14">
        <v>247</v>
      </c>
      <c r="G24" s="14">
        <v>431</v>
      </c>
      <c r="H24" s="14">
        <v>54</v>
      </c>
      <c r="I24" s="14">
        <v>35</v>
      </c>
      <c r="J24" s="14">
        <v>64</v>
      </c>
      <c r="K24" s="14">
        <v>3</v>
      </c>
      <c r="L24" s="14">
        <v>0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70.900000000000006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  <c r="L26">
        <v>141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0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0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0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0" x14ac:dyDescent="0.3">
      <c r="A36" t="s">
        <v>35</v>
      </c>
      <c r="B36" s="1">
        <f t="shared" si="0"/>
        <v>43</v>
      </c>
      <c r="C36">
        <v>43</v>
      </c>
    </row>
    <row r="37" spans="1:20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0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0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0" x14ac:dyDescent="0.3">
      <c r="A40" t="s">
        <v>38</v>
      </c>
      <c r="B40" s="1">
        <f t="shared" si="0"/>
        <v>16.8</v>
      </c>
      <c r="C40">
        <v>0</v>
      </c>
      <c r="D40">
        <v>18</v>
      </c>
      <c r="E40">
        <v>0</v>
      </c>
      <c r="F40">
        <v>66</v>
      </c>
      <c r="G40">
        <v>0</v>
      </c>
    </row>
    <row r="41" spans="1:20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0" x14ac:dyDescent="0.3">
      <c r="A42" t="s">
        <v>40</v>
      </c>
      <c r="B42" s="1">
        <f>AVERAGE(C42:BA42)</f>
        <v>327.9</v>
      </c>
      <c r="C42" s="14">
        <v>198</v>
      </c>
      <c r="D42" s="14">
        <v>151</v>
      </c>
      <c r="E42" s="14">
        <v>182</v>
      </c>
      <c r="F42" s="14">
        <f>9*60+6</f>
        <v>546</v>
      </c>
      <c r="G42" s="14">
        <v>125</v>
      </c>
      <c r="H42" s="14">
        <v>0</v>
      </c>
      <c r="I42" s="14">
        <f>19*60+38</f>
        <v>1178</v>
      </c>
      <c r="J42" s="14">
        <v>242</v>
      </c>
      <c r="K42" s="14">
        <v>282</v>
      </c>
      <c r="L42" s="14">
        <v>375</v>
      </c>
    </row>
    <row r="43" spans="1:20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0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0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0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0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0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 t="shared" si="0"/>
        <v>62.785714285714285</v>
      </c>
      <c r="C59">
        <v>211</v>
      </c>
      <c r="D59">
        <v>100</v>
      </c>
      <c r="E59">
        <v>127</v>
      </c>
      <c r="F59">
        <v>5</v>
      </c>
      <c r="G59">
        <v>10</v>
      </c>
      <c r="H59">
        <v>3</v>
      </c>
      <c r="I59">
        <v>82</v>
      </c>
      <c r="J59">
        <v>41</v>
      </c>
      <c r="K59">
        <v>55</v>
      </c>
      <c r="L59">
        <v>0</v>
      </c>
      <c r="M59" s="11">
        <v>0</v>
      </c>
      <c r="N59" s="11">
        <v>0</v>
      </c>
      <c r="O59" s="11">
        <v>90</v>
      </c>
      <c r="P59" s="11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 t="shared" si="1"/>
        <v>82.857142857142861</v>
      </c>
      <c r="C67">
        <v>445</v>
      </c>
      <c r="D67">
        <v>0</v>
      </c>
      <c r="E67">
        <v>0</v>
      </c>
      <c r="F67">
        <v>0</v>
      </c>
      <c r="G67">
        <v>6</v>
      </c>
      <c r="H67">
        <v>54</v>
      </c>
      <c r="I67">
        <v>21</v>
      </c>
      <c r="J67">
        <v>424</v>
      </c>
      <c r="K67">
        <v>0</v>
      </c>
      <c r="L67">
        <v>0</v>
      </c>
      <c r="M67" s="11">
        <v>41</v>
      </c>
      <c r="N67" s="11">
        <v>0</v>
      </c>
      <c r="O67" s="11">
        <v>169</v>
      </c>
      <c r="P67" s="11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 t="shared" si="1"/>
        <v>185.38461538461539</v>
      </c>
      <c r="C74">
        <v>523</v>
      </c>
      <c r="D74">
        <v>47</v>
      </c>
      <c r="E74">
        <v>128</v>
      </c>
      <c r="F74">
        <v>0</v>
      </c>
      <c r="G74">
        <v>369</v>
      </c>
      <c r="H74">
        <v>9</v>
      </c>
      <c r="I74">
        <v>239</v>
      </c>
      <c r="J74">
        <v>24</v>
      </c>
      <c r="K74">
        <v>0</v>
      </c>
      <c r="L74">
        <v>114</v>
      </c>
      <c r="M74" s="11">
        <v>51</v>
      </c>
      <c r="N74" s="11">
        <v>661</v>
      </c>
      <c r="O74" s="11">
        <v>245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>AVERAGE(C87:BA87)</f>
        <v>196.9</v>
      </c>
      <c r="C87" s="14">
        <v>0</v>
      </c>
      <c r="D87" s="14">
        <v>0</v>
      </c>
      <c r="E87" s="14">
        <v>244</v>
      </c>
      <c r="F87" s="14">
        <v>38</v>
      </c>
      <c r="G87" s="14">
        <v>68</v>
      </c>
      <c r="H87" s="14">
        <v>15</v>
      </c>
      <c r="I87" s="14">
        <f>16*60+7</f>
        <v>967</v>
      </c>
      <c r="J87" s="14">
        <v>6</v>
      </c>
      <c r="K87" s="14">
        <v>387</v>
      </c>
      <c r="L87" s="14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 t="shared" si="1"/>
        <v>25.8</v>
      </c>
      <c r="C92">
        <v>107</v>
      </c>
      <c r="D92">
        <v>0</v>
      </c>
      <c r="E92">
        <v>28</v>
      </c>
      <c r="F92">
        <v>20</v>
      </c>
      <c r="G92">
        <v>0</v>
      </c>
      <c r="H92">
        <v>0</v>
      </c>
      <c r="I92">
        <v>104</v>
      </c>
      <c r="J92">
        <v>0</v>
      </c>
      <c r="K92">
        <v>17</v>
      </c>
      <c r="L92">
        <v>51</v>
      </c>
      <c r="M92" s="11">
        <v>0</v>
      </c>
      <c r="N92" s="11">
        <v>0</v>
      </c>
      <c r="O92" s="11">
        <v>0</v>
      </c>
      <c r="P92" s="11">
        <v>60</v>
      </c>
      <c r="Q92" s="11">
        <v>0</v>
      </c>
    </row>
    <row r="93" spans="1:21" x14ac:dyDescent="0.3">
      <c r="A93" t="s">
        <v>91</v>
      </c>
      <c r="B93" s="1">
        <f t="shared" si="1"/>
        <v>169.18181818181819</v>
      </c>
      <c r="C93">
        <v>240</v>
      </c>
      <c r="D93">
        <v>195</v>
      </c>
      <c r="E93">
        <v>0</v>
      </c>
      <c r="F93">
        <v>394</v>
      </c>
      <c r="G93">
        <v>3</v>
      </c>
      <c r="H93">
        <f>420+32</f>
        <v>452</v>
      </c>
      <c r="I93">
        <v>164</v>
      </c>
      <c r="J93">
        <v>0</v>
      </c>
      <c r="K93">
        <v>71</v>
      </c>
      <c r="L93">
        <v>0</v>
      </c>
      <c r="M93" s="11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122.5</v>
      </c>
      <c r="C102">
        <v>231</v>
      </c>
      <c r="D102">
        <v>14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115.66666666666667</v>
      </c>
      <c r="C104">
        <v>15</v>
      </c>
      <c r="D104">
        <v>2</v>
      </c>
      <c r="E104">
        <v>599</v>
      </c>
      <c r="F104">
        <v>2</v>
      </c>
      <c r="G104">
        <v>49</v>
      </c>
      <c r="H104">
        <v>27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92.3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  <c r="L106">
        <v>75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64.111111111111114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65</v>
      </c>
      <c r="C115" s="14">
        <v>0</v>
      </c>
      <c r="D115" s="14">
        <v>0</v>
      </c>
      <c r="E115" s="14">
        <v>103</v>
      </c>
      <c r="F115" s="14">
        <v>80</v>
      </c>
      <c r="G115" s="14">
        <v>40</v>
      </c>
      <c r="H115" s="14">
        <v>7</v>
      </c>
      <c r="I115" s="14">
        <v>378</v>
      </c>
      <c r="J115" s="14">
        <v>5</v>
      </c>
      <c r="K115" s="14">
        <v>32</v>
      </c>
      <c r="L115" s="14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>AVERAGE(C129:BA129)</f>
        <v>72.8</v>
      </c>
      <c r="C129" s="14">
        <v>2</v>
      </c>
      <c r="D129" s="14">
        <v>6</v>
      </c>
      <c r="E129" s="14">
        <v>120</v>
      </c>
      <c r="F129" s="14">
        <v>302</v>
      </c>
      <c r="G129" s="14">
        <v>0</v>
      </c>
      <c r="H129" s="14">
        <v>5</v>
      </c>
      <c r="I129" s="14">
        <v>0</v>
      </c>
      <c r="J129" s="14">
        <v>34</v>
      </c>
      <c r="K129" s="14">
        <v>36</v>
      </c>
      <c r="L129" s="14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 t="shared" si="2"/>
        <v>126.5</v>
      </c>
      <c r="C135">
        <v>3</v>
      </c>
      <c r="D135">
        <v>0</v>
      </c>
      <c r="E135">
        <v>108</v>
      </c>
      <c r="F135">
        <v>119</v>
      </c>
      <c r="G135">
        <v>11</v>
      </c>
      <c r="H135">
        <v>90</v>
      </c>
      <c r="I135">
        <v>52</v>
      </c>
      <c r="J135">
        <v>24</v>
      </c>
      <c r="K135">
        <v>175</v>
      </c>
      <c r="L135">
        <v>402</v>
      </c>
      <c r="M135" s="11">
        <v>332</v>
      </c>
      <c r="N135" s="11">
        <v>202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54.888888888888886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  <c r="K152">
        <v>1</v>
      </c>
    </row>
    <row r="153" spans="1:21" x14ac:dyDescent="0.3">
      <c r="A153" t="s">
        <v>152</v>
      </c>
      <c r="B153" s="1">
        <f t="shared" si="2"/>
        <v>213.5</v>
      </c>
      <c r="C153">
        <v>491</v>
      </c>
      <c r="D153">
        <v>0</v>
      </c>
      <c r="E153">
        <v>43</v>
      </c>
      <c r="F153">
        <v>320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239.66666666666666</v>
      </c>
      <c r="C157">
        <v>362</v>
      </c>
      <c r="D157">
        <v>357</v>
      </c>
      <c r="E157">
        <v>0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276.66666666666669</v>
      </c>
      <c r="C162">
        <v>82</v>
      </c>
      <c r="D162">
        <v>688</v>
      </c>
      <c r="E162">
        <v>60</v>
      </c>
    </row>
    <row r="163" spans="1:26" x14ac:dyDescent="0.3">
      <c r="A163" t="s">
        <v>161</v>
      </c>
      <c r="B163" s="1">
        <f t="shared" si="2"/>
        <v>12.5</v>
      </c>
      <c r="C163">
        <v>25</v>
      </c>
      <c r="D163">
        <v>0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>AVERAGE(C167:BA167)</f>
        <v>120.7</v>
      </c>
      <c r="C167" s="14">
        <v>208</v>
      </c>
      <c r="D167" s="14">
        <v>42</v>
      </c>
      <c r="E167" s="14">
        <v>48</v>
      </c>
      <c r="F167" s="14">
        <v>0</v>
      </c>
      <c r="G167" s="14">
        <v>71</v>
      </c>
      <c r="H167" s="14">
        <v>259</v>
      </c>
      <c r="I167" s="14">
        <v>2</v>
      </c>
      <c r="J167" s="14">
        <v>546</v>
      </c>
      <c r="K167" s="14">
        <v>0</v>
      </c>
      <c r="L167" s="14">
        <v>31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 t="shared" si="3"/>
        <v>268.07142857142856</v>
      </c>
      <c r="C195">
        <v>7</v>
      </c>
      <c r="D195">
        <v>195</v>
      </c>
      <c r="E195">
        <v>3300</v>
      </c>
      <c r="F195">
        <v>0</v>
      </c>
      <c r="G195">
        <v>9</v>
      </c>
      <c r="H195">
        <v>0</v>
      </c>
      <c r="I195">
        <v>0</v>
      </c>
      <c r="J195">
        <v>0</v>
      </c>
      <c r="K195">
        <v>21</v>
      </c>
      <c r="L195">
        <v>0</v>
      </c>
      <c r="M195" s="11">
        <v>0</v>
      </c>
      <c r="N195" s="11">
        <v>215</v>
      </c>
      <c r="O195" s="11">
        <v>0</v>
      </c>
      <c r="P195" s="11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47.5</v>
      </c>
      <c r="C200">
        <v>86</v>
      </c>
      <c r="D200">
        <v>9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 t="shared" si="3"/>
        <v>100.4</v>
      </c>
      <c r="C206">
        <v>327</v>
      </c>
      <c r="D206">
        <v>30</v>
      </c>
      <c r="E206">
        <v>0</v>
      </c>
      <c r="F206">
        <v>154</v>
      </c>
      <c r="G206">
        <v>154</v>
      </c>
      <c r="H206">
        <v>43</v>
      </c>
      <c r="I206">
        <v>128</v>
      </c>
      <c r="J206">
        <v>5</v>
      </c>
      <c r="K206">
        <v>112</v>
      </c>
      <c r="L206">
        <v>51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>AVERAGE(C210:BA210)</f>
        <v>36.6</v>
      </c>
      <c r="C210">
        <v>0</v>
      </c>
      <c r="D210">
        <v>93</v>
      </c>
      <c r="E210">
        <v>70</v>
      </c>
      <c r="F210">
        <v>101</v>
      </c>
      <c r="G210">
        <v>3</v>
      </c>
      <c r="H210">
        <v>95</v>
      </c>
      <c r="I210">
        <v>3</v>
      </c>
      <c r="J210">
        <v>0</v>
      </c>
      <c r="K210">
        <v>1</v>
      </c>
      <c r="L210">
        <v>0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37.5</v>
      </c>
      <c r="C213">
        <v>11</v>
      </c>
      <c r="D213">
        <v>4</v>
      </c>
      <c r="E213">
        <v>77</v>
      </c>
      <c r="F213">
        <v>30</v>
      </c>
      <c r="G213">
        <v>0</v>
      </c>
      <c r="H213">
        <v>103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149.875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  <c r="J217">
        <v>78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3</v>
      </c>
      <c r="C222">
        <v>8</v>
      </c>
      <c r="D222">
        <v>4</v>
      </c>
      <c r="E222">
        <v>0</v>
      </c>
      <c r="F222">
        <v>0</v>
      </c>
    </row>
    <row r="223" spans="1:21" x14ac:dyDescent="0.3">
      <c r="A223" t="s">
        <v>232</v>
      </c>
      <c r="B223" s="1">
        <f t="shared" si="3"/>
        <v>12.666666666666666</v>
      </c>
      <c r="C223">
        <v>12</v>
      </c>
      <c r="D223">
        <v>26</v>
      </c>
      <c r="E223">
        <v>0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116.77777777777777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73.666666666666671</v>
      </c>
      <c r="C238">
        <v>18</v>
      </c>
      <c r="D238">
        <v>124</v>
      </c>
      <c r="E238">
        <v>79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150</v>
      </c>
      <c r="C241">
        <v>119</v>
      </c>
      <c r="D241">
        <v>181</v>
      </c>
    </row>
    <row r="242" spans="1:12" x14ac:dyDescent="0.3">
      <c r="A242" t="s">
        <v>253</v>
      </c>
      <c r="B242" s="1">
        <f t="shared" si="3"/>
        <v>105.66666666666667</v>
      </c>
      <c r="C242">
        <v>0</v>
      </c>
      <c r="D242">
        <v>216</v>
      </c>
      <c r="E242">
        <v>101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44.666666666666664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  <c r="K247">
        <v>7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5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5" x14ac:dyDescent="0.3">
      <c r="A258" t="s">
        <v>488</v>
      </c>
      <c r="B258" s="1">
        <f t="shared" si="4"/>
        <v>28.75</v>
      </c>
      <c r="C258">
        <v>0</v>
      </c>
      <c r="D258">
        <v>115</v>
      </c>
      <c r="E258">
        <v>0</v>
      </c>
      <c r="F258">
        <v>0</v>
      </c>
    </row>
    <row r="259" spans="1:15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5" x14ac:dyDescent="0.3">
      <c r="A260" t="s">
        <v>490</v>
      </c>
      <c r="B260" s="1">
        <f t="shared" si="4"/>
        <v>70</v>
      </c>
      <c r="C260">
        <v>3</v>
      </c>
      <c r="D260">
        <v>137</v>
      </c>
    </row>
    <row r="261" spans="1:15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5" x14ac:dyDescent="0.3">
      <c r="A262" t="s">
        <v>492</v>
      </c>
      <c r="B262" s="1">
        <f t="shared" si="4"/>
        <v>192</v>
      </c>
      <c r="C262">
        <v>13</v>
      </c>
      <c r="D262">
        <v>0</v>
      </c>
      <c r="E262">
        <v>226</v>
      </c>
      <c r="F262">
        <v>465</v>
      </c>
      <c r="G262">
        <v>513</v>
      </c>
      <c r="H262">
        <v>135</v>
      </c>
      <c r="I262">
        <v>69</v>
      </c>
      <c r="J262">
        <v>26</v>
      </c>
      <c r="K262">
        <v>60</v>
      </c>
      <c r="L262">
        <v>52</v>
      </c>
      <c r="M262" s="11">
        <v>79</v>
      </c>
      <c r="N262" s="11">
        <v>666</v>
      </c>
    </row>
    <row r="263" spans="1:15" x14ac:dyDescent="0.3">
      <c r="A263" t="s">
        <v>493</v>
      </c>
      <c r="B263" s="1">
        <f t="shared" si="4"/>
        <v>172.07692307692307</v>
      </c>
      <c r="C263">
        <v>45</v>
      </c>
      <c r="D263">
        <v>5</v>
      </c>
      <c r="E263">
        <v>332</v>
      </c>
      <c r="F263">
        <v>14</v>
      </c>
      <c r="G263">
        <v>2</v>
      </c>
      <c r="H263">
        <v>39</v>
      </c>
      <c r="I263">
        <v>309</v>
      </c>
      <c r="J263">
        <v>172</v>
      </c>
      <c r="K263">
        <v>603</v>
      </c>
      <c r="L263">
        <v>78</v>
      </c>
      <c r="M263" s="11">
        <v>131</v>
      </c>
      <c r="N263" s="11">
        <v>474</v>
      </c>
      <c r="O263" s="11">
        <v>33</v>
      </c>
    </row>
    <row r="264" spans="1:15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5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5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5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5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5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5" x14ac:dyDescent="0.3">
      <c r="A270" t="s">
        <v>500</v>
      </c>
      <c r="B270" s="1">
        <f t="shared" si="4"/>
        <v>111</v>
      </c>
      <c r="C270">
        <v>0</v>
      </c>
      <c r="D270">
        <v>0</v>
      </c>
      <c r="E270">
        <v>226</v>
      </c>
      <c r="F270">
        <v>14</v>
      </c>
      <c r="G270">
        <v>137</v>
      </c>
      <c r="H270">
        <v>174</v>
      </c>
      <c r="I270">
        <v>7</v>
      </c>
      <c r="J270">
        <v>26</v>
      </c>
      <c r="K270">
        <v>69</v>
      </c>
      <c r="L270">
        <v>43</v>
      </c>
      <c r="M270" s="11">
        <v>525</v>
      </c>
    </row>
    <row r="271" spans="1:15" x14ac:dyDescent="0.3">
      <c r="A271" t="s">
        <v>501</v>
      </c>
      <c r="B271" s="1">
        <f t="shared" si="4"/>
        <v>26.454545454545453</v>
      </c>
      <c r="C271">
        <v>1</v>
      </c>
      <c r="D271">
        <v>0</v>
      </c>
      <c r="E271">
        <v>3</v>
      </c>
      <c r="F271">
        <v>0</v>
      </c>
      <c r="G271">
        <v>99</v>
      </c>
      <c r="H271">
        <v>34</v>
      </c>
      <c r="I271">
        <v>32</v>
      </c>
      <c r="J271">
        <v>0</v>
      </c>
      <c r="K271">
        <v>11</v>
      </c>
      <c r="L271">
        <v>88</v>
      </c>
      <c r="M271" s="11">
        <v>23</v>
      </c>
    </row>
    <row r="272" spans="1:15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52</v>
      </c>
      <c r="C276">
        <v>104</v>
      </c>
      <c r="D276">
        <v>0</v>
      </c>
    </row>
    <row r="277" spans="1:12" x14ac:dyDescent="0.3">
      <c r="A277" t="s">
        <v>511</v>
      </c>
      <c r="B277" s="1">
        <f t="shared" si="4"/>
        <v>0</v>
      </c>
      <c r="C277" s="9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55.4</v>
      </c>
      <c r="C281">
        <v>0</v>
      </c>
      <c r="D281">
        <v>14</v>
      </c>
      <c r="E281">
        <v>26</v>
      </c>
      <c r="F281">
        <v>186</v>
      </c>
      <c r="G281">
        <v>51</v>
      </c>
    </row>
    <row r="282" spans="1:12" x14ac:dyDescent="0.3">
      <c r="A282" t="s">
        <v>517</v>
      </c>
      <c r="B282" s="1">
        <f t="shared" si="4"/>
        <v>113.66666666666667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</row>
    <row r="283" spans="1:12" x14ac:dyDescent="0.3">
      <c r="A283" t="s">
        <v>518</v>
      </c>
      <c r="B283" s="1">
        <f t="shared" si="4"/>
        <v>0</v>
      </c>
      <c r="C283" s="9">
        <v>0</v>
      </c>
    </row>
    <row r="284" spans="1:12" x14ac:dyDescent="0.3">
      <c r="A284" t="s">
        <v>519</v>
      </c>
      <c r="B284" s="1">
        <f t="shared" si="4"/>
        <v>66.5</v>
      </c>
      <c r="C284">
        <v>98</v>
      </c>
      <c r="D284">
        <v>0</v>
      </c>
      <c r="E284">
        <v>86</v>
      </c>
      <c r="F284">
        <v>105</v>
      </c>
      <c r="G284">
        <v>0</v>
      </c>
      <c r="H284">
        <v>0</v>
      </c>
      <c r="I284">
        <v>16</v>
      </c>
      <c r="J284">
        <v>180</v>
      </c>
      <c r="K284">
        <v>180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 t="shared" si="4"/>
        <v>55</v>
      </c>
      <c r="C288">
        <v>5</v>
      </c>
      <c r="D288">
        <v>2</v>
      </c>
      <c r="E288">
        <v>4</v>
      </c>
      <c r="F288">
        <v>177</v>
      </c>
      <c r="G288">
        <v>30</v>
      </c>
      <c r="H288">
        <v>0</v>
      </c>
      <c r="I288">
        <v>125</v>
      </c>
      <c r="J288">
        <v>0</v>
      </c>
      <c r="K288">
        <v>97</v>
      </c>
      <c r="L288">
        <v>110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240.33333333333334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 t="shared" si="4"/>
        <v>63.7</v>
      </c>
      <c r="C296">
        <v>77</v>
      </c>
      <c r="D296">
        <v>11</v>
      </c>
      <c r="E296">
        <v>0</v>
      </c>
      <c r="F296">
        <v>11</v>
      </c>
      <c r="G296">
        <v>8</v>
      </c>
      <c r="H296">
        <v>124</v>
      </c>
      <c r="I296">
        <v>363</v>
      </c>
      <c r="J296">
        <v>23</v>
      </c>
      <c r="K296">
        <v>0</v>
      </c>
      <c r="L296">
        <v>20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>AVERAGE(C302:BA302)</f>
        <v>129.80000000000001</v>
      </c>
      <c r="C302">
        <v>104</v>
      </c>
      <c r="D302">
        <v>53</v>
      </c>
      <c r="E302">
        <v>169</v>
      </c>
      <c r="F302">
        <v>309</v>
      </c>
      <c r="G302">
        <v>4</v>
      </c>
      <c r="H302">
        <v>107</v>
      </c>
      <c r="I302">
        <v>478</v>
      </c>
      <c r="J302">
        <v>19</v>
      </c>
      <c r="K302">
        <v>0</v>
      </c>
      <c r="L302">
        <v>55</v>
      </c>
    </row>
    <row r="303" spans="1:12" x14ac:dyDescent="0.3">
      <c r="A303" t="s">
        <v>540</v>
      </c>
      <c r="B303" s="1">
        <f t="shared" si="4"/>
        <v>3</v>
      </c>
      <c r="C303">
        <v>0</v>
      </c>
      <c r="D303">
        <v>9</v>
      </c>
      <c r="E303">
        <v>0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247.5</v>
      </c>
      <c r="C311">
        <v>0</v>
      </c>
      <c r="D311">
        <v>495</v>
      </c>
    </row>
    <row r="312" spans="1:12" x14ac:dyDescent="0.3">
      <c r="A312" t="s">
        <v>549</v>
      </c>
      <c r="B312" s="1">
        <f t="shared" si="4"/>
        <v>243.75</v>
      </c>
      <c r="C312">
        <v>176</v>
      </c>
      <c r="D312">
        <v>178</v>
      </c>
      <c r="E312">
        <v>6</v>
      </c>
      <c r="F312">
        <v>615</v>
      </c>
    </row>
    <row r="313" spans="1:12" x14ac:dyDescent="0.3">
      <c r="A313" t="s">
        <v>550</v>
      </c>
      <c r="B313" s="1">
        <f t="shared" si="4"/>
        <v>22.8</v>
      </c>
      <c r="C313">
        <v>0</v>
      </c>
      <c r="D313">
        <v>0</v>
      </c>
      <c r="E313">
        <v>53</v>
      </c>
      <c r="F313">
        <v>0</v>
      </c>
      <c r="G313">
        <v>61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 t="shared" si="5"/>
        <v>99.1</v>
      </c>
      <c r="C317">
        <v>7</v>
      </c>
      <c r="D317">
        <v>0</v>
      </c>
      <c r="E317">
        <v>34</v>
      </c>
      <c r="F317">
        <v>200</v>
      </c>
      <c r="G317">
        <v>31</v>
      </c>
      <c r="H317">
        <v>39</v>
      </c>
      <c r="I317">
        <v>0</v>
      </c>
      <c r="J317">
        <v>64</v>
      </c>
      <c r="K317">
        <f>9*60+34</f>
        <v>574</v>
      </c>
      <c r="L317">
        <v>42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38.5</v>
      </c>
      <c r="C319">
        <v>30</v>
      </c>
      <c r="D319">
        <v>47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 t="shared" si="5"/>
        <v>13.3</v>
      </c>
      <c r="C327">
        <v>4</v>
      </c>
      <c r="D327">
        <v>27</v>
      </c>
      <c r="E327">
        <v>80</v>
      </c>
      <c r="F327">
        <v>5</v>
      </c>
      <c r="G327">
        <v>0</v>
      </c>
      <c r="H327">
        <v>0</v>
      </c>
      <c r="I327">
        <v>0</v>
      </c>
      <c r="J327">
        <v>4</v>
      </c>
      <c r="K327">
        <v>11</v>
      </c>
      <c r="L327">
        <v>2</v>
      </c>
    </row>
    <row r="328" spans="1:12" x14ac:dyDescent="0.3">
      <c r="A328" t="s">
        <v>566</v>
      </c>
      <c r="B328" s="1">
        <f t="shared" si="5"/>
        <v>54</v>
      </c>
      <c r="C328">
        <v>54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216</v>
      </c>
      <c r="C331">
        <v>2</v>
      </c>
      <c r="D331">
        <v>269</v>
      </c>
      <c r="E331">
        <v>159</v>
      </c>
      <c r="F331">
        <v>434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 t="shared" si="5"/>
        <v>170.4</v>
      </c>
      <c r="C346">
        <v>5</v>
      </c>
      <c r="D346">
        <v>390</v>
      </c>
      <c r="E346">
        <v>5</v>
      </c>
      <c r="F346">
        <v>147</v>
      </c>
      <c r="G346">
        <v>35</v>
      </c>
      <c r="H346">
        <v>13</v>
      </c>
      <c r="I346">
        <v>305</v>
      </c>
      <c r="J346">
        <v>164</v>
      </c>
      <c r="K346">
        <v>521</v>
      </c>
      <c r="L346">
        <v>119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129.33333333333334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  <c r="K354">
        <v>0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282.83333333333331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  <c r="H358">
        <v>471</v>
      </c>
    </row>
    <row r="359" spans="1:12" x14ac:dyDescent="0.3">
      <c r="A359" t="s">
        <v>603</v>
      </c>
      <c r="B359" s="1">
        <f t="shared" si="5"/>
        <v>54.666666666666664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184.875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>AVERAGE(C365:BA365)</f>
        <v>203.3</v>
      </c>
      <c r="C365">
        <v>39</v>
      </c>
      <c r="D365">
        <f>9*60+6</f>
        <v>546</v>
      </c>
      <c r="E365">
        <v>76</v>
      </c>
      <c r="F365">
        <v>155</v>
      </c>
      <c r="G365">
        <v>278</v>
      </c>
      <c r="H365">
        <v>152</v>
      </c>
      <c r="I365">
        <v>362</v>
      </c>
      <c r="J365">
        <v>76</v>
      </c>
      <c r="K365">
        <v>69</v>
      </c>
      <c r="L365">
        <v>280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43.375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  <c r="J369">
        <v>8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55.5</v>
      </c>
      <c r="C377">
        <v>103</v>
      </c>
      <c r="D377">
        <v>8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258.5</v>
      </c>
      <c r="C382">
        <v>76</v>
      </c>
      <c r="D382">
        <v>441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84</v>
      </c>
      <c r="C387">
        <v>84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61.4</v>
      </c>
      <c r="C402">
        <v>34</v>
      </c>
      <c r="D402">
        <v>3</v>
      </c>
      <c r="E402">
        <v>13</v>
      </c>
      <c r="F402">
        <v>132</v>
      </c>
      <c r="G402">
        <v>125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477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  <row r="445" spans="1:12" x14ac:dyDescent="0.3">
      <c r="A445" s="4" t="s">
        <v>694</v>
      </c>
      <c r="B445" s="1">
        <f t="shared" si="7"/>
        <v>62.166666666666664</v>
      </c>
      <c r="C445">
        <v>39</v>
      </c>
      <c r="D445">
        <v>0</v>
      </c>
      <c r="E445">
        <v>0</v>
      </c>
      <c r="F445">
        <v>84</v>
      </c>
      <c r="G445">
        <v>237</v>
      </c>
      <c r="H445">
        <v>13</v>
      </c>
    </row>
    <row r="446" spans="1:12" x14ac:dyDescent="0.3">
      <c r="A446" t="s">
        <v>695</v>
      </c>
      <c r="B446" s="1">
        <f t="shared" si="7"/>
        <v>190.625</v>
      </c>
      <c r="C446">
        <v>388</v>
      </c>
      <c r="D446">
        <v>102</v>
      </c>
      <c r="E446">
        <v>78</v>
      </c>
      <c r="F446">
        <v>2</v>
      </c>
      <c r="G446">
        <v>81</v>
      </c>
      <c r="H446">
        <v>198</v>
      </c>
      <c r="I446">
        <v>392</v>
      </c>
      <c r="J446">
        <v>284</v>
      </c>
    </row>
    <row r="447" spans="1:12" x14ac:dyDescent="0.3">
      <c r="A447" t="s">
        <v>696</v>
      </c>
      <c r="B447" s="1">
        <f t="shared" si="7"/>
        <v>157</v>
      </c>
      <c r="C447">
        <v>157</v>
      </c>
    </row>
    <row r="448" spans="1:12" x14ac:dyDescent="0.3">
      <c r="A448" t="s">
        <v>697</v>
      </c>
      <c r="B448" s="1">
        <f t="shared" si="7"/>
        <v>105.33333333333333</v>
      </c>
      <c r="C448">
        <v>16</v>
      </c>
      <c r="D448">
        <v>54</v>
      </c>
      <c r="E448">
        <v>246</v>
      </c>
    </row>
    <row r="449" spans="1:12" x14ac:dyDescent="0.3">
      <c r="A449" t="s">
        <v>698</v>
      </c>
      <c r="B449" s="1">
        <f t="shared" si="7"/>
        <v>90</v>
      </c>
      <c r="C449" s="8">
        <v>90</v>
      </c>
    </row>
    <row r="450" spans="1:12" x14ac:dyDescent="0.3">
      <c r="A450" t="s">
        <v>699</v>
      </c>
      <c r="B450" s="1">
        <f t="shared" si="7"/>
        <v>65</v>
      </c>
      <c r="C450" s="8">
        <v>65</v>
      </c>
    </row>
    <row r="451" spans="1:12" x14ac:dyDescent="0.3">
      <c r="A451" t="s">
        <v>700</v>
      </c>
      <c r="B451" s="1">
        <f t="shared" si="7"/>
        <v>100</v>
      </c>
      <c r="C451" s="8">
        <v>100</v>
      </c>
    </row>
    <row r="452" spans="1:12" x14ac:dyDescent="0.3">
      <c r="A452" t="s">
        <v>701</v>
      </c>
      <c r="B452" s="1">
        <f t="shared" si="7"/>
        <v>90</v>
      </c>
      <c r="C452" s="8">
        <v>90</v>
      </c>
    </row>
    <row r="453" spans="1:12" x14ac:dyDescent="0.3">
      <c r="A453" t="s">
        <v>702</v>
      </c>
      <c r="B453" s="1">
        <f t="shared" si="7"/>
        <v>176.125</v>
      </c>
      <c r="C453">
        <v>72</v>
      </c>
      <c r="D453">
        <v>189</v>
      </c>
      <c r="E453">
        <v>123</v>
      </c>
      <c r="F453">
        <v>95</v>
      </c>
      <c r="G453">
        <v>90</v>
      </c>
      <c r="H453">
        <v>434</v>
      </c>
      <c r="I453">
        <v>167</v>
      </c>
      <c r="J453">
        <v>239</v>
      </c>
    </row>
    <row r="454" spans="1:12" x14ac:dyDescent="0.3">
      <c r="A454" t="s">
        <v>703</v>
      </c>
      <c r="B454" s="1">
        <f t="shared" si="7"/>
        <v>95</v>
      </c>
      <c r="C454">
        <v>50</v>
      </c>
      <c r="D454">
        <v>2</v>
      </c>
      <c r="E454">
        <v>11</v>
      </c>
      <c r="F454">
        <v>401</v>
      </c>
      <c r="G454">
        <v>11</v>
      </c>
    </row>
    <row r="455" spans="1:12" x14ac:dyDescent="0.3">
      <c r="A455" t="s">
        <v>704</v>
      </c>
      <c r="B455" s="1">
        <f t="shared" si="7"/>
        <v>102.22222222222223</v>
      </c>
      <c r="C455">
        <v>373</v>
      </c>
      <c r="D455">
        <v>0</v>
      </c>
      <c r="E455">
        <v>22</v>
      </c>
      <c r="F455">
        <v>79</v>
      </c>
      <c r="G455">
        <v>284</v>
      </c>
      <c r="H455">
        <v>13</v>
      </c>
      <c r="I455">
        <v>0</v>
      </c>
      <c r="J455">
        <v>30</v>
      </c>
      <c r="K455">
        <v>119</v>
      </c>
    </row>
    <row r="456" spans="1:12" x14ac:dyDescent="0.3">
      <c r="A456" t="s">
        <v>705</v>
      </c>
      <c r="B456" s="1">
        <f t="shared" si="7"/>
        <v>249</v>
      </c>
      <c r="C456">
        <v>666</v>
      </c>
      <c r="D456">
        <v>63</v>
      </c>
      <c r="E456">
        <v>144</v>
      </c>
      <c r="F456">
        <v>29</v>
      </c>
      <c r="G456">
        <v>252</v>
      </c>
      <c r="H456">
        <v>0</v>
      </c>
      <c r="I456">
        <v>611</v>
      </c>
      <c r="J456">
        <v>378</v>
      </c>
      <c r="K456">
        <v>347</v>
      </c>
      <c r="L456">
        <v>0</v>
      </c>
    </row>
    <row r="457" spans="1:12" x14ac:dyDescent="0.3">
      <c r="A457" s="4" t="s">
        <v>706</v>
      </c>
      <c r="B457" s="1">
        <f t="shared" si="7"/>
        <v>27.5</v>
      </c>
      <c r="C457">
        <v>54</v>
      </c>
      <c r="D457">
        <v>1</v>
      </c>
    </row>
    <row r="458" spans="1:12" x14ac:dyDescent="0.3">
      <c r="A458" t="s">
        <v>707</v>
      </c>
      <c r="B458" s="1">
        <f t="shared" si="7"/>
        <v>90</v>
      </c>
      <c r="C458" s="8">
        <v>90</v>
      </c>
    </row>
    <row r="459" spans="1:12" x14ac:dyDescent="0.3">
      <c r="A459" t="s">
        <v>708</v>
      </c>
      <c r="B459" s="1">
        <f t="shared" si="7"/>
        <v>120</v>
      </c>
      <c r="C459" s="8">
        <v>120</v>
      </c>
    </row>
    <row r="460" spans="1:12" x14ac:dyDescent="0.3">
      <c r="A460" t="s">
        <v>709</v>
      </c>
      <c r="B460" s="1">
        <f t="shared" si="7"/>
        <v>158.80000000000001</v>
      </c>
      <c r="C460">
        <v>37</v>
      </c>
      <c r="D460">
        <v>354</v>
      </c>
      <c r="E460">
        <v>14</v>
      </c>
      <c r="F460">
        <v>389</v>
      </c>
      <c r="G460">
        <v>0</v>
      </c>
    </row>
    <row r="461" spans="1:12" x14ac:dyDescent="0.3">
      <c r="A461" t="s">
        <v>710</v>
      </c>
      <c r="B461" s="1">
        <f t="shared" si="7"/>
        <v>102.57142857142857</v>
      </c>
      <c r="C461">
        <v>6</v>
      </c>
      <c r="D461">
        <v>0</v>
      </c>
      <c r="E461">
        <v>4</v>
      </c>
      <c r="F461">
        <v>0</v>
      </c>
      <c r="G461">
        <v>37</v>
      </c>
      <c r="H461">
        <v>17</v>
      </c>
      <c r="I461">
        <v>654</v>
      </c>
    </row>
    <row r="462" spans="1:12" x14ac:dyDescent="0.3">
      <c r="A462" t="s">
        <v>711</v>
      </c>
      <c r="B462" s="1">
        <f t="shared" si="7"/>
        <v>191.33333333333334</v>
      </c>
      <c r="C462">
        <v>3</v>
      </c>
      <c r="D462">
        <v>8</v>
      </c>
      <c r="E462">
        <v>0</v>
      </c>
      <c r="F462">
        <v>541</v>
      </c>
      <c r="G462">
        <v>263</v>
      </c>
      <c r="H462">
        <v>333</v>
      </c>
    </row>
    <row r="463" spans="1:12" x14ac:dyDescent="0.3">
      <c r="A463" t="s">
        <v>712</v>
      </c>
      <c r="B463" s="1">
        <f t="shared" si="7"/>
        <v>135.16666666666666</v>
      </c>
      <c r="C463">
        <v>48</v>
      </c>
      <c r="D463">
        <v>126</v>
      </c>
      <c r="E463">
        <v>169</v>
      </c>
      <c r="F463">
        <v>70</v>
      </c>
      <c r="G463">
        <v>128</v>
      </c>
      <c r="H463">
        <v>270</v>
      </c>
    </row>
    <row r="464" spans="1:12" x14ac:dyDescent="0.3">
      <c r="A464" t="s">
        <v>713</v>
      </c>
      <c r="B464" s="1">
        <f t="shared" si="7"/>
        <v>70</v>
      </c>
      <c r="C464" s="8">
        <v>70</v>
      </c>
    </row>
    <row r="465" spans="1:12" x14ac:dyDescent="0.3">
      <c r="A465" t="s">
        <v>714</v>
      </c>
      <c r="B465" s="1">
        <f t="shared" si="7"/>
        <v>150.88888888888889</v>
      </c>
      <c r="C465">
        <v>820</v>
      </c>
      <c r="D465">
        <v>130</v>
      </c>
      <c r="E465">
        <v>194</v>
      </c>
      <c r="F465">
        <v>0</v>
      </c>
      <c r="G465">
        <v>2</v>
      </c>
      <c r="H465">
        <v>0</v>
      </c>
      <c r="I465">
        <v>10</v>
      </c>
      <c r="J465">
        <v>1</v>
      </c>
      <c r="K465">
        <v>201</v>
      </c>
    </row>
    <row r="466" spans="1:12" x14ac:dyDescent="0.3">
      <c r="A466" s="4" t="s">
        <v>715</v>
      </c>
      <c r="B466" s="1">
        <f t="shared" si="7"/>
        <v>100.8</v>
      </c>
      <c r="C466">
        <v>0</v>
      </c>
      <c r="D466">
        <v>9</v>
      </c>
      <c r="E466">
        <v>48</v>
      </c>
      <c r="F466">
        <v>256</v>
      </c>
      <c r="G466">
        <v>191</v>
      </c>
    </row>
    <row r="467" spans="1:12" x14ac:dyDescent="0.3">
      <c r="A467" t="s">
        <v>716</v>
      </c>
      <c r="B467" s="1">
        <f t="shared" si="7"/>
        <v>66</v>
      </c>
      <c r="C467">
        <v>2</v>
      </c>
      <c r="D467">
        <v>1</v>
      </c>
      <c r="E467">
        <v>195</v>
      </c>
    </row>
    <row r="468" spans="1:12" x14ac:dyDescent="0.3">
      <c r="A468" t="s">
        <v>717</v>
      </c>
      <c r="B468" s="1">
        <f t="shared" si="7"/>
        <v>350.5</v>
      </c>
      <c r="C468">
        <v>701</v>
      </c>
      <c r="D468">
        <v>0</v>
      </c>
    </row>
    <row r="469" spans="1:12" x14ac:dyDescent="0.3">
      <c r="A469" t="s">
        <v>718</v>
      </c>
      <c r="B469" s="1">
        <f t="shared" si="7"/>
        <v>25</v>
      </c>
      <c r="C469" s="8">
        <v>25</v>
      </c>
    </row>
    <row r="470" spans="1:12" x14ac:dyDescent="0.3">
      <c r="A470" t="s">
        <v>719</v>
      </c>
      <c r="B470" s="1">
        <f t="shared" si="7"/>
        <v>48.666666666666664</v>
      </c>
      <c r="C470">
        <v>73</v>
      </c>
      <c r="D470">
        <v>40</v>
      </c>
      <c r="E470">
        <v>33</v>
      </c>
    </row>
    <row r="471" spans="1:12" x14ac:dyDescent="0.3">
      <c r="A471" t="s">
        <v>720</v>
      </c>
      <c r="B471" s="1">
        <f t="shared" si="7"/>
        <v>13.1</v>
      </c>
      <c r="C471">
        <v>72</v>
      </c>
      <c r="D471">
        <v>0</v>
      </c>
      <c r="E471">
        <v>0</v>
      </c>
      <c r="F471">
        <v>2</v>
      </c>
      <c r="G471">
        <v>37</v>
      </c>
      <c r="H471">
        <v>10</v>
      </c>
      <c r="I471">
        <v>1</v>
      </c>
      <c r="J471">
        <v>0</v>
      </c>
      <c r="K471">
        <v>5</v>
      </c>
      <c r="L471">
        <v>4</v>
      </c>
    </row>
    <row r="472" spans="1:12" x14ac:dyDescent="0.3">
      <c r="A472" t="s">
        <v>721</v>
      </c>
      <c r="B472" s="1">
        <f t="shared" si="7"/>
        <v>302</v>
      </c>
      <c r="C472">
        <v>302</v>
      </c>
    </row>
    <row r="473" spans="1:12" x14ac:dyDescent="0.3">
      <c r="A473" t="s">
        <v>722</v>
      </c>
      <c r="B473" s="1">
        <f t="shared" si="7"/>
        <v>39.5</v>
      </c>
      <c r="C473">
        <v>79</v>
      </c>
      <c r="D473">
        <v>0</v>
      </c>
    </row>
    <row r="474" spans="1:12" x14ac:dyDescent="0.3">
      <c r="A474" t="s">
        <v>723</v>
      </c>
      <c r="B474" s="1">
        <f t="shared" si="7"/>
        <v>25</v>
      </c>
      <c r="C474">
        <v>25</v>
      </c>
    </row>
    <row r="475" spans="1:12" x14ac:dyDescent="0.3">
      <c r="A475" t="s">
        <v>724</v>
      </c>
      <c r="B475" s="1">
        <f t="shared" si="7"/>
        <v>88.375</v>
      </c>
      <c r="C475">
        <v>0</v>
      </c>
      <c r="D475">
        <v>41</v>
      </c>
      <c r="E475">
        <v>24</v>
      </c>
      <c r="F475">
        <v>0</v>
      </c>
      <c r="G475">
        <v>0</v>
      </c>
      <c r="H475">
        <v>0</v>
      </c>
      <c r="I475">
        <v>631</v>
      </c>
      <c r="J475">
        <v>11</v>
      </c>
    </row>
    <row r="476" spans="1:12" x14ac:dyDescent="0.3">
      <c r="A476" t="s">
        <v>725</v>
      </c>
      <c r="B476" s="1">
        <f t="shared" si="7"/>
        <v>6.5</v>
      </c>
      <c r="C476">
        <v>2</v>
      </c>
      <c r="D476">
        <v>0</v>
      </c>
      <c r="E476">
        <v>24</v>
      </c>
      <c r="F476">
        <v>0</v>
      </c>
    </row>
    <row r="477" spans="1:12" x14ac:dyDescent="0.3">
      <c r="A477" t="s">
        <v>726</v>
      </c>
      <c r="B477" s="1">
        <f t="shared" si="7"/>
        <v>181.66666666666666</v>
      </c>
      <c r="C477">
        <v>38</v>
      </c>
      <c r="D477">
        <v>136</v>
      </c>
      <c r="E477">
        <v>257</v>
      </c>
      <c r="F477">
        <v>166</v>
      </c>
      <c r="G477">
        <v>114</v>
      </c>
      <c r="H477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477"/>
  <sheetViews>
    <sheetView topLeftCell="A456" workbookViewId="0">
      <selection activeCell="B465" sqref="B465:B47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0.55013550135501355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3.380503144654088E-2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5.8369723435225618E-2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0.26292709665631281</v>
      </c>
    </row>
    <row r="16" spans="1:2" x14ac:dyDescent="0.3">
      <c r="A16" t="s">
        <v>15</v>
      </c>
      <c r="B16">
        <f>Controlled!B16/'Fight Time'!B16</f>
        <v>0.1276595744680851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0.20273972602739726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0.13786707882534777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0.12309027777777778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4.2966751918158567E-2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0.41877394636015325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0.25013550135501356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0.11394866476536168</v>
      </c>
    </row>
    <row r="60" spans="1:2" x14ac:dyDescent="0.3">
      <c r="A60" t="s">
        <v>59</v>
      </c>
      <c r="B60">
        <f>Controlled!B60/'Fight Time'!B60</f>
        <v>0.25728155339805825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0.11838565022421524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0.23064516129032256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0.1131928181108509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0.23173076923076924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4.7358834244080147E-2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0.3243822075782537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3.7015781922525109E-2</v>
      </c>
    </row>
    <row r="93" spans="1:2" x14ac:dyDescent="0.3">
      <c r="A93" t="s">
        <v>91</v>
      </c>
      <c r="B93">
        <f>Controlled!B93/'Fight Time'!B93</f>
        <v>0.26517526360786547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0.22354014598540145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0.2547723935389134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0.11080432172869148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9.0297339593114243E-2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0.10655737704918032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0.24796163069544366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0.10785185185185185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0.16053299492385786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1.4505119453924915E-2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9.6774193548387101E-3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0.27031725336810086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6.7764060356652944E-2</v>
      </c>
    </row>
    <row r="153" spans="1:2" x14ac:dyDescent="0.3">
      <c r="A153" t="s">
        <v>152</v>
      </c>
      <c r="B153">
        <f>Controlled!B153/'Fight Time'!B153</f>
        <v>0.26325524044389642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0.35717834078489813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0.3708668453976765</v>
      </c>
    </row>
    <row r="163" spans="1:2" x14ac:dyDescent="0.3">
      <c r="A163" t="s">
        <v>161</v>
      </c>
      <c r="B163">
        <f>Controlled!B163/'Fight Time'!B163</f>
        <v>2.1222410865874362E-2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7.6104482425024184E-2</v>
      </c>
    </row>
    <row r="167" spans="1:2" x14ac:dyDescent="0.3">
      <c r="A167" t="s">
        <v>165</v>
      </c>
      <c r="B167">
        <f>Controlled!B167/'Fight Time'!B167</f>
        <v>0.1471951219512195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0.27950145849907188</v>
      </c>
    </row>
    <row r="178" spans="1:2" x14ac:dyDescent="0.3">
      <c r="A178" t="s">
        <v>177</v>
      </c>
      <c r="B178">
        <f>Controlled!B178/'Fight Time'!B178</f>
        <v>0.27941176470588236</v>
      </c>
    </row>
    <row r="179" spans="1:2" x14ac:dyDescent="0.3">
      <c r="A179" t="s">
        <v>178</v>
      </c>
      <c r="B179">
        <f>Controlled!B179/'Fight Time'!B179</f>
        <v>0.23605015673981192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0.25875190258751901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0.36902927580893685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0.34545287187039764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6.8247126436781616E-2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0.16624895572263995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0.14200848656294202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8.0616740088105723E-2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7.4701195219123509E-2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0.27961753731343286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5.084745762711864E-3</v>
      </c>
    </row>
    <row r="223" spans="1:2" x14ac:dyDescent="0.3">
      <c r="A223" t="s">
        <v>232</v>
      </c>
      <c r="B223">
        <f>Controlled!B223/'Fight Time'!B223</f>
        <v>1.8990504747626185E-2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0.19495455388610647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9.0167278661770711E-2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0.16666666666666666</v>
      </c>
    </row>
    <row r="242" spans="1:2" x14ac:dyDescent="0.3">
      <c r="A242" t="s">
        <v>253</v>
      </c>
      <c r="B242">
        <f>Controlled!B242/'Fight Time'!B242</f>
        <v>0.14145470771976798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 t="e">
        <f>Controlled!B244/'Fight Time'!B244</f>
        <v>#DIV/0!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9.860191317144959E-2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5.2752293577981654E-2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0.1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0.3270868824531516</v>
      </c>
    </row>
    <row r="263" spans="1:2" x14ac:dyDescent="0.3">
      <c r="A263" t="s">
        <v>493</v>
      </c>
      <c r="B263">
        <f>Controlled!B263/'Fight Time'!B263</f>
        <v>0.18683705002923243</v>
      </c>
    </row>
    <row r="264" spans="1:2" x14ac:dyDescent="0.3">
      <c r="A264" t="s">
        <v>494</v>
      </c>
      <c r="B264">
        <f>Controlled!B264/'Fight Time'!B264</f>
        <v>0.4606353591160221</v>
      </c>
    </row>
    <row r="265" spans="1:2" x14ac:dyDescent="0.3">
      <c r="A265" t="s">
        <v>495</v>
      </c>
      <c r="B265">
        <f>Controlled!B265/'Fight Time'!B265</f>
        <v>0.4255402750491159</v>
      </c>
    </row>
    <row r="266" spans="1:2" x14ac:dyDescent="0.3">
      <c r="A266" t="s">
        <v>496</v>
      </c>
      <c r="B266">
        <f>Controlled!B266/'Fight Time'!B266</f>
        <v>9.8868098868098872E-2</v>
      </c>
    </row>
    <row r="267" spans="1:2" x14ac:dyDescent="0.3">
      <c r="A267" t="s">
        <v>497</v>
      </c>
      <c r="B267">
        <f>Controlled!B267/'Fight Time'!B267</f>
        <v>0.29452054794520549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0.15020297699594046</v>
      </c>
    </row>
    <row r="271" spans="1:2" x14ac:dyDescent="0.3">
      <c r="A271" t="s">
        <v>501</v>
      </c>
      <c r="B271">
        <f>Controlled!B271/'Fight Time'!B271</f>
        <v>3.5846267553584624E-2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0.11304347826086956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9.5517241379310336E-2</v>
      </c>
    </row>
    <row r="282" spans="1:2" x14ac:dyDescent="0.3">
      <c r="A282" t="s">
        <v>517</v>
      </c>
      <c r="B282">
        <f>Controlled!B282/'Fight Time'!B282</f>
        <v>0.19699595609474294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0.11981981981981982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5.4726368159203981E-2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0.3287733698130415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0.1077834179357022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0.26489795918367348</v>
      </c>
    </row>
    <row r="303" spans="1:2" x14ac:dyDescent="0.3">
      <c r="A303" t="s">
        <v>540</v>
      </c>
      <c r="B303">
        <f>Controlled!B303/'Fight Time'!B303</f>
        <v>4.4510385756676559E-3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0.47965116279069769</v>
      </c>
    </row>
    <row r="312" spans="1:2" x14ac:dyDescent="0.3">
      <c r="A312" t="s">
        <v>549</v>
      </c>
      <c r="B312">
        <f>Controlled!B312/'Fight Time'!B312</f>
        <v>0.28744103773584906</v>
      </c>
    </row>
    <row r="313" spans="1:2" x14ac:dyDescent="0.3">
      <c r="A313" t="s">
        <v>550</v>
      </c>
      <c r="B313">
        <f>Controlled!B313/'Fight Time'!B313</f>
        <v>2.8970775095298603E-2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0.13997175141242937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4.2777777777777776E-2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2.5875486381322959E-2</v>
      </c>
    </row>
    <row r="328" spans="1:2" x14ac:dyDescent="0.3">
      <c r="A328" t="s">
        <v>566</v>
      </c>
      <c r="B328">
        <f>Controlled!B328/'Fight Time'!B328</f>
        <v>0.06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0.40601503759398494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0.37205240174672488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0.19160493827160496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0.63989441930618396</v>
      </c>
    </row>
    <row r="359" spans="1:2" x14ac:dyDescent="0.3">
      <c r="A359" t="s">
        <v>603</v>
      </c>
      <c r="B359">
        <f>Controlled!B359/'Fight Time'!B359</f>
        <v>8.6089238845144356E-2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0.60024350649350644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0.27811217510259917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0.11036895674300254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5.7572614107883814E-2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0.32971938775510207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0.16374269005847952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0.10459965928449744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  <row r="445" spans="1:2" x14ac:dyDescent="0.3">
      <c r="A445" s="4" t="s">
        <v>694</v>
      </c>
      <c r="B445">
        <f>Controlled!B445/'Fight Time'!B445</f>
        <v>8.1906016688625377E-2</v>
      </c>
    </row>
    <row r="446" spans="1:2" x14ac:dyDescent="0.3">
      <c r="A446" t="s">
        <v>695</v>
      </c>
      <c r="B446">
        <f>Controlled!B446/'Fight Time'!B446</f>
        <v>0.24470474967907574</v>
      </c>
    </row>
    <row r="447" spans="1:2" x14ac:dyDescent="0.3">
      <c r="A447" t="s">
        <v>696</v>
      </c>
      <c r="B447">
        <f>Controlled!B447/'Fight Time'!B447</f>
        <v>0.17444444444444446</v>
      </c>
    </row>
    <row r="448" spans="1:2" x14ac:dyDescent="0.3">
      <c r="A448" t="s">
        <v>697</v>
      </c>
      <c r="B448">
        <f>Controlled!B448/'Fight Time'!B448</f>
        <v>0.15399610136452241</v>
      </c>
    </row>
    <row r="449" spans="1:2" x14ac:dyDescent="0.3">
      <c r="A449" t="s">
        <v>698</v>
      </c>
      <c r="B449">
        <f>Controlled!B449/'Fight Time'!B449</f>
        <v>0.15</v>
      </c>
    </row>
    <row r="450" spans="1:2" x14ac:dyDescent="0.3">
      <c r="A450" t="s">
        <v>699</v>
      </c>
      <c r="B450">
        <f>Controlled!B450/'Fight Time'!B450</f>
        <v>0.13</v>
      </c>
    </row>
    <row r="451" spans="1:2" x14ac:dyDescent="0.3">
      <c r="A451" t="s">
        <v>700</v>
      </c>
      <c r="B451">
        <f>Controlled!B451/'Fight Time'!B451</f>
        <v>0.22222222222222221</v>
      </c>
    </row>
    <row r="452" spans="1:2" x14ac:dyDescent="0.3">
      <c r="A452" t="s">
        <v>701</v>
      </c>
      <c r="B452">
        <f>Controlled!B452/'Fight Time'!B452</f>
        <v>0.15</v>
      </c>
    </row>
    <row r="453" spans="1:2" x14ac:dyDescent="0.3">
      <c r="A453" t="s">
        <v>702</v>
      </c>
      <c r="B453">
        <f>Controlled!B453/'Fight Time'!B453</f>
        <v>0.21988139825218478</v>
      </c>
    </row>
    <row r="454" spans="1:2" x14ac:dyDescent="0.3">
      <c r="A454" t="s">
        <v>703</v>
      </c>
      <c r="B454">
        <f>Controlled!B454/'Fight Time'!B454</f>
        <v>0.11771995043370508</v>
      </c>
    </row>
    <row r="455" spans="1:2" x14ac:dyDescent="0.3">
      <c r="A455" t="s">
        <v>704</v>
      </c>
      <c r="B455">
        <f>Controlled!B455/'Fight Time'!B455</f>
        <v>0.13258394581351782</v>
      </c>
    </row>
    <row r="456" spans="1:2" x14ac:dyDescent="0.3">
      <c r="A456" t="s">
        <v>705</v>
      </c>
      <c r="B456">
        <f>Controlled!B456/'Fight Time'!B456</f>
        <v>0.2885283893395133</v>
      </c>
    </row>
    <row r="457" spans="1:2" x14ac:dyDescent="0.3">
      <c r="A457" s="4" t="s">
        <v>706</v>
      </c>
      <c r="B457">
        <f>Controlled!B457/'Fight Time'!B457</f>
        <v>3.0555555555555555E-2</v>
      </c>
    </row>
    <row r="458" spans="1:2" x14ac:dyDescent="0.3">
      <c r="A458" t="s">
        <v>707</v>
      </c>
      <c r="B458">
        <f>Controlled!B458/'Fight Time'!B458</f>
        <v>0.18</v>
      </c>
    </row>
    <row r="459" spans="1:2" x14ac:dyDescent="0.3">
      <c r="A459" t="s">
        <v>708</v>
      </c>
      <c r="B459">
        <f>Controlled!B459/'Fight Time'!B459</f>
        <v>0.16</v>
      </c>
    </row>
    <row r="460" spans="1:2" x14ac:dyDescent="0.3">
      <c r="A460" t="s">
        <v>709</v>
      </c>
      <c r="B460">
        <f>Controlled!B460/'Fight Time'!B460</f>
        <v>0.24133738601823709</v>
      </c>
    </row>
    <row r="461" spans="1:2" x14ac:dyDescent="0.3">
      <c r="A461" t="s">
        <v>710</v>
      </c>
      <c r="B461">
        <f>Controlled!B461/'Fight Time'!B461</f>
        <v>0.15128529287821324</v>
      </c>
    </row>
    <row r="462" spans="1:2" x14ac:dyDescent="0.3">
      <c r="A462" t="s">
        <v>711</v>
      </c>
      <c r="B462">
        <f>Controlled!B462/'Fight Time'!B462</f>
        <v>0.30226434965771459</v>
      </c>
    </row>
    <row r="463" spans="1:2" x14ac:dyDescent="0.3">
      <c r="A463" t="s">
        <v>712</v>
      </c>
      <c r="B463">
        <f>Controlled!B463/'Fight Time'!B463</f>
        <v>0.20054401582591491</v>
      </c>
    </row>
    <row r="464" spans="1:2" x14ac:dyDescent="0.3">
      <c r="A464" t="s">
        <v>713</v>
      </c>
      <c r="B464">
        <f>Controlled!B464/'Fight Time'!B464</f>
        <v>0.11666666666666667</v>
      </c>
    </row>
    <row r="465" spans="1:2" x14ac:dyDescent="0.3">
      <c r="A465" t="s">
        <v>714</v>
      </c>
      <c r="B465">
        <f>Controlled!B465/'Fight Time'!B465</f>
        <v>0.27041019514137793</v>
      </c>
    </row>
    <row r="466" spans="1:2" x14ac:dyDescent="0.3">
      <c r="A466" s="4" t="s">
        <v>715</v>
      </c>
      <c r="B466">
        <f>Controlled!B466/'Fight Time'!B466</f>
        <v>0.23172413793103447</v>
      </c>
    </row>
    <row r="467" spans="1:2" x14ac:dyDescent="0.3">
      <c r="A467" t="s">
        <v>716</v>
      </c>
      <c r="B467">
        <f>Controlled!B467/'Fight Time'!B467</f>
        <v>0.16216216216216217</v>
      </c>
    </row>
    <row r="468" spans="1:2" x14ac:dyDescent="0.3">
      <c r="A468" t="s">
        <v>717</v>
      </c>
      <c r="B468">
        <f>Controlled!B468/'Fight Time'!B468</f>
        <v>0.65027829313543595</v>
      </c>
    </row>
    <row r="469" spans="1:2" x14ac:dyDescent="0.3">
      <c r="A469" t="s">
        <v>718</v>
      </c>
      <c r="B469">
        <f>Controlled!B469/'Fight Time'!B469</f>
        <v>5.5555555555555552E-2</v>
      </c>
    </row>
    <row r="470" spans="1:2" x14ac:dyDescent="0.3">
      <c r="A470" t="s">
        <v>719</v>
      </c>
      <c r="B470">
        <f>Controlled!B470/'Fight Time'!B470</f>
        <v>5.4074074074074073E-2</v>
      </c>
    </row>
    <row r="471" spans="1:2" x14ac:dyDescent="0.3">
      <c r="A471" t="s">
        <v>720</v>
      </c>
      <c r="B471">
        <f>Controlled!B471/'Fight Time'!B471</f>
        <v>2.314487632508834E-2</v>
      </c>
    </row>
    <row r="472" spans="1:2" x14ac:dyDescent="0.3">
      <c r="A472" t="s">
        <v>721</v>
      </c>
      <c r="B472">
        <f>Controlled!B472/'Fight Time'!B472</f>
        <v>0.33555555555555555</v>
      </c>
    </row>
    <row r="473" spans="1:2" x14ac:dyDescent="0.3">
      <c r="A473" t="s">
        <v>722</v>
      </c>
      <c r="B473">
        <f>Controlled!B473/'Fight Time'!B473</f>
        <v>7.3012939001848423E-2</v>
      </c>
    </row>
    <row r="474" spans="1:2" x14ac:dyDescent="0.3">
      <c r="A474" t="s">
        <v>723</v>
      </c>
      <c r="B474">
        <f>Controlled!B474/'Fight Time'!B474</f>
        <v>8.3333333333333329E-2</v>
      </c>
    </row>
    <row r="475" spans="1:2" x14ac:dyDescent="0.3">
      <c r="A475" t="s">
        <v>724</v>
      </c>
      <c r="B475">
        <f>Controlled!B475/'Fight Time'!B475</f>
        <v>0.27025993883792049</v>
      </c>
    </row>
    <row r="476" spans="1:2" x14ac:dyDescent="0.3">
      <c r="A476" t="s">
        <v>725</v>
      </c>
      <c r="B476">
        <f>Controlled!B476/'Fight Time'!B476</f>
        <v>1.3157894736842105E-2</v>
      </c>
    </row>
    <row r="477" spans="1:2" x14ac:dyDescent="0.3">
      <c r="A477" t="s">
        <v>726</v>
      </c>
      <c r="B477">
        <f>Controlled!B477/'Fight Time'!B477</f>
        <v>0.23998238661382651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477"/>
  <sheetViews>
    <sheetView topLeftCell="A468" workbookViewId="0">
      <selection activeCell="B370" sqref="B370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v>492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424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687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421</v>
      </c>
    </row>
    <row r="16" spans="1:3" x14ac:dyDescent="0.3">
      <c r="A16" t="s">
        <v>15</v>
      </c>
      <c r="B16">
        <v>282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12*60+10</f>
        <v>730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v>647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9*60+36</f>
        <v>576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391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13*60+3</f>
        <v>783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615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f>9*60+11</f>
        <v>551</v>
      </c>
    </row>
    <row r="60" spans="1:2" x14ac:dyDescent="0.3">
      <c r="A60" t="s">
        <v>59</v>
      </c>
      <c r="B60">
        <v>103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v>223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14*60+28</f>
        <v>868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12*60+12</f>
        <v>732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13*60+20</f>
        <v>800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f>9*60+9</f>
        <v>549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607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660+37</f>
        <v>697</v>
      </c>
    </row>
    <row r="93" spans="1:2" x14ac:dyDescent="0.3">
      <c r="A93" t="s">
        <v>91</v>
      </c>
      <c r="B93">
        <v>638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548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v>454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13*60+53</f>
        <v>833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710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610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695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675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13*60+8</f>
        <v>788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586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v>465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f>12*60+47</f>
        <v>767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f>13*60+30</f>
        <v>810</v>
      </c>
    </row>
    <row r="153" spans="1:2" x14ac:dyDescent="0.3">
      <c r="A153" t="s">
        <v>152</v>
      </c>
      <c r="B153">
        <f>13*60+31</f>
        <v>811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671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f>12*60+26</f>
        <v>746</v>
      </c>
    </row>
    <row r="163" spans="1:2" x14ac:dyDescent="0.3">
      <c r="A163" t="s">
        <v>161</v>
      </c>
      <c r="B163">
        <f>9*60+49</f>
        <v>589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7*60+23</f>
        <v>443</v>
      </c>
    </row>
    <row r="167" spans="1:2" x14ac:dyDescent="0.3">
      <c r="A167" t="s">
        <v>165</v>
      </c>
      <c r="B167">
        <v>820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13*60+58</f>
        <v>838</v>
      </c>
    </row>
    <row r="178" spans="1:2" x14ac:dyDescent="0.3">
      <c r="A178" t="s">
        <v>177</v>
      </c>
      <c r="B178">
        <f>8*60+30</f>
        <v>510</v>
      </c>
    </row>
    <row r="179" spans="1:2" x14ac:dyDescent="0.3">
      <c r="A179" t="s">
        <v>178</v>
      </c>
      <c r="B179">
        <v>638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657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649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12*60+56</f>
        <v>776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v>696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v>513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v>707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454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502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536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590</v>
      </c>
    </row>
    <row r="223" spans="1:2" x14ac:dyDescent="0.3">
      <c r="A223" t="s">
        <v>232</v>
      </c>
      <c r="B223">
        <v>667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599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545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700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921</v>
      </c>
    </row>
    <row r="264" spans="1:2" x14ac:dyDescent="0.3">
      <c r="A264" t="s">
        <v>494</v>
      </c>
      <c r="B264">
        <f>12*60+4</f>
        <v>724</v>
      </c>
    </row>
    <row r="265" spans="1:2" x14ac:dyDescent="0.3">
      <c r="A265" t="s">
        <v>495</v>
      </c>
      <c r="B265">
        <v>509</v>
      </c>
    </row>
    <row r="266" spans="1:2" x14ac:dyDescent="0.3">
      <c r="A266" t="s">
        <v>496</v>
      </c>
      <c r="B266">
        <v>481</v>
      </c>
    </row>
    <row r="267" spans="1:2" x14ac:dyDescent="0.3">
      <c r="A267" t="s">
        <v>497</v>
      </c>
      <c r="B267">
        <v>365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f>12*60+19</f>
        <v>739</v>
      </c>
    </row>
    <row r="271" spans="1:2" x14ac:dyDescent="0.3">
      <c r="A271" t="s">
        <v>501</v>
      </c>
      <c r="B271">
        <v>738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460</v>
      </c>
    </row>
    <row r="277" spans="1:3" x14ac:dyDescent="0.3">
      <c r="A277" t="s">
        <v>511</v>
      </c>
      <c r="B277">
        <v>900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580</v>
      </c>
    </row>
    <row r="282" spans="1:3" x14ac:dyDescent="0.3">
      <c r="A282" t="s">
        <v>517</v>
      </c>
      <c r="B282">
        <v>577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555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16*60+45</f>
        <v>1005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f>12*60+11</f>
        <v>731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f>9*60+51</f>
        <v>591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490</v>
      </c>
    </row>
    <row r="303" spans="1:2" x14ac:dyDescent="0.3">
      <c r="A303" t="s">
        <v>540</v>
      </c>
      <c r="B303">
        <v>674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516</v>
      </c>
    </row>
    <row r="312" spans="1:2" x14ac:dyDescent="0.3">
      <c r="A312" t="s">
        <v>549</v>
      </c>
      <c r="B312">
        <f>14*60+8</f>
        <v>848</v>
      </c>
    </row>
    <row r="313" spans="1:2" x14ac:dyDescent="0.3">
      <c r="A313" t="s">
        <v>550</v>
      </c>
      <c r="B313">
        <f>13*60+7</f>
        <v>787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f>11*60+48</f>
        <v>708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v>514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f>480+52</f>
        <v>532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f>7*60+38</f>
        <v>458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v>675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v>442</v>
      </c>
    </row>
    <row r="359" spans="1:2" x14ac:dyDescent="0.3">
      <c r="A359" t="s">
        <v>603</v>
      </c>
      <c r="B359">
        <v>635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308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12*60+11</f>
        <v>731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393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16*60+4</f>
        <v>964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13*60+4</f>
        <v>784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f>8*60+33</f>
        <v>513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9*60+47</f>
        <v>587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  <row r="445" spans="1:2" x14ac:dyDescent="0.3">
      <c r="A445" s="4" t="s">
        <v>694</v>
      </c>
      <c r="B445">
        <f>12*60+39</f>
        <v>759</v>
      </c>
    </row>
    <row r="446" spans="1:2" x14ac:dyDescent="0.3">
      <c r="A446" t="s">
        <v>695</v>
      </c>
      <c r="B446">
        <v>779</v>
      </c>
    </row>
    <row r="447" spans="1:2" x14ac:dyDescent="0.3">
      <c r="A447" t="s">
        <v>696</v>
      </c>
      <c r="B447">
        <v>900</v>
      </c>
    </row>
    <row r="448" spans="1:2" x14ac:dyDescent="0.3">
      <c r="A448" t="s">
        <v>697</v>
      </c>
      <c r="B448">
        <f>11*60+24</f>
        <v>684</v>
      </c>
    </row>
    <row r="449" spans="1:2" x14ac:dyDescent="0.3">
      <c r="A449" t="s">
        <v>698</v>
      </c>
      <c r="B449">
        <v>600</v>
      </c>
    </row>
    <row r="450" spans="1:2" x14ac:dyDescent="0.3">
      <c r="A450" t="s">
        <v>699</v>
      </c>
      <c r="B450">
        <v>500</v>
      </c>
    </row>
    <row r="451" spans="1:2" x14ac:dyDescent="0.3">
      <c r="A451" t="s">
        <v>700</v>
      </c>
      <c r="B451">
        <v>450</v>
      </c>
    </row>
    <row r="452" spans="1:2" x14ac:dyDescent="0.3">
      <c r="A452" t="s">
        <v>701</v>
      </c>
      <c r="B452">
        <v>600</v>
      </c>
    </row>
    <row r="453" spans="1:2" x14ac:dyDescent="0.3">
      <c r="A453" t="s">
        <v>702</v>
      </c>
      <c r="B453">
        <f>13*60+21</f>
        <v>801</v>
      </c>
    </row>
    <row r="454" spans="1:2" x14ac:dyDescent="0.3">
      <c r="A454" t="s">
        <v>703</v>
      </c>
      <c r="B454">
        <v>807</v>
      </c>
    </row>
    <row r="455" spans="1:2" x14ac:dyDescent="0.3">
      <c r="A455" t="s">
        <v>704</v>
      </c>
      <c r="B455">
        <f>12*60+51</f>
        <v>771</v>
      </c>
    </row>
    <row r="456" spans="1:2" x14ac:dyDescent="0.3">
      <c r="A456" t="s">
        <v>705</v>
      </c>
      <c r="B456">
        <f>14*60+23</f>
        <v>863</v>
      </c>
    </row>
    <row r="457" spans="1:2" x14ac:dyDescent="0.3">
      <c r="A457" s="4" t="s">
        <v>706</v>
      </c>
      <c r="B457">
        <v>900</v>
      </c>
    </row>
    <row r="458" spans="1:2" x14ac:dyDescent="0.3">
      <c r="A458" t="s">
        <v>707</v>
      </c>
      <c r="B458">
        <v>500</v>
      </c>
    </row>
    <row r="459" spans="1:2" x14ac:dyDescent="0.3">
      <c r="A459" t="s">
        <v>708</v>
      </c>
      <c r="B459">
        <v>750</v>
      </c>
    </row>
    <row r="460" spans="1:2" x14ac:dyDescent="0.3">
      <c r="A460" t="s">
        <v>709</v>
      </c>
      <c r="B460">
        <v>658</v>
      </c>
    </row>
    <row r="461" spans="1:2" x14ac:dyDescent="0.3">
      <c r="A461" t="s">
        <v>710</v>
      </c>
      <c r="B461">
        <v>678</v>
      </c>
    </row>
    <row r="462" spans="1:2" x14ac:dyDescent="0.3">
      <c r="A462" t="s">
        <v>711</v>
      </c>
      <c r="B462">
        <v>633</v>
      </c>
    </row>
    <row r="463" spans="1:2" x14ac:dyDescent="0.3">
      <c r="A463" t="s">
        <v>712</v>
      </c>
      <c r="B463">
        <v>674</v>
      </c>
    </row>
    <row r="464" spans="1:2" x14ac:dyDescent="0.3">
      <c r="A464" t="s">
        <v>713</v>
      </c>
      <c r="B464">
        <v>600</v>
      </c>
    </row>
    <row r="465" spans="1:2" x14ac:dyDescent="0.3">
      <c r="A465" t="s">
        <v>714</v>
      </c>
      <c r="B465">
        <v>558</v>
      </c>
    </row>
    <row r="466" spans="1:2" x14ac:dyDescent="0.3">
      <c r="A466" s="4" t="s">
        <v>715</v>
      </c>
      <c r="B466">
        <v>435</v>
      </c>
    </row>
    <row r="467" spans="1:2" x14ac:dyDescent="0.3">
      <c r="A467" t="s">
        <v>716</v>
      </c>
      <c r="B467">
        <v>407</v>
      </c>
    </row>
    <row r="468" spans="1:2" x14ac:dyDescent="0.3">
      <c r="A468" t="s">
        <v>717</v>
      </c>
      <c r="B468">
        <v>539</v>
      </c>
    </row>
    <row r="469" spans="1:2" x14ac:dyDescent="0.3">
      <c r="A469" t="s">
        <v>718</v>
      </c>
      <c r="B469">
        <v>450</v>
      </c>
    </row>
    <row r="470" spans="1:2" x14ac:dyDescent="0.3">
      <c r="A470" t="s">
        <v>719</v>
      </c>
      <c r="B470">
        <v>900</v>
      </c>
    </row>
    <row r="471" spans="1:2" x14ac:dyDescent="0.3">
      <c r="A471" t="s">
        <v>720</v>
      </c>
      <c r="B471">
        <v>566</v>
      </c>
    </row>
    <row r="472" spans="1:2" x14ac:dyDescent="0.3">
      <c r="A472" t="s">
        <v>721</v>
      </c>
      <c r="B472">
        <v>900</v>
      </c>
    </row>
    <row r="473" spans="1:2" x14ac:dyDescent="0.3">
      <c r="A473" t="s">
        <v>722</v>
      </c>
      <c r="B473">
        <v>541</v>
      </c>
    </row>
    <row r="474" spans="1:2" x14ac:dyDescent="0.3">
      <c r="A474" t="s">
        <v>723</v>
      </c>
      <c r="B474">
        <v>300</v>
      </c>
    </row>
    <row r="475" spans="1:2" x14ac:dyDescent="0.3">
      <c r="A475" t="s">
        <v>724</v>
      </c>
      <c r="B475">
        <v>327</v>
      </c>
    </row>
    <row r="476" spans="1:2" x14ac:dyDescent="0.3">
      <c r="A476" t="s">
        <v>725</v>
      </c>
      <c r="B476">
        <v>494</v>
      </c>
    </row>
    <row r="477" spans="1:2" x14ac:dyDescent="0.3">
      <c r="A477" t="s">
        <v>726</v>
      </c>
      <c r="B477">
        <f>12*60+37</f>
        <v>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347" zoomScale="80" zoomScaleNormal="80" workbookViewId="0">
      <pane xSplit="1" topLeftCell="H1" activePane="topRight" state="frozen"/>
      <selection activeCell="A2" sqref="A2"/>
      <selection pane="topRight" activeCell="AB372" sqref="AB372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B7">
        <v>29</v>
      </c>
      <c r="C7">
        <v>163</v>
      </c>
      <c r="D7">
        <v>159</v>
      </c>
      <c r="E7">
        <v>11</v>
      </c>
      <c r="F7">
        <v>3</v>
      </c>
      <c r="G7">
        <v>3</v>
      </c>
      <c r="H7">
        <v>2</v>
      </c>
      <c r="I7">
        <v>0.09</v>
      </c>
      <c r="J7">
        <v>0</v>
      </c>
      <c r="K7">
        <v>0.64</v>
      </c>
      <c r="L7">
        <v>0.67</v>
      </c>
      <c r="M7">
        <v>0.27</v>
      </c>
      <c r="N7">
        <v>0.33</v>
      </c>
      <c r="O7" s="8">
        <v>1.73</v>
      </c>
      <c r="P7" s="8">
        <v>1.1000000000000001</v>
      </c>
      <c r="T7">
        <v>1.83</v>
      </c>
      <c r="U7">
        <v>0.35</v>
      </c>
      <c r="V7">
        <v>0.4</v>
      </c>
      <c r="W7">
        <f>Control!B5</f>
        <v>133</v>
      </c>
      <c r="X7">
        <f>'Ctrl pct'!B5</f>
        <v>0.27032520325203252</v>
      </c>
      <c r="Y7">
        <f>Controlled!B5</f>
        <v>270.66666666666669</v>
      </c>
      <c r="Z7">
        <f>'Controlled pct'!B5</f>
        <v>0.55013550135501355</v>
      </c>
      <c r="AA7">
        <f>'Fight Time'!B5</f>
        <v>492</v>
      </c>
      <c r="AB7">
        <v>-1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13</v>
      </c>
      <c r="F9">
        <v>1</v>
      </c>
      <c r="G9">
        <v>2</v>
      </c>
      <c r="H9">
        <v>1</v>
      </c>
      <c r="I9">
        <v>0.46</v>
      </c>
      <c r="J9">
        <v>0</v>
      </c>
      <c r="K9">
        <v>0.23</v>
      </c>
      <c r="L9">
        <v>0</v>
      </c>
      <c r="M9">
        <v>0.31</v>
      </c>
      <c r="N9">
        <v>1</v>
      </c>
      <c r="O9" s="8">
        <v>1.79</v>
      </c>
      <c r="P9" s="8">
        <v>3.02</v>
      </c>
      <c r="Q9">
        <v>0.53</v>
      </c>
      <c r="R9">
        <v>0.16</v>
      </c>
      <c r="S9">
        <v>0.32</v>
      </c>
      <c r="T9">
        <v>4.45</v>
      </c>
      <c r="U9">
        <v>0.7</v>
      </c>
      <c r="V9">
        <v>0</v>
      </c>
      <c r="W9">
        <f>Control!B7</f>
        <v>243.66666666666666</v>
      </c>
      <c r="X9">
        <f>'Ctrl pct'!B7</f>
        <v>0.57468553459119498</v>
      </c>
      <c r="Y9">
        <f>Controlled!B7</f>
        <v>14.333333333333334</v>
      </c>
      <c r="Z9">
        <f>'Controlled pct'!B7</f>
        <v>3.380503144654088E-2</v>
      </c>
      <c r="AA9">
        <f>'Fight Time'!B7</f>
        <v>424</v>
      </c>
      <c r="AB9">
        <v>2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4</v>
      </c>
      <c r="G14">
        <v>8</v>
      </c>
      <c r="H14">
        <v>3</v>
      </c>
      <c r="I14">
        <v>0.31</v>
      </c>
      <c r="J14">
        <v>0.75</v>
      </c>
      <c r="K14">
        <v>0.31</v>
      </c>
      <c r="L14">
        <v>0</v>
      </c>
      <c r="M14">
        <v>0.38</v>
      </c>
      <c r="N14">
        <v>0.25</v>
      </c>
      <c r="O14" s="8">
        <v>2.82</v>
      </c>
      <c r="P14" s="8">
        <v>2.75</v>
      </c>
      <c r="Q14">
        <v>0.69</v>
      </c>
      <c r="R14">
        <v>0.19</v>
      </c>
      <c r="S14">
        <v>0.12</v>
      </c>
      <c r="T14">
        <v>3.21</v>
      </c>
      <c r="U14">
        <v>0.51</v>
      </c>
      <c r="V14">
        <v>0.86</v>
      </c>
      <c r="W14">
        <f>Control!B12</f>
        <v>257.8</v>
      </c>
      <c r="X14">
        <f>'Ctrl pct'!B12</f>
        <v>0.375254730713246</v>
      </c>
      <c r="Y14">
        <f>Controlled!B12</f>
        <v>40.1</v>
      </c>
      <c r="Z14">
        <f>'Controlled pct'!B12</f>
        <v>5.8369723435225618E-2</v>
      </c>
      <c r="AA14">
        <f>'Fight Time'!B12</f>
        <v>687</v>
      </c>
      <c r="AB14">
        <v>-1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14</v>
      </c>
      <c r="F17">
        <v>5</v>
      </c>
      <c r="G17">
        <v>8</v>
      </c>
      <c r="H17">
        <v>5</v>
      </c>
      <c r="I17">
        <v>0.86</v>
      </c>
      <c r="J17">
        <v>0.6</v>
      </c>
      <c r="K17">
        <v>7.0000000000000007E-2</v>
      </c>
      <c r="L17">
        <v>0.2</v>
      </c>
      <c r="M17">
        <v>7.0000000000000007E-2</v>
      </c>
      <c r="N17">
        <v>0.2</v>
      </c>
      <c r="O17" s="8">
        <v>3.78</v>
      </c>
      <c r="P17" s="8">
        <v>3.85</v>
      </c>
      <c r="Q17">
        <v>0.67</v>
      </c>
      <c r="R17">
        <v>0.26</v>
      </c>
      <c r="S17">
        <v>7.0000000000000007E-2</v>
      </c>
      <c r="T17">
        <v>1.97</v>
      </c>
      <c r="U17">
        <v>0.38</v>
      </c>
      <c r="V17">
        <v>0.65</v>
      </c>
      <c r="W17">
        <f>Control!B15</f>
        <v>92.769230769230774</v>
      </c>
      <c r="X17">
        <f>'Ctrl pct'!B15</f>
        <v>0.22035446738534625</v>
      </c>
      <c r="Y17">
        <f>Controlled!B15</f>
        <v>110.69230769230769</v>
      </c>
      <c r="Z17">
        <f>'Controlled pct'!B15</f>
        <v>0.26292709665631281</v>
      </c>
      <c r="AA17">
        <f>'Fight Time'!B15</f>
        <v>421</v>
      </c>
      <c r="AB17">
        <v>1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0.56000000000000005</v>
      </c>
      <c r="J18">
        <v>0</v>
      </c>
      <c r="K18">
        <v>0.44</v>
      </c>
      <c r="L18">
        <v>0</v>
      </c>
      <c r="M18">
        <v>0</v>
      </c>
      <c r="N18">
        <v>1</v>
      </c>
      <c r="O18" s="8">
        <v>6.5</v>
      </c>
      <c r="P18" s="8">
        <v>3.52</v>
      </c>
      <c r="T18">
        <v>4.8</v>
      </c>
      <c r="U18">
        <v>0.75</v>
      </c>
      <c r="V18">
        <v>0.66</v>
      </c>
      <c r="W18">
        <f>Control!B16</f>
        <v>51</v>
      </c>
      <c r="X18">
        <f>'Ctrl pct'!B16</f>
        <v>0.18085106382978725</v>
      </c>
      <c r="Y18">
        <f>Controlled!B16</f>
        <v>36</v>
      </c>
      <c r="Z18">
        <f>'Controlled pct'!B16</f>
        <v>0.1276595744680851</v>
      </c>
      <c r="AA18">
        <f>'Fight Time'!B16</f>
        <v>282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E23">
        <v>17</v>
      </c>
      <c r="F23">
        <v>5</v>
      </c>
      <c r="G23">
        <v>7</v>
      </c>
      <c r="H23">
        <v>3</v>
      </c>
      <c r="W23">
        <f>Control!B21</f>
        <v>232.54545454545453</v>
      </c>
      <c r="X23">
        <f>'Ctrl pct'!B21</f>
        <v>0.31855541718555413</v>
      </c>
      <c r="Y23">
        <f>Controlled!B21</f>
        <v>148</v>
      </c>
      <c r="Z23">
        <f>'Controlled pct'!B21</f>
        <v>0.20273972602739726</v>
      </c>
      <c r="AA23">
        <f>'Fight Time'!B21</f>
        <v>730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B26">
        <v>37</v>
      </c>
      <c r="C26">
        <v>175</v>
      </c>
      <c r="D26">
        <v>173</v>
      </c>
      <c r="E26">
        <v>21</v>
      </c>
      <c r="F26">
        <v>7</v>
      </c>
      <c r="G26">
        <v>9</v>
      </c>
      <c r="H26">
        <v>6</v>
      </c>
      <c r="I26">
        <v>0.38</v>
      </c>
      <c r="J26">
        <v>0.56000000000000005</v>
      </c>
      <c r="K26">
        <v>0.1</v>
      </c>
      <c r="L26">
        <v>0.14000000000000001</v>
      </c>
      <c r="M26">
        <v>0.52</v>
      </c>
      <c r="N26">
        <v>0.28000000000000003</v>
      </c>
      <c r="O26" s="8">
        <v>5.67</v>
      </c>
      <c r="P26" s="8">
        <v>3.91</v>
      </c>
      <c r="T26">
        <v>1.83</v>
      </c>
      <c r="U26">
        <v>0.32</v>
      </c>
      <c r="V26">
        <v>0.62</v>
      </c>
      <c r="W26">
        <f>Control!B24</f>
        <v>239.3</v>
      </c>
      <c r="X26">
        <f>'Ctrl pct'!B24</f>
        <v>0.36986089644513137</v>
      </c>
      <c r="Y26">
        <f>Controlled!B24</f>
        <v>89.2</v>
      </c>
      <c r="Z26">
        <f>'Controlled pct'!B24</f>
        <v>0.13786707882534777</v>
      </c>
      <c r="AA26">
        <f>'Fight Time'!B24</f>
        <v>647</v>
      </c>
      <c r="AB26">
        <v>1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B28">
        <v>31</v>
      </c>
      <c r="C28">
        <v>191</v>
      </c>
      <c r="D28">
        <v>198</v>
      </c>
      <c r="E28">
        <v>18</v>
      </c>
      <c r="F28">
        <v>6</v>
      </c>
      <c r="G28">
        <v>6</v>
      </c>
      <c r="H28">
        <v>4</v>
      </c>
      <c r="I28">
        <v>0.56000000000000005</v>
      </c>
      <c r="J28">
        <v>0.67</v>
      </c>
      <c r="K28">
        <v>0.17</v>
      </c>
      <c r="L28">
        <v>0.17</v>
      </c>
      <c r="M28">
        <v>0.28000000000000003</v>
      </c>
      <c r="N28">
        <v>0.17</v>
      </c>
      <c r="O28" s="8">
        <v>3.26</v>
      </c>
      <c r="P28" s="8">
        <v>4</v>
      </c>
      <c r="T28">
        <v>0.31</v>
      </c>
      <c r="U28">
        <v>0.66</v>
      </c>
      <c r="V28">
        <v>0.77</v>
      </c>
      <c r="W28">
        <f>Control!B26</f>
        <v>55.8</v>
      </c>
      <c r="X28">
        <f>'Ctrl pct'!B26</f>
        <v>9.6874999999999989E-2</v>
      </c>
      <c r="Y28">
        <f>Controlled!B26</f>
        <v>70.900000000000006</v>
      </c>
      <c r="Z28">
        <f>'Controlled pct'!B26</f>
        <v>0.12309027777777778</v>
      </c>
      <c r="AA28">
        <f>'Fight Time'!B26</f>
        <v>576</v>
      </c>
      <c r="AB28">
        <v>3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3</v>
      </c>
      <c r="G42">
        <v>2</v>
      </c>
      <c r="H42">
        <v>2</v>
      </c>
      <c r="I42">
        <v>1</v>
      </c>
      <c r="J42">
        <v>0</v>
      </c>
      <c r="K42">
        <v>0</v>
      </c>
      <c r="L42">
        <v>0.67</v>
      </c>
      <c r="M42">
        <v>0</v>
      </c>
      <c r="N42">
        <v>0.33</v>
      </c>
      <c r="O42" s="8">
        <v>5.09</v>
      </c>
      <c r="P42" s="8">
        <v>3.47</v>
      </c>
      <c r="T42">
        <v>0</v>
      </c>
      <c r="U42">
        <v>0</v>
      </c>
      <c r="V42">
        <v>0.86</v>
      </c>
      <c r="W42">
        <f>Control!B40</f>
        <v>0.4</v>
      </c>
      <c r="X42">
        <f>'Ctrl pct'!B40</f>
        <v>1.0230179028132994E-3</v>
      </c>
      <c r="Y42">
        <f>Controlled!B40</f>
        <v>16.8</v>
      </c>
      <c r="Z42">
        <f>'Controlled pct'!B40</f>
        <v>4.2966751918158567E-2</v>
      </c>
      <c r="AA42">
        <f>'Fight Time'!B40</f>
        <v>391</v>
      </c>
      <c r="AB42">
        <v>-2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B44">
        <v>38</v>
      </c>
      <c r="C44">
        <v>173</v>
      </c>
      <c r="D44">
        <v>182</v>
      </c>
      <c r="E44">
        <v>22</v>
      </c>
      <c r="F44">
        <v>8</v>
      </c>
      <c r="G44">
        <v>12</v>
      </c>
      <c r="H44">
        <v>7</v>
      </c>
      <c r="I44">
        <v>0.41</v>
      </c>
      <c r="J44">
        <v>0</v>
      </c>
      <c r="K44">
        <v>0.18</v>
      </c>
      <c r="L44">
        <v>0.13</v>
      </c>
      <c r="M44">
        <v>0.41</v>
      </c>
      <c r="N44">
        <v>0.88</v>
      </c>
      <c r="O44" s="8">
        <v>5.49</v>
      </c>
      <c r="P44" s="8">
        <v>3.67</v>
      </c>
      <c r="T44">
        <v>0.79</v>
      </c>
      <c r="U44">
        <v>0.34</v>
      </c>
      <c r="V44">
        <v>0.42</v>
      </c>
      <c r="W44">
        <f>Control!B42</f>
        <v>51.9</v>
      </c>
      <c r="X44">
        <f>'Ctrl pct'!B42</f>
        <v>6.6283524904214561E-2</v>
      </c>
      <c r="Y44">
        <f>Controlled!B42</f>
        <v>327.9</v>
      </c>
      <c r="Z44">
        <f>'Controlled pct'!B42</f>
        <v>0.41877394636015325</v>
      </c>
      <c r="AA44">
        <f>'Fight Time'!B42</f>
        <v>783</v>
      </c>
      <c r="AB44">
        <v>2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B51">
        <v>32</v>
      </c>
      <c r="C51">
        <v>171</v>
      </c>
      <c r="D51">
        <v>175</v>
      </c>
      <c r="E51">
        <v>11</v>
      </c>
      <c r="F51">
        <v>4</v>
      </c>
      <c r="G51">
        <v>6</v>
      </c>
      <c r="H51">
        <v>3</v>
      </c>
      <c r="I51">
        <v>0.27</v>
      </c>
      <c r="J51">
        <v>0.25</v>
      </c>
      <c r="K51">
        <v>0.09</v>
      </c>
      <c r="L51">
        <v>0.25</v>
      </c>
      <c r="M51">
        <v>0.64</v>
      </c>
      <c r="N51">
        <v>0.5</v>
      </c>
      <c r="O51" s="8">
        <v>4.8099999999999996</v>
      </c>
      <c r="P51" s="8">
        <v>3.54</v>
      </c>
      <c r="T51">
        <v>0.34</v>
      </c>
      <c r="U51">
        <v>0.37</v>
      </c>
      <c r="V51">
        <v>0.74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  <c r="AB51">
        <v>3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E57">
        <v>15</v>
      </c>
      <c r="F57">
        <v>4</v>
      </c>
      <c r="G57">
        <v>2</v>
      </c>
      <c r="H57">
        <v>3</v>
      </c>
      <c r="W57">
        <f>Control!B55</f>
        <v>36.833333333333336</v>
      </c>
      <c r="X57">
        <f>'Ctrl pct'!B55</f>
        <v>5.9891598915989164E-2</v>
      </c>
      <c r="Y57">
        <f>Controlled!B55</f>
        <v>153.83333333333334</v>
      </c>
      <c r="Z57">
        <f>'Controlled pct'!B55</f>
        <v>0.25013550135501356</v>
      </c>
      <c r="AA57">
        <f>'Fight Time'!B55</f>
        <v>615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E61">
        <v>17</v>
      </c>
      <c r="F61">
        <v>7</v>
      </c>
      <c r="G61">
        <v>8</v>
      </c>
      <c r="H61">
        <v>6</v>
      </c>
      <c r="W61">
        <f>Control!B59</f>
        <v>82.5</v>
      </c>
      <c r="X61">
        <f>'Ctrl pct'!B59</f>
        <v>0.14972776769509982</v>
      </c>
      <c r="Y61">
        <f>Controlled!B59</f>
        <v>62.785714285714285</v>
      </c>
      <c r="Z61">
        <f>'Controlled pct'!B59</f>
        <v>0.11394866476536168</v>
      </c>
      <c r="AA61">
        <f>'Fight Time'!B59</f>
        <v>551</v>
      </c>
    </row>
    <row r="62" spans="1:28" x14ac:dyDescent="0.3">
      <c r="A62" t="str">
        <f>Control!A60</f>
        <v>Marrio Pinto</v>
      </c>
      <c r="E62">
        <v>10</v>
      </c>
      <c r="F62">
        <v>0</v>
      </c>
      <c r="G62">
        <v>1</v>
      </c>
      <c r="H62">
        <v>0</v>
      </c>
      <c r="W62">
        <f>Control!B60</f>
        <v>10</v>
      </c>
      <c r="X62">
        <f>'Ctrl pct'!B60</f>
        <v>9.7087378640776698E-2</v>
      </c>
      <c r="Y62">
        <f>Controlled!B60</f>
        <v>26.5</v>
      </c>
      <c r="Z62">
        <f>'Controlled pct'!B60</f>
        <v>0.25728155339805825</v>
      </c>
      <c r="AA62">
        <f>'Fight Time'!B60</f>
        <v>103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B65">
        <v>29</v>
      </c>
      <c r="C65">
        <v>191</v>
      </c>
      <c r="D65">
        <v>198</v>
      </c>
      <c r="E65">
        <v>13</v>
      </c>
      <c r="F65">
        <v>2</v>
      </c>
      <c r="G65">
        <v>3</v>
      </c>
      <c r="H65">
        <v>1</v>
      </c>
      <c r="I65">
        <v>0.38</v>
      </c>
      <c r="J65">
        <v>1</v>
      </c>
      <c r="K65">
        <v>0.54</v>
      </c>
      <c r="L65">
        <v>0</v>
      </c>
      <c r="M65">
        <v>0.08</v>
      </c>
      <c r="N65">
        <v>0</v>
      </c>
      <c r="O65" s="8">
        <v>3.17</v>
      </c>
      <c r="P65" s="8">
        <v>3.6</v>
      </c>
      <c r="T65">
        <v>1.61</v>
      </c>
      <c r="U65">
        <v>1</v>
      </c>
      <c r="V65">
        <v>0.33</v>
      </c>
      <c r="W65">
        <f>Control!B63</f>
        <v>60.6</v>
      </c>
      <c r="X65">
        <f>'Ctrl pct'!B63</f>
        <v>0.27174887892376681</v>
      </c>
      <c r="Y65">
        <f>Controlled!B63</f>
        <v>26.4</v>
      </c>
      <c r="Z65">
        <f>'Controlled pct'!B63</f>
        <v>0.11838565022421524</v>
      </c>
      <c r="AA65">
        <f>'Fight Time'!B63</f>
        <v>223</v>
      </c>
      <c r="AB65">
        <v>3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B67">
        <v>28</v>
      </c>
      <c r="C67">
        <v>183</v>
      </c>
      <c r="D67">
        <v>185</v>
      </c>
      <c r="E67">
        <v>14</v>
      </c>
      <c r="F67">
        <v>3</v>
      </c>
      <c r="G67">
        <v>4</v>
      </c>
      <c r="H67">
        <v>1</v>
      </c>
      <c r="I67">
        <v>0.5</v>
      </c>
      <c r="J67">
        <v>0</v>
      </c>
      <c r="K67">
        <v>7.0000000000000007E-2</v>
      </c>
      <c r="L67">
        <v>0.33</v>
      </c>
      <c r="M67">
        <v>0.43</v>
      </c>
      <c r="N67">
        <v>0.67</v>
      </c>
      <c r="O67" s="8">
        <v>3.53</v>
      </c>
      <c r="P67" s="8">
        <v>2.86</v>
      </c>
      <c r="T67">
        <v>0.61</v>
      </c>
      <c r="U67">
        <v>0.27</v>
      </c>
      <c r="V67">
        <v>0.73</v>
      </c>
      <c r="W67">
        <f>Control!B65</f>
        <v>174</v>
      </c>
      <c r="X67">
        <f>'Ctrl pct'!B65</f>
        <v>0.20046082949308755</v>
      </c>
      <c r="Y67">
        <f>Controlled!B65</f>
        <v>200.2</v>
      </c>
      <c r="Z67">
        <f>'Controlled pct'!B65</f>
        <v>0.23064516129032256</v>
      </c>
      <c r="AA67">
        <f>'Fight Time'!B65</f>
        <v>868</v>
      </c>
      <c r="AB67">
        <v>-1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E69">
        <v>18</v>
      </c>
      <c r="F69">
        <v>5</v>
      </c>
      <c r="G69">
        <v>10</v>
      </c>
      <c r="H69">
        <v>4</v>
      </c>
      <c r="W69">
        <f>Control!B67</f>
        <v>29.357142857142858</v>
      </c>
      <c r="X69">
        <f>'Ctrl pct'!B67</f>
        <v>4.010538641686183E-2</v>
      </c>
      <c r="Y69">
        <f>Controlled!B67</f>
        <v>82.857142857142861</v>
      </c>
      <c r="Z69">
        <f>'Controlled pct'!B67</f>
        <v>0.1131928181108509</v>
      </c>
      <c r="AA69">
        <f>'Fight Time'!B67</f>
        <v>732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G76">
        <v>10</v>
      </c>
      <c r="H76">
        <v>3</v>
      </c>
      <c r="W76">
        <f>Control!B74</f>
        <v>35.230769230769234</v>
      </c>
      <c r="X76">
        <f>'Ctrl pct'!B74</f>
        <v>4.403846153846154E-2</v>
      </c>
      <c r="Y76">
        <f>Controlled!B74</f>
        <v>185.38461538461539</v>
      </c>
      <c r="Z76">
        <f>'Controlled pct'!B74</f>
        <v>0.23173076923076924</v>
      </c>
      <c r="AA76">
        <f>'Fight Time'!B74</f>
        <v>800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B86">
        <v>29</v>
      </c>
      <c r="C86">
        <v>180</v>
      </c>
      <c r="D86">
        <v>191</v>
      </c>
      <c r="E86">
        <v>12</v>
      </c>
      <c r="F86">
        <v>1</v>
      </c>
      <c r="G86">
        <v>3</v>
      </c>
      <c r="H86">
        <v>0</v>
      </c>
      <c r="I86">
        <v>0.91</v>
      </c>
      <c r="J86">
        <v>1</v>
      </c>
      <c r="K86">
        <v>0</v>
      </c>
      <c r="L86">
        <v>0</v>
      </c>
      <c r="M86">
        <v>0.08</v>
      </c>
      <c r="N86">
        <v>0</v>
      </c>
      <c r="O86" s="8">
        <v>4.54</v>
      </c>
      <c r="P86" s="8">
        <v>4.59</v>
      </c>
      <c r="T86">
        <v>0</v>
      </c>
      <c r="U86">
        <v>0</v>
      </c>
      <c r="V86">
        <v>1</v>
      </c>
      <c r="W86">
        <f>Control!B84</f>
        <v>23.75</v>
      </c>
      <c r="X86">
        <f>'Ctrl pct'!B84</f>
        <v>4.3260473588342438E-2</v>
      </c>
      <c r="Y86">
        <f>Controlled!B84</f>
        <v>26</v>
      </c>
      <c r="Z86">
        <f>'Controlled pct'!B84</f>
        <v>4.7358834244080147E-2</v>
      </c>
      <c r="AA86">
        <f>'Fight Time'!B84</f>
        <v>549</v>
      </c>
      <c r="AB86">
        <v>7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B89">
        <v>38</v>
      </c>
      <c r="C89">
        <v>163</v>
      </c>
      <c r="D89">
        <v>165</v>
      </c>
      <c r="E89">
        <v>15</v>
      </c>
      <c r="F89">
        <v>4</v>
      </c>
      <c r="G89">
        <v>9</v>
      </c>
      <c r="H89">
        <v>4</v>
      </c>
      <c r="I89">
        <v>0.53</v>
      </c>
      <c r="J89">
        <v>0.25</v>
      </c>
      <c r="K89">
        <v>0.2</v>
      </c>
      <c r="L89">
        <v>0.5</v>
      </c>
      <c r="M89">
        <v>0.27</v>
      </c>
      <c r="N89">
        <v>0.25</v>
      </c>
      <c r="O89" s="8">
        <v>2.89</v>
      </c>
      <c r="P89" s="8">
        <v>3.46</v>
      </c>
      <c r="T89">
        <v>1.1399999999999999</v>
      </c>
      <c r="U89">
        <v>0.62</v>
      </c>
      <c r="V89">
        <v>0.59</v>
      </c>
      <c r="W89">
        <f>Control!B87</f>
        <v>120.4</v>
      </c>
      <c r="X89">
        <f>'Ctrl pct'!B87</f>
        <v>0.1983525535420099</v>
      </c>
      <c r="Y89">
        <f>Controlled!B87</f>
        <v>196.9</v>
      </c>
      <c r="Z89">
        <f>'Controlled pct'!B87</f>
        <v>0.3243822075782537</v>
      </c>
      <c r="AA89">
        <f>'Fight Time'!B87</f>
        <v>607</v>
      </c>
      <c r="AB89">
        <v>1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E94">
        <v>21</v>
      </c>
      <c r="F94">
        <v>1</v>
      </c>
      <c r="G94">
        <v>12</v>
      </c>
      <c r="H94">
        <v>1</v>
      </c>
      <c r="W94">
        <f>Control!B92</f>
        <v>206.66666666666666</v>
      </c>
      <c r="X94">
        <f>'Ctrl pct'!B92</f>
        <v>0.29650884744141559</v>
      </c>
      <c r="Y94">
        <f>Controlled!B92</f>
        <v>25.8</v>
      </c>
      <c r="Z94">
        <f>'Controlled pct'!B92</f>
        <v>3.7015781922525109E-2</v>
      </c>
      <c r="AA94">
        <f>'Fight Time'!B92</f>
        <v>697</v>
      </c>
    </row>
    <row r="95" spans="1:28" x14ac:dyDescent="0.3">
      <c r="A95" t="str">
        <f>Control!A93</f>
        <v>Alex Pereira</v>
      </c>
      <c r="E95">
        <v>12</v>
      </c>
      <c r="F95">
        <v>3</v>
      </c>
      <c r="G95">
        <v>9</v>
      </c>
      <c r="H95">
        <v>2</v>
      </c>
      <c r="W95">
        <f>Control!B93</f>
        <v>12.636363636363637</v>
      </c>
      <c r="X95">
        <f>'Ctrl pct'!B93</f>
        <v>1.980621259618125E-2</v>
      </c>
      <c r="Y95">
        <f>Controlled!B93</f>
        <v>169.18181818181819</v>
      </c>
      <c r="Z95">
        <f>'Controlled pct'!B93</f>
        <v>0.26517526360786547</v>
      </c>
      <c r="AA95">
        <f>'Fight Time'!B93</f>
        <v>638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B104">
        <v>26</v>
      </c>
      <c r="C104">
        <v>172</v>
      </c>
      <c r="D104">
        <v>199</v>
      </c>
      <c r="E104">
        <v>8</v>
      </c>
      <c r="F104">
        <v>1</v>
      </c>
      <c r="G104">
        <v>0</v>
      </c>
      <c r="H104">
        <v>1</v>
      </c>
      <c r="I104">
        <v>0.88</v>
      </c>
      <c r="J104">
        <v>0</v>
      </c>
      <c r="K104">
        <v>0</v>
      </c>
      <c r="L104">
        <v>1</v>
      </c>
      <c r="M104">
        <v>0.13</v>
      </c>
      <c r="N104">
        <v>0</v>
      </c>
      <c r="O104" s="8">
        <v>3.45</v>
      </c>
      <c r="P104" s="8">
        <v>4.5999999999999996</v>
      </c>
      <c r="T104">
        <v>0.82</v>
      </c>
      <c r="U104">
        <v>0.5</v>
      </c>
      <c r="V104">
        <v>0.77</v>
      </c>
      <c r="W104">
        <f>Control!B102</f>
        <v>128</v>
      </c>
      <c r="X104">
        <f>'Ctrl pct'!B102</f>
        <v>0.23357664233576642</v>
      </c>
      <c r="Y104">
        <f>Controlled!B102</f>
        <v>122.5</v>
      </c>
      <c r="Z104">
        <f>'Controlled pct'!B102</f>
        <v>0.22354014598540145</v>
      </c>
      <c r="AA104">
        <f>'Fight Time'!B102</f>
        <v>548</v>
      </c>
      <c r="AB104">
        <v>-1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29</v>
      </c>
      <c r="C106">
        <v>191</v>
      </c>
      <c r="D106">
        <v>206</v>
      </c>
      <c r="E106">
        <v>17</v>
      </c>
      <c r="F106">
        <v>8</v>
      </c>
      <c r="G106">
        <v>2</v>
      </c>
      <c r="H106">
        <v>3</v>
      </c>
      <c r="I106">
        <v>0.53</v>
      </c>
      <c r="J106">
        <v>0.5</v>
      </c>
      <c r="K106">
        <v>0.41</v>
      </c>
      <c r="L106">
        <v>0.25</v>
      </c>
      <c r="M106">
        <v>0.06</v>
      </c>
      <c r="N106">
        <v>0.25</v>
      </c>
      <c r="O106" s="8">
        <v>3.26</v>
      </c>
      <c r="P106" s="8">
        <v>4.04</v>
      </c>
      <c r="T106">
        <v>0.99</v>
      </c>
      <c r="U106">
        <v>0.42</v>
      </c>
      <c r="V106">
        <v>0</v>
      </c>
      <c r="W106">
        <f>Control!B104</f>
        <v>22.833333333333332</v>
      </c>
      <c r="X106">
        <f>'Ctrl pct'!B104</f>
        <v>5.0293685756240818E-2</v>
      </c>
      <c r="Y106">
        <f>Controlled!B104</f>
        <v>115.66666666666667</v>
      </c>
      <c r="Z106">
        <f>'Controlled pct'!B104</f>
        <v>0.2547723935389134</v>
      </c>
      <c r="AA106">
        <f>'Fight Time'!B104</f>
        <v>454</v>
      </c>
      <c r="AB106">
        <v>-1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B108">
        <v>33</v>
      </c>
      <c r="C108">
        <v>165</v>
      </c>
      <c r="D108">
        <v>164</v>
      </c>
      <c r="E108">
        <v>10</v>
      </c>
      <c r="F108">
        <v>6</v>
      </c>
      <c r="G108">
        <v>5</v>
      </c>
      <c r="H108">
        <v>5</v>
      </c>
      <c r="I108">
        <v>0.2</v>
      </c>
      <c r="J108">
        <v>0.17</v>
      </c>
      <c r="K108">
        <v>0.3</v>
      </c>
      <c r="L108">
        <v>0.17</v>
      </c>
      <c r="M108">
        <v>0.5</v>
      </c>
      <c r="N108">
        <v>0.67</v>
      </c>
      <c r="O108" s="8">
        <v>4.41</v>
      </c>
      <c r="P108" s="8">
        <v>4.57</v>
      </c>
      <c r="T108">
        <v>1.08</v>
      </c>
      <c r="U108">
        <v>0.32</v>
      </c>
      <c r="V108">
        <v>0.6</v>
      </c>
      <c r="W108">
        <f>Control!B106</f>
        <v>225.3</v>
      </c>
      <c r="X108">
        <f>'Ctrl pct'!B106</f>
        <v>0.27046818727490995</v>
      </c>
      <c r="Y108">
        <f>Controlled!B106</f>
        <v>92.3</v>
      </c>
      <c r="Z108">
        <f>'Controlled pct'!B106</f>
        <v>0.11080432172869148</v>
      </c>
      <c r="AA108">
        <f>'Fight Time'!B106</f>
        <v>833</v>
      </c>
      <c r="AB108">
        <v>2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33</v>
      </c>
      <c r="C111">
        <v>193</v>
      </c>
      <c r="D111">
        <v>198</v>
      </c>
      <c r="E111">
        <v>14</v>
      </c>
      <c r="F111">
        <v>1</v>
      </c>
      <c r="G111">
        <v>7</v>
      </c>
      <c r="H111">
        <v>1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5.98</v>
      </c>
      <c r="P111" s="8">
        <v>3.53</v>
      </c>
      <c r="T111">
        <v>0.4</v>
      </c>
      <c r="U111">
        <v>0.5</v>
      </c>
      <c r="V111">
        <v>0.66</v>
      </c>
      <c r="W111">
        <f>Control!B109</f>
        <v>88.777777777777771</v>
      </c>
      <c r="X111">
        <f>'Ctrl pct'!B109</f>
        <v>0.1250391236306729</v>
      </c>
      <c r="Y111">
        <f>Controlled!B109</f>
        <v>64.111111111111114</v>
      </c>
      <c r="Z111">
        <f>'Controlled pct'!B109</f>
        <v>9.0297339593114243E-2</v>
      </c>
      <c r="AA111">
        <f>'Fight Time'!B109</f>
        <v>710</v>
      </c>
      <c r="AB111">
        <v>5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17</v>
      </c>
      <c r="F117">
        <v>8</v>
      </c>
      <c r="G117">
        <v>9</v>
      </c>
      <c r="H117">
        <v>7</v>
      </c>
      <c r="I117">
        <v>0.41</v>
      </c>
      <c r="J117">
        <v>0.12</v>
      </c>
      <c r="K117">
        <v>0.13</v>
      </c>
      <c r="L117">
        <v>0.13</v>
      </c>
      <c r="M117">
        <v>0.47</v>
      </c>
      <c r="N117">
        <v>0.5</v>
      </c>
      <c r="O117" s="8">
        <v>4.3600000000000003</v>
      </c>
      <c r="P117" s="8">
        <v>4.5999999999999996</v>
      </c>
      <c r="T117">
        <v>1.2</v>
      </c>
      <c r="U117">
        <v>0.36</v>
      </c>
      <c r="V117">
        <v>0.73</v>
      </c>
      <c r="W117">
        <f>Control!B115</f>
        <v>89.4</v>
      </c>
      <c r="X117">
        <f>'Ctrl pct'!B115</f>
        <v>0.14655737704918034</v>
      </c>
      <c r="Y117">
        <f>Controlled!B115</f>
        <v>65</v>
      </c>
      <c r="Z117">
        <f>'Controlled pct'!B115</f>
        <v>0.10655737704918032</v>
      </c>
      <c r="AA117">
        <f>'Fight Time'!B115</f>
        <v>610</v>
      </c>
      <c r="AB117">
        <v>3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B124">
        <v>30</v>
      </c>
      <c r="C124">
        <v>175</v>
      </c>
      <c r="D124">
        <v>185</v>
      </c>
      <c r="E124">
        <v>10</v>
      </c>
      <c r="F124">
        <v>2</v>
      </c>
      <c r="G124">
        <v>2</v>
      </c>
      <c r="H124">
        <v>1</v>
      </c>
      <c r="I124">
        <v>0.5</v>
      </c>
      <c r="J124">
        <v>0</v>
      </c>
      <c r="K124">
        <v>0.2</v>
      </c>
      <c r="L124">
        <v>0</v>
      </c>
      <c r="M124">
        <v>0.3</v>
      </c>
      <c r="N124">
        <v>1</v>
      </c>
      <c r="O124" s="8">
        <v>4</v>
      </c>
      <c r="P124" s="8">
        <v>1.32</v>
      </c>
      <c r="T124">
        <v>1.3</v>
      </c>
      <c r="U124">
        <v>1</v>
      </c>
      <c r="V124">
        <v>0.76</v>
      </c>
      <c r="W124">
        <f>Control!B122</f>
        <v>66.333333333333329</v>
      </c>
      <c r="X124">
        <f>'Ctrl pct'!B122</f>
        <v>9.544364508393284E-2</v>
      </c>
      <c r="Y124">
        <f>Controlled!B122</f>
        <v>172.33333333333334</v>
      </c>
      <c r="Z124">
        <f>'Controlled pct'!B122</f>
        <v>0.24796163069544366</v>
      </c>
      <c r="AA124">
        <f>'Fight Time'!B122</f>
        <v>695</v>
      </c>
      <c r="AB124">
        <v>2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B131">
        <v>39</v>
      </c>
      <c r="C131">
        <v>191</v>
      </c>
      <c r="D131">
        <v>198</v>
      </c>
      <c r="E131">
        <v>27</v>
      </c>
      <c r="F131">
        <v>9</v>
      </c>
      <c r="G131">
        <v>14</v>
      </c>
      <c r="H131">
        <v>8</v>
      </c>
      <c r="I131">
        <v>0.33</v>
      </c>
      <c r="J131">
        <v>0.56000000000000005</v>
      </c>
      <c r="K131">
        <v>0.3</v>
      </c>
      <c r="L131">
        <v>0.11</v>
      </c>
      <c r="M131">
        <v>0.37</v>
      </c>
      <c r="N131">
        <v>0.33</v>
      </c>
      <c r="O131" s="8">
        <v>3.6</v>
      </c>
      <c r="P131" s="8">
        <v>3.31</v>
      </c>
      <c r="T131">
        <v>1.39</v>
      </c>
      <c r="U131">
        <v>0.33</v>
      </c>
      <c r="V131">
        <v>0.75</v>
      </c>
      <c r="W131">
        <f>Control!B129</f>
        <v>155.69999999999999</v>
      </c>
      <c r="X131">
        <f>'Ctrl pct'!B129</f>
        <v>0.23066666666666666</v>
      </c>
      <c r="Y131">
        <f>Controlled!B129</f>
        <v>72.8</v>
      </c>
      <c r="Z131">
        <f>'Controlled pct'!B129</f>
        <v>0.10785185185185185</v>
      </c>
      <c r="AA131">
        <f>'Fight Time'!B129</f>
        <v>675</v>
      </c>
      <c r="AB131">
        <v>2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E137">
        <v>21</v>
      </c>
      <c r="F137">
        <v>6</v>
      </c>
      <c r="G137">
        <v>9</v>
      </c>
      <c r="H137">
        <v>3</v>
      </c>
      <c r="W137">
        <f>Control!B135</f>
        <v>96.083333333333329</v>
      </c>
      <c r="X137">
        <f>'Ctrl pct'!B135</f>
        <v>0.12193316412859559</v>
      </c>
      <c r="Y137">
        <f>Controlled!B135</f>
        <v>126.5</v>
      </c>
      <c r="Z137">
        <f>'Controlled pct'!B135</f>
        <v>0.16053299492385786</v>
      </c>
      <c r="AA137">
        <f>'Fight Time'!B135</f>
        <v>788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B140">
        <v>27</v>
      </c>
      <c r="C140">
        <v>163</v>
      </c>
      <c r="D140">
        <v>170</v>
      </c>
      <c r="E140">
        <v>12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0.67</v>
      </c>
      <c r="L140">
        <v>1</v>
      </c>
      <c r="M140">
        <v>0.33</v>
      </c>
      <c r="N140">
        <v>0</v>
      </c>
      <c r="O140" s="8">
        <v>5.73</v>
      </c>
      <c r="P140" s="8">
        <v>2.82</v>
      </c>
      <c r="T140">
        <v>3.07</v>
      </c>
      <c r="U140">
        <v>1</v>
      </c>
      <c r="V140">
        <v>0</v>
      </c>
      <c r="W140">
        <f>Control!B138</f>
        <v>173.5</v>
      </c>
      <c r="X140">
        <f>'Ctrl pct'!B138</f>
        <v>0.2960750853242321</v>
      </c>
      <c r="Y140">
        <f>Controlled!B138</f>
        <v>8.5</v>
      </c>
      <c r="Z140">
        <f>'Controlled pct'!B138</f>
        <v>1.4505119453924915E-2</v>
      </c>
      <c r="AA140">
        <f>'Fight Time'!B138</f>
        <v>586</v>
      </c>
      <c r="AB140">
        <v>10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B144">
        <v>34</v>
      </c>
      <c r="C144">
        <v>193</v>
      </c>
      <c r="D144">
        <v>196</v>
      </c>
      <c r="E144">
        <v>12</v>
      </c>
      <c r="F144">
        <v>1</v>
      </c>
      <c r="G144">
        <v>8</v>
      </c>
      <c r="H144">
        <v>1</v>
      </c>
      <c r="I144">
        <v>0.56999999999999995</v>
      </c>
      <c r="J144">
        <v>1</v>
      </c>
      <c r="K144">
        <v>0.08</v>
      </c>
      <c r="L144">
        <v>0</v>
      </c>
      <c r="M144">
        <v>0.33</v>
      </c>
      <c r="N144">
        <v>0</v>
      </c>
      <c r="O144" s="8">
        <v>4.7699999999999996</v>
      </c>
      <c r="P144" s="8">
        <v>4.21</v>
      </c>
      <c r="T144">
        <v>0.57999999999999996</v>
      </c>
      <c r="U144">
        <v>0.6</v>
      </c>
      <c r="V144">
        <v>0.85</v>
      </c>
      <c r="W144">
        <f>Control!B142</f>
        <v>20.8</v>
      </c>
      <c r="X144">
        <f>'Ctrl pct'!B142</f>
        <v>4.4731182795698925E-2</v>
      </c>
      <c r="Y144">
        <f>Controlled!B142</f>
        <v>4.5</v>
      </c>
      <c r="Z144">
        <f>'Controlled pct'!B142</f>
        <v>9.6774193548387101E-3</v>
      </c>
      <c r="AA144">
        <f>'Fight Time'!B142</f>
        <v>465</v>
      </c>
      <c r="AB144">
        <v>8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B149">
        <v>31</v>
      </c>
      <c r="C149">
        <v>165</v>
      </c>
      <c r="D149">
        <v>165</v>
      </c>
      <c r="E149">
        <v>7</v>
      </c>
      <c r="F149">
        <v>1</v>
      </c>
      <c r="G149">
        <v>2</v>
      </c>
      <c r="H149">
        <v>1</v>
      </c>
      <c r="I149">
        <v>0.28000000000000003</v>
      </c>
      <c r="J149">
        <v>0</v>
      </c>
      <c r="K149">
        <v>0.14000000000000001</v>
      </c>
      <c r="L149">
        <v>0</v>
      </c>
      <c r="M149">
        <v>0.56000000000000005</v>
      </c>
      <c r="N149">
        <v>1</v>
      </c>
      <c r="O149" s="8">
        <v>4.7699999999999996</v>
      </c>
      <c r="P149" s="8">
        <v>3.88</v>
      </c>
      <c r="T149">
        <v>0</v>
      </c>
      <c r="U149">
        <v>0</v>
      </c>
      <c r="V149">
        <v>0.42</v>
      </c>
      <c r="W149">
        <f>Control!B147</f>
        <v>44.666666666666664</v>
      </c>
      <c r="X149">
        <f>'Ctrl pct'!B147</f>
        <v>5.823554976097349E-2</v>
      </c>
      <c r="Y149">
        <f>Controlled!B147</f>
        <v>207.33333333333334</v>
      </c>
      <c r="Z149">
        <f>'Controlled pct'!B147</f>
        <v>0.27031725336810086</v>
      </c>
      <c r="AA149">
        <f>'Fight Time'!B147</f>
        <v>767</v>
      </c>
      <c r="AB149">
        <v>2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B154">
        <v>31</v>
      </c>
      <c r="C154">
        <v>170</v>
      </c>
      <c r="D154">
        <v>178</v>
      </c>
      <c r="E154">
        <v>17</v>
      </c>
      <c r="F154">
        <v>4</v>
      </c>
      <c r="G154">
        <v>5</v>
      </c>
      <c r="H154">
        <v>4</v>
      </c>
      <c r="I154">
        <v>0.06</v>
      </c>
      <c r="J154">
        <v>0.25</v>
      </c>
      <c r="K154">
        <v>0.5</v>
      </c>
      <c r="L154">
        <v>0</v>
      </c>
      <c r="M154">
        <v>0.44</v>
      </c>
      <c r="N154">
        <v>0.75</v>
      </c>
      <c r="O154" s="8">
        <v>4.01</v>
      </c>
      <c r="P154" s="8">
        <v>4.47</v>
      </c>
      <c r="T154">
        <v>3.21</v>
      </c>
      <c r="U154">
        <v>0.43</v>
      </c>
      <c r="V154">
        <v>0.77</v>
      </c>
      <c r="W154">
        <f>Control!B152</f>
        <v>191.11111111111111</v>
      </c>
      <c r="X154">
        <f>'Ctrl pct'!B152</f>
        <v>0.23593964334705075</v>
      </c>
      <c r="Y154">
        <f>Controlled!B152</f>
        <v>54.888888888888886</v>
      </c>
      <c r="Z154">
        <f>'Controlled pct'!B152</f>
        <v>6.7764060356652944E-2</v>
      </c>
      <c r="AA154">
        <f>'Fight Time'!B152</f>
        <v>810</v>
      </c>
      <c r="AB154">
        <v>1</v>
      </c>
    </row>
    <row r="155" spans="1:28" x14ac:dyDescent="0.3">
      <c r="A155" t="str">
        <f>Control!A153</f>
        <v>Julia Polastri</v>
      </c>
      <c r="E155">
        <v>13</v>
      </c>
      <c r="F155">
        <v>5</v>
      </c>
      <c r="G155">
        <v>1</v>
      </c>
      <c r="H155">
        <v>2</v>
      </c>
      <c r="W155">
        <f>Control!B153</f>
        <v>167.5</v>
      </c>
      <c r="X155">
        <f>'Ctrl pct'!B153</f>
        <v>0.2065351418002466</v>
      </c>
      <c r="Y155">
        <f>Controlled!B153</f>
        <v>213.5</v>
      </c>
      <c r="Z155">
        <f>'Controlled pct'!B153</f>
        <v>0.26325524044389642</v>
      </c>
      <c r="AA155">
        <f>'Fight Time'!B153</f>
        <v>811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B159">
        <v>34</v>
      </c>
      <c r="C159">
        <v>183</v>
      </c>
      <c r="D159">
        <v>189</v>
      </c>
      <c r="E159">
        <v>11</v>
      </c>
      <c r="F159">
        <v>5</v>
      </c>
      <c r="G159">
        <v>0</v>
      </c>
      <c r="H159">
        <v>2</v>
      </c>
      <c r="I159">
        <v>0.73</v>
      </c>
      <c r="J159">
        <v>0.2</v>
      </c>
      <c r="K159">
        <v>0.18</v>
      </c>
      <c r="L159">
        <v>0.2</v>
      </c>
      <c r="M159">
        <v>0.09</v>
      </c>
      <c r="N159">
        <v>0.6</v>
      </c>
      <c r="O159" s="8">
        <v>2.1800000000000002</v>
      </c>
      <c r="P159" s="8">
        <v>5.25</v>
      </c>
      <c r="T159">
        <v>0.45</v>
      </c>
      <c r="U159">
        <v>0.33</v>
      </c>
      <c r="V159">
        <v>0.31</v>
      </c>
      <c r="W159">
        <f>Control!B157</f>
        <v>42.666666666666664</v>
      </c>
      <c r="X159">
        <f>'Ctrl pct'!B157</f>
        <v>6.358668653750621E-2</v>
      </c>
      <c r="Y159">
        <f>Controlled!B157</f>
        <v>239.66666666666666</v>
      </c>
      <c r="Z159">
        <f>'Controlled pct'!B157</f>
        <v>0.35717834078489813</v>
      </c>
      <c r="AA159">
        <f>'Fight Time'!B157</f>
        <v>671</v>
      </c>
      <c r="AB159">
        <v>-2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E164">
        <v>18</v>
      </c>
      <c r="F164">
        <v>6</v>
      </c>
      <c r="G164">
        <v>0</v>
      </c>
      <c r="H164">
        <v>3</v>
      </c>
      <c r="W164">
        <f>Control!B162</f>
        <v>177.66666666666666</v>
      </c>
      <c r="X164">
        <f>'Ctrl pct'!B162</f>
        <v>0.23815907059874886</v>
      </c>
      <c r="Y164">
        <f>Controlled!B162</f>
        <v>276.66666666666669</v>
      </c>
      <c r="Z164">
        <f>'Controlled pct'!B162</f>
        <v>0.3708668453976765</v>
      </c>
      <c r="AA164">
        <f>'Fight Time'!B162</f>
        <v>746</v>
      </c>
    </row>
    <row r="165" spans="1:28" x14ac:dyDescent="0.3">
      <c r="A165" t="str">
        <f>Control!A163</f>
        <v>David Martinez</v>
      </c>
      <c r="B165">
        <v>27</v>
      </c>
      <c r="C165">
        <v>170</v>
      </c>
      <c r="D165">
        <v>171</v>
      </c>
      <c r="E165">
        <v>12</v>
      </c>
      <c r="F165">
        <v>1</v>
      </c>
      <c r="G165">
        <v>1</v>
      </c>
      <c r="H165">
        <v>0</v>
      </c>
      <c r="I165">
        <v>0.83</v>
      </c>
      <c r="J165">
        <v>0</v>
      </c>
      <c r="K165">
        <v>0</v>
      </c>
      <c r="L165">
        <v>0</v>
      </c>
      <c r="M165">
        <v>0.17</v>
      </c>
      <c r="N165">
        <v>1</v>
      </c>
      <c r="O165" s="8">
        <v>5.4</v>
      </c>
      <c r="P165" s="8">
        <v>2.7</v>
      </c>
      <c r="T165">
        <v>0</v>
      </c>
      <c r="U165">
        <v>0</v>
      </c>
      <c r="V165">
        <v>1</v>
      </c>
      <c r="W165">
        <f>Control!B163</f>
        <v>21</v>
      </c>
      <c r="X165">
        <f>'Ctrl pct'!B163</f>
        <v>3.5653650254668934E-2</v>
      </c>
      <c r="Y165">
        <f>Controlled!B163</f>
        <v>12.5</v>
      </c>
      <c r="Z165">
        <f>'Controlled pct'!B163</f>
        <v>2.1222410865874362E-2</v>
      </c>
      <c r="AA165">
        <f>'Fight Time'!B163</f>
        <v>589</v>
      </c>
      <c r="AB165">
        <v>8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28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0.69</v>
      </c>
      <c r="J168">
        <v>0.33</v>
      </c>
      <c r="K168">
        <v>0.23</v>
      </c>
      <c r="L168">
        <v>0.33</v>
      </c>
      <c r="M168">
        <v>0.08</v>
      </c>
      <c r="N168">
        <v>0.33</v>
      </c>
      <c r="O168" s="8">
        <v>3.72</v>
      </c>
      <c r="P168" s="8">
        <v>3.48</v>
      </c>
      <c r="T168">
        <v>1.45</v>
      </c>
      <c r="U168">
        <v>0.41</v>
      </c>
      <c r="V168">
        <v>0.5</v>
      </c>
      <c r="W168">
        <f>Control!B166</f>
        <v>56.428571428571431</v>
      </c>
      <c r="X168">
        <f>'Ctrl pct'!B166</f>
        <v>0.12737826507578201</v>
      </c>
      <c r="Y168">
        <f>Controlled!B166</f>
        <v>33.714285714285715</v>
      </c>
      <c r="Z168">
        <f>'Controlled pct'!B166</f>
        <v>7.6104482425024184E-2</v>
      </c>
      <c r="AA168">
        <f>'Fight Time'!B166</f>
        <v>443</v>
      </c>
      <c r="AB168">
        <v>1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</v>
      </c>
      <c r="M169">
        <v>0.44</v>
      </c>
      <c r="N169">
        <v>0.7</v>
      </c>
      <c r="O169" s="8">
        <v>3.67</v>
      </c>
      <c r="P169" s="8">
        <v>3.49</v>
      </c>
      <c r="T169">
        <v>1.05</v>
      </c>
      <c r="U169">
        <v>0.34</v>
      </c>
      <c r="V169">
        <v>0.57999999999999996</v>
      </c>
      <c r="W169">
        <f>Control!B167</f>
        <v>115.8</v>
      </c>
      <c r="X169">
        <f>'Ctrl pct'!B167</f>
        <v>0.14121951219512194</v>
      </c>
      <c r="Y169">
        <f>Controlled!B167</f>
        <v>120.7</v>
      </c>
      <c r="Z169">
        <f>'Controlled pct'!B167</f>
        <v>0.1471951219512195</v>
      </c>
      <c r="AA169">
        <f>'Fight Time'!B167</f>
        <v>820</v>
      </c>
      <c r="AB169">
        <v>-1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E174">
        <v>6</v>
      </c>
      <c r="F174">
        <v>1</v>
      </c>
      <c r="G174">
        <v>2</v>
      </c>
      <c r="H174">
        <v>1</v>
      </c>
      <c r="W174">
        <f>Control!B172</f>
        <v>337</v>
      </c>
      <c r="X174">
        <f>'Ctrl pct'!B172</f>
        <v>0.37444444444444447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B179">
        <v>29</v>
      </c>
      <c r="C179">
        <v>155</v>
      </c>
      <c r="D179">
        <v>156</v>
      </c>
      <c r="E179">
        <v>10</v>
      </c>
      <c r="F179">
        <v>3</v>
      </c>
      <c r="G179">
        <v>7</v>
      </c>
      <c r="H179">
        <v>2</v>
      </c>
      <c r="I179">
        <v>0.1</v>
      </c>
      <c r="J179">
        <v>0</v>
      </c>
      <c r="K179">
        <v>0.1</v>
      </c>
      <c r="L179">
        <v>0.33</v>
      </c>
      <c r="M179">
        <v>0.8</v>
      </c>
      <c r="N179">
        <v>0.67</v>
      </c>
      <c r="O179" s="8">
        <v>3.87</v>
      </c>
      <c r="P179" s="8">
        <v>2.4700000000000002</v>
      </c>
      <c r="T179">
        <v>2.0299999999999998</v>
      </c>
      <c r="U179">
        <v>0.51</v>
      </c>
      <c r="V179">
        <v>0.73</v>
      </c>
      <c r="W179">
        <f>Control!B177</f>
        <v>138.88888888888889</v>
      </c>
      <c r="X179">
        <f>'Ctrl pct'!B177</f>
        <v>0.16573853089366217</v>
      </c>
      <c r="Y179">
        <f>Controlled!B177</f>
        <v>234.22222222222223</v>
      </c>
      <c r="Z179">
        <f>'Controlled pct'!B177</f>
        <v>0.27950145849907188</v>
      </c>
      <c r="AA179">
        <f>'Fight Time'!B177</f>
        <v>838</v>
      </c>
      <c r="AB179">
        <v>4</v>
      </c>
    </row>
    <row r="180" spans="1:28" x14ac:dyDescent="0.3">
      <c r="A180" t="str">
        <f>Control!A178</f>
        <v>Daniel Frunza</v>
      </c>
      <c r="E180">
        <v>9</v>
      </c>
      <c r="F180">
        <v>3</v>
      </c>
      <c r="G180">
        <v>0</v>
      </c>
      <c r="H180">
        <v>1</v>
      </c>
      <c r="W180">
        <f>Control!B178</f>
        <v>73.333333333333329</v>
      </c>
      <c r="X180">
        <f>'Ctrl pct'!B178</f>
        <v>0.1437908496732026</v>
      </c>
      <c r="Y180">
        <f>Controlled!B178</f>
        <v>142.5</v>
      </c>
      <c r="Z180">
        <f>'Controlled pct'!B178</f>
        <v>0.27941176470588236</v>
      </c>
      <c r="AA180">
        <f>'Fight Time'!B178</f>
        <v>510</v>
      </c>
    </row>
    <row r="181" spans="1:28" x14ac:dyDescent="0.3">
      <c r="A181" t="str">
        <f>Control!A179</f>
        <v>Rhys McKee</v>
      </c>
      <c r="B181">
        <v>29</v>
      </c>
      <c r="C181">
        <v>188</v>
      </c>
      <c r="D181">
        <v>198</v>
      </c>
      <c r="E181">
        <v>14</v>
      </c>
      <c r="F181">
        <v>6</v>
      </c>
      <c r="G181">
        <v>1</v>
      </c>
      <c r="H181">
        <v>4</v>
      </c>
      <c r="I181">
        <v>0.79</v>
      </c>
      <c r="J181">
        <v>0.33</v>
      </c>
      <c r="K181">
        <v>0.21</v>
      </c>
      <c r="L181">
        <v>0</v>
      </c>
      <c r="M181">
        <v>0</v>
      </c>
      <c r="N181">
        <v>0.67</v>
      </c>
      <c r="O181" s="8">
        <v>5.16</v>
      </c>
      <c r="P181" s="8">
        <v>7.92</v>
      </c>
      <c r="T181">
        <v>0</v>
      </c>
      <c r="U181">
        <v>0</v>
      </c>
      <c r="V181">
        <v>0.41</v>
      </c>
      <c r="W181">
        <f>Control!B179</f>
        <v>97.6</v>
      </c>
      <c r="X181">
        <f>'Ctrl pct'!B179</f>
        <v>0.15297805642633228</v>
      </c>
      <c r="Y181">
        <f>Controlled!B179</f>
        <v>150.6</v>
      </c>
      <c r="Z181">
        <f>'Controlled pct'!B179</f>
        <v>0.23605015673981192</v>
      </c>
      <c r="AA181">
        <f>'Fight Time'!B179</f>
        <v>638</v>
      </c>
      <c r="AB181">
        <v>1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B186">
        <v>31</v>
      </c>
      <c r="C186">
        <v>165</v>
      </c>
      <c r="D186">
        <v>163</v>
      </c>
      <c r="E186">
        <v>10</v>
      </c>
      <c r="F186">
        <v>1</v>
      </c>
      <c r="G186">
        <v>0</v>
      </c>
      <c r="H186">
        <v>1</v>
      </c>
      <c r="I186">
        <v>0.5</v>
      </c>
      <c r="J186">
        <v>1</v>
      </c>
      <c r="K186">
        <v>0.1</v>
      </c>
      <c r="L186">
        <v>0</v>
      </c>
      <c r="M186">
        <v>0.4</v>
      </c>
      <c r="N186">
        <v>0</v>
      </c>
      <c r="O186" s="8">
        <v>5.34</v>
      </c>
      <c r="P186" s="8">
        <v>3.74</v>
      </c>
      <c r="T186">
        <v>0.68</v>
      </c>
      <c r="U186">
        <v>0.16</v>
      </c>
      <c r="V186">
        <v>0.5</v>
      </c>
      <c r="W186">
        <f>Control!B184</f>
        <v>73</v>
      </c>
      <c r="X186">
        <f>'Ctrl pct'!B184</f>
        <v>0.1111111111111111</v>
      </c>
      <c r="Y186">
        <f>Controlled!B184</f>
        <v>170</v>
      </c>
      <c r="Z186">
        <f>'Controlled pct'!B184</f>
        <v>0.25875190258751901</v>
      </c>
      <c r="AA186">
        <f>'Fight Time'!B184</f>
        <v>657</v>
      </c>
      <c r="AB186">
        <v>-1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E192">
        <v>11</v>
      </c>
      <c r="F192">
        <v>1</v>
      </c>
      <c r="G192">
        <v>2</v>
      </c>
      <c r="H192">
        <v>0</v>
      </c>
      <c r="W192">
        <f>Control!B190</f>
        <v>228.5</v>
      </c>
      <c r="X192">
        <f>'Ctrl pct'!B190</f>
        <v>0.35208012326656396</v>
      </c>
      <c r="Y192">
        <f>Controlled!B190</f>
        <v>239.5</v>
      </c>
      <c r="Z192">
        <f>'Controlled pct'!B190</f>
        <v>0.36902927580893685</v>
      </c>
      <c r="AA192">
        <f>'Fight Time'!B190</f>
        <v>649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E197">
        <v>19</v>
      </c>
      <c r="F197">
        <v>5</v>
      </c>
      <c r="G197">
        <v>10</v>
      </c>
      <c r="H197">
        <v>5</v>
      </c>
      <c r="W197">
        <f>Control!B195</f>
        <v>66.13333333333334</v>
      </c>
      <c r="X197">
        <f>'Ctrl pct'!B195</f>
        <v>8.5223367697594504E-2</v>
      </c>
      <c r="Y197">
        <f>Controlled!B195</f>
        <v>268.07142857142856</v>
      </c>
      <c r="Z197">
        <f>'Controlled pct'!B195</f>
        <v>0.34545287187039764</v>
      </c>
      <c r="AA197">
        <f>'Fight Time'!B195</f>
        <v>776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E202">
        <v>9</v>
      </c>
      <c r="F202">
        <v>3</v>
      </c>
      <c r="G202">
        <v>0</v>
      </c>
      <c r="H202">
        <v>2</v>
      </c>
      <c r="W202">
        <f>Control!B200</f>
        <v>54</v>
      </c>
      <c r="X202">
        <f>'Ctrl pct'!B200</f>
        <v>7.7586206896551727E-2</v>
      </c>
      <c r="Y202">
        <f>Controlled!B200</f>
        <v>47.5</v>
      </c>
      <c r="Z202">
        <f>'Controlled pct'!B200</f>
        <v>6.8247126436781616E-2</v>
      </c>
      <c r="AA202">
        <f>'Fight Time'!B200</f>
        <v>696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30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0.26148705096073516</v>
      </c>
      <c r="Y205">
        <f>Controlled!B203</f>
        <v>85.285714285714292</v>
      </c>
      <c r="Z205">
        <f>'Controlled pct'!B203</f>
        <v>0.16624895572263995</v>
      </c>
      <c r="AA205">
        <f>'Fight Time'!B203</f>
        <v>513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E208">
        <v>22</v>
      </c>
      <c r="F208">
        <v>3</v>
      </c>
      <c r="G208">
        <v>8</v>
      </c>
      <c r="H208">
        <v>3</v>
      </c>
      <c r="W208">
        <f>Control!B206</f>
        <v>286.89999999999998</v>
      </c>
      <c r="X208">
        <f>'Ctrl pct'!B206</f>
        <v>0.40579915134370576</v>
      </c>
      <c r="Y208">
        <f>Controlled!B206</f>
        <v>100.4</v>
      </c>
      <c r="Z208">
        <f>'Controlled pct'!B206</f>
        <v>0.14200848656294202</v>
      </c>
      <c r="AA208">
        <f>'Fight Time'!B206</f>
        <v>707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B212">
        <v>35</v>
      </c>
      <c r="C212">
        <v>193</v>
      </c>
      <c r="D212">
        <v>196</v>
      </c>
      <c r="E212">
        <v>15</v>
      </c>
      <c r="F212">
        <v>4</v>
      </c>
      <c r="G212">
        <v>9</v>
      </c>
      <c r="H212">
        <v>4</v>
      </c>
      <c r="I212">
        <v>0.67</v>
      </c>
      <c r="J212">
        <v>0.75</v>
      </c>
      <c r="K212">
        <v>0.13</v>
      </c>
      <c r="L212">
        <v>0</v>
      </c>
      <c r="M212">
        <v>0.2</v>
      </c>
      <c r="N212">
        <v>0.25</v>
      </c>
      <c r="O212" s="8">
        <v>5.58</v>
      </c>
      <c r="P212" s="8">
        <v>3.54</v>
      </c>
      <c r="T212">
        <v>0.31</v>
      </c>
      <c r="U212">
        <v>0.28000000000000003</v>
      </c>
      <c r="V212">
        <v>0.82</v>
      </c>
      <c r="W212">
        <f>Control!B210</f>
        <v>36</v>
      </c>
      <c r="X212">
        <f>'Ctrl pct'!B210</f>
        <v>7.9295154185022032E-2</v>
      </c>
      <c r="Y212">
        <f>Controlled!B210</f>
        <v>36.6</v>
      </c>
      <c r="Z212">
        <f>'Controlled pct'!B210</f>
        <v>8.0616740088105723E-2</v>
      </c>
      <c r="AA212">
        <f>'Fight Time'!B210</f>
        <v>454</v>
      </c>
      <c r="AB212">
        <v>3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B215">
        <v>28</v>
      </c>
      <c r="C215">
        <v>170</v>
      </c>
      <c r="D215">
        <v>175</v>
      </c>
      <c r="E215">
        <v>16</v>
      </c>
      <c r="F215">
        <v>2</v>
      </c>
      <c r="G215">
        <v>5</v>
      </c>
      <c r="H215">
        <v>0</v>
      </c>
      <c r="I215">
        <v>0.75</v>
      </c>
      <c r="J215">
        <v>0</v>
      </c>
      <c r="K215">
        <v>0.19</v>
      </c>
      <c r="L215">
        <v>0</v>
      </c>
      <c r="M215">
        <v>0.06</v>
      </c>
      <c r="N215">
        <v>1</v>
      </c>
      <c r="O215" s="8">
        <v>4.87</v>
      </c>
      <c r="P215" s="8">
        <v>4.13</v>
      </c>
      <c r="T215">
        <v>0.6</v>
      </c>
      <c r="U215">
        <v>0.5</v>
      </c>
      <c r="V215">
        <v>0.86</v>
      </c>
      <c r="W215">
        <f>Control!B213</f>
        <v>8.5</v>
      </c>
      <c r="X215">
        <f>'Ctrl pct'!B213</f>
        <v>1.693227091633466E-2</v>
      </c>
      <c r="Y215">
        <f>Controlled!B213</f>
        <v>37.5</v>
      </c>
      <c r="Z215">
        <f>'Controlled pct'!B213</f>
        <v>7.4701195219123509E-2</v>
      </c>
      <c r="AA215">
        <f>'Fight Time'!B213</f>
        <v>502</v>
      </c>
      <c r="AB215">
        <v>13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B219">
        <v>30</v>
      </c>
      <c r="C219">
        <v>180</v>
      </c>
      <c r="D219">
        <v>184</v>
      </c>
      <c r="E219">
        <v>26</v>
      </c>
      <c r="F219">
        <v>7</v>
      </c>
      <c r="G219">
        <v>5</v>
      </c>
      <c r="H219">
        <v>2</v>
      </c>
      <c r="I219">
        <v>0.38</v>
      </c>
      <c r="J219">
        <v>0.28000000000000003</v>
      </c>
      <c r="K219">
        <v>0.46</v>
      </c>
      <c r="L219">
        <v>0</v>
      </c>
      <c r="M219">
        <v>0.15</v>
      </c>
      <c r="N219">
        <v>0.71</v>
      </c>
      <c r="O219" s="8">
        <v>3.7</v>
      </c>
      <c r="P219" s="8">
        <v>4.76</v>
      </c>
      <c r="T219">
        <v>0.35</v>
      </c>
      <c r="U219">
        <v>0.4</v>
      </c>
      <c r="V219">
        <v>0.67</v>
      </c>
      <c r="W219">
        <f>Control!B217</f>
        <v>61.625</v>
      </c>
      <c r="X219">
        <f>'Ctrl pct'!B217</f>
        <v>0.11497201492537314</v>
      </c>
      <c r="Y219">
        <f>Controlled!B217</f>
        <v>149.875</v>
      </c>
      <c r="Z219">
        <f>'Controlled pct'!B217</f>
        <v>0.27961753731343286</v>
      </c>
      <c r="AA219">
        <f>'Fight Time'!B217</f>
        <v>536</v>
      </c>
      <c r="AB219">
        <v>-1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E224">
        <v>10</v>
      </c>
      <c r="F224">
        <v>3</v>
      </c>
      <c r="G224">
        <v>2</v>
      </c>
      <c r="H224">
        <v>2</v>
      </c>
      <c r="W224">
        <f>Control!B222</f>
        <v>128</v>
      </c>
      <c r="X224">
        <f>'Ctrl pct'!B222</f>
        <v>0.21694915254237288</v>
      </c>
      <c r="Y224">
        <f>Controlled!B222</f>
        <v>3</v>
      </c>
      <c r="Z224">
        <f>'Controlled pct'!B222</f>
        <v>5.084745762711864E-3</v>
      </c>
      <c r="AA224">
        <f>'Fight Time'!B222</f>
        <v>590</v>
      </c>
    </row>
    <row r="225" spans="1:28" x14ac:dyDescent="0.3">
      <c r="A225" t="str">
        <f>Control!A223</f>
        <v>Le Quang</v>
      </c>
      <c r="B225">
        <v>33</v>
      </c>
      <c r="C225">
        <v>169</v>
      </c>
      <c r="D225">
        <v>178</v>
      </c>
      <c r="E225">
        <v>9</v>
      </c>
      <c r="F225">
        <v>2</v>
      </c>
      <c r="G225">
        <v>1</v>
      </c>
      <c r="H225">
        <v>2</v>
      </c>
      <c r="I225">
        <v>0.22</v>
      </c>
      <c r="J225">
        <v>0.5</v>
      </c>
      <c r="K225">
        <v>0.44</v>
      </c>
      <c r="L225">
        <v>0</v>
      </c>
      <c r="M225">
        <v>0.33</v>
      </c>
      <c r="N225">
        <v>0.5</v>
      </c>
      <c r="O225" s="8">
        <v>2.7</v>
      </c>
      <c r="P225" s="8">
        <v>4.53</v>
      </c>
      <c r="T225">
        <v>3.15</v>
      </c>
      <c r="U225">
        <v>0.35</v>
      </c>
      <c r="V225">
        <v>1</v>
      </c>
      <c r="W225">
        <f>Control!B223</f>
        <v>199.33333333333334</v>
      </c>
      <c r="X225">
        <f>'Ctrl pct'!B223</f>
        <v>0.2988505747126437</v>
      </c>
      <c r="Y225">
        <f>Controlled!B223</f>
        <v>12.666666666666666</v>
      </c>
      <c r="Z225">
        <f>'Controlled pct'!B223</f>
        <v>1.8990504747626185E-2</v>
      </c>
      <c r="AA225">
        <f>'Fight Time'!B223</f>
        <v>667</v>
      </c>
      <c r="AB225">
        <v>1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9</v>
      </c>
      <c r="H233">
        <v>2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E234">
        <v>15</v>
      </c>
      <c r="F234">
        <v>2</v>
      </c>
      <c r="G234">
        <v>4</v>
      </c>
      <c r="H234">
        <v>1</v>
      </c>
      <c r="W234">
        <f>Control!B232</f>
        <v>262.22222222222223</v>
      </c>
      <c r="X234">
        <f>'Ctrl pct'!B232</f>
        <v>0.43776664811723243</v>
      </c>
      <c r="Y234">
        <f>Controlled!B232</f>
        <v>116.77777777777777</v>
      </c>
      <c r="Z234">
        <f>'Controlled pct'!B232</f>
        <v>0.19495455388610647</v>
      </c>
      <c r="AA234">
        <f>'Fight Time'!B232</f>
        <v>599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E240">
        <v>12</v>
      </c>
      <c r="F240">
        <v>2</v>
      </c>
      <c r="G240">
        <v>3</v>
      </c>
      <c r="H240">
        <v>1</v>
      </c>
      <c r="W240">
        <f>Control!B238</f>
        <v>248.33333333333334</v>
      </c>
      <c r="X240">
        <f>'Ctrl pct'!B238</f>
        <v>0.30395756833945331</v>
      </c>
      <c r="Y240">
        <f>Controlled!B238</f>
        <v>73.666666666666671</v>
      </c>
      <c r="Z240">
        <f>'Controlled pct'!B238</f>
        <v>9.0167278661770711E-2</v>
      </c>
      <c r="AA240">
        <f>'Fight Time'!B238</f>
        <v>817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B243">
        <v>33</v>
      </c>
      <c r="C243">
        <v>188</v>
      </c>
      <c r="D243">
        <v>184</v>
      </c>
      <c r="E243">
        <v>14</v>
      </c>
      <c r="F243">
        <v>5</v>
      </c>
      <c r="G243">
        <v>0</v>
      </c>
      <c r="H243">
        <v>2</v>
      </c>
      <c r="I243">
        <v>0.71</v>
      </c>
      <c r="J243">
        <v>0.2</v>
      </c>
      <c r="K243">
        <v>7.0000000000000007E-2</v>
      </c>
      <c r="L243">
        <v>0.2</v>
      </c>
      <c r="M243">
        <v>0.21</v>
      </c>
      <c r="N243">
        <v>0.6</v>
      </c>
      <c r="O243" s="8">
        <v>2.5</v>
      </c>
      <c r="P243" s="8">
        <v>5.17</v>
      </c>
      <c r="T243">
        <v>0.5</v>
      </c>
      <c r="U243">
        <v>0.2</v>
      </c>
      <c r="V243">
        <v>0.64</v>
      </c>
      <c r="W243">
        <f>Control!B241</f>
        <v>210</v>
      </c>
      <c r="X243">
        <f>'Ctrl pct'!B241</f>
        <v>0.23333333333333334</v>
      </c>
      <c r="Y243">
        <f>Controlled!B241</f>
        <v>150</v>
      </c>
      <c r="Z243">
        <f>'Controlled pct'!B241</f>
        <v>0.16666666666666666</v>
      </c>
      <c r="AA243">
        <f>'Fight Time'!B241</f>
        <v>900</v>
      </c>
      <c r="AB243">
        <v>-2</v>
      </c>
    </row>
    <row r="244" spans="1:28" x14ac:dyDescent="0.3">
      <c r="A244" t="str">
        <f>Control!A242</f>
        <v>Navajo Stirling</v>
      </c>
      <c r="B244">
        <v>27</v>
      </c>
      <c r="C244">
        <v>193</v>
      </c>
      <c r="D244">
        <v>201</v>
      </c>
      <c r="E244">
        <v>7</v>
      </c>
      <c r="F244">
        <v>0</v>
      </c>
      <c r="G244">
        <v>2</v>
      </c>
      <c r="H244">
        <v>0</v>
      </c>
      <c r="I244">
        <v>0.56000000000000005</v>
      </c>
      <c r="J244">
        <v>0</v>
      </c>
      <c r="K244">
        <v>0</v>
      </c>
      <c r="L244">
        <v>0</v>
      </c>
      <c r="M244">
        <v>0.43</v>
      </c>
      <c r="N244">
        <v>0</v>
      </c>
      <c r="O244" s="8">
        <v>6.43</v>
      </c>
      <c r="P244" s="8">
        <v>2.4900000000000002</v>
      </c>
      <c r="T244">
        <v>1.2</v>
      </c>
      <c r="U244">
        <v>0.3</v>
      </c>
      <c r="V244">
        <v>0.78</v>
      </c>
      <c r="W244">
        <f>Control!B242</f>
        <v>97</v>
      </c>
      <c r="X244">
        <f>'Ctrl pct'!B242</f>
        <v>0.12985274431057564</v>
      </c>
      <c r="Y244">
        <f>Controlled!B242</f>
        <v>105.66666666666667</v>
      </c>
      <c r="Z244">
        <f>'Controlled pct'!B242</f>
        <v>0.14145470771976798</v>
      </c>
      <c r="AA244">
        <f>'Fight Time'!B242</f>
        <v>747</v>
      </c>
      <c r="AB244">
        <v>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E246">
        <v>10</v>
      </c>
      <c r="F246">
        <v>5</v>
      </c>
      <c r="G246">
        <v>3</v>
      </c>
      <c r="H246">
        <v>2</v>
      </c>
      <c r="W246">
        <f>Control!B244</f>
        <v>147.25</v>
      </c>
      <c r="X246" t="e">
        <f>'Ctrl pct'!B244</f>
        <v>#DIV/0!</v>
      </c>
      <c r="Y246">
        <f>Controlled!B244</f>
        <v>6.5</v>
      </c>
      <c r="Z246" t="e">
        <f>'Controlled pct'!B244</f>
        <v>#DIV/0!</v>
      </c>
      <c r="AA246">
        <f>'Fight Time'!B244</f>
        <v>0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B249">
        <v>29</v>
      </c>
      <c r="C249">
        <v>180</v>
      </c>
      <c r="D249">
        <v>185</v>
      </c>
      <c r="E249">
        <v>14</v>
      </c>
      <c r="F249">
        <v>3</v>
      </c>
      <c r="G249">
        <v>6</v>
      </c>
      <c r="H249">
        <v>3</v>
      </c>
      <c r="I249">
        <v>0.28000000000000003</v>
      </c>
      <c r="J249">
        <v>0.67</v>
      </c>
      <c r="K249">
        <v>0.71</v>
      </c>
      <c r="L249">
        <v>0</v>
      </c>
      <c r="M249">
        <v>0</v>
      </c>
      <c r="N249">
        <v>0.33</v>
      </c>
      <c r="O249" s="8">
        <v>5.39</v>
      </c>
      <c r="P249" s="8">
        <v>4.6100000000000003</v>
      </c>
      <c r="T249">
        <v>4.1900000000000004</v>
      </c>
      <c r="U249">
        <v>0.39</v>
      </c>
      <c r="V249">
        <v>0.7</v>
      </c>
      <c r="W249">
        <f>Control!B247</f>
        <v>200.22222222222223</v>
      </c>
      <c r="X249">
        <f>'Ctrl pct'!B247</f>
        <v>0.4419916605347069</v>
      </c>
      <c r="Y249">
        <f>Controlled!B247</f>
        <v>44.666666666666664</v>
      </c>
      <c r="Z249">
        <f>'Controlled pct'!B247</f>
        <v>9.860191317144959E-2</v>
      </c>
      <c r="AA249">
        <f>'Fight Time'!B247</f>
        <v>453</v>
      </c>
      <c r="AB249">
        <v>1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0.44</v>
      </c>
      <c r="J258">
        <v>0</v>
      </c>
      <c r="K258">
        <v>0.44</v>
      </c>
      <c r="L258">
        <v>0.28000000000000003</v>
      </c>
      <c r="M258">
        <v>0.11</v>
      </c>
      <c r="N258">
        <v>0.71</v>
      </c>
      <c r="O258" s="8">
        <v>4.97</v>
      </c>
      <c r="P258" s="8">
        <v>4.97</v>
      </c>
      <c r="Q258">
        <v>0.68</v>
      </c>
      <c r="R258">
        <v>0.17</v>
      </c>
      <c r="S258">
        <v>0.15</v>
      </c>
      <c r="T258">
        <v>1</v>
      </c>
      <c r="U258">
        <v>0.4</v>
      </c>
      <c r="V258">
        <v>1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</v>
      </c>
      <c r="J260">
        <v>0</v>
      </c>
      <c r="K260">
        <v>0.1</v>
      </c>
      <c r="L260">
        <v>0.5</v>
      </c>
      <c r="M260">
        <v>0.4</v>
      </c>
      <c r="N260">
        <v>0.5</v>
      </c>
      <c r="O260" s="8">
        <v>7.05</v>
      </c>
      <c r="P260" s="8">
        <v>4.76</v>
      </c>
      <c r="Q260">
        <v>0.81</v>
      </c>
      <c r="R260">
        <v>0.13</v>
      </c>
      <c r="S260">
        <v>7.0000000000000007E-2</v>
      </c>
      <c r="T260">
        <v>1.24</v>
      </c>
      <c r="U260">
        <v>0.75</v>
      </c>
      <c r="V260">
        <v>0.85</v>
      </c>
      <c r="W260">
        <f>Control!B258</f>
        <v>47</v>
      </c>
      <c r="X260">
        <f>'Ctrl pct'!B258</f>
        <v>8.6238532110091748E-2</v>
      </c>
      <c r="Y260">
        <f>Controlled!B258</f>
        <v>28.75</v>
      </c>
      <c r="Z260">
        <f>'Controlled pct'!B258</f>
        <v>5.2752293577981654E-2</v>
      </c>
      <c r="AA260">
        <f>'Fight Time'!B258</f>
        <v>545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185</v>
      </c>
      <c r="D262">
        <v>185</v>
      </c>
      <c r="E262">
        <v>12</v>
      </c>
      <c r="F262">
        <v>2</v>
      </c>
      <c r="G262">
        <v>1</v>
      </c>
      <c r="H262">
        <v>0</v>
      </c>
      <c r="I262">
        <v>0.67</v>
      </c>
      <c r="J262">
        <v>0</v>
      </c>
      <c r="K262">
        <v>0.17</v>
      </c>
      <c r="L262">
        <v>0</v>
      </c>
      <c r="M262">
        <v>0.17</v>
      </c>
      <c r="N262">
        <v>1</v>
      </c>
      <c r="O262" s="8">
        <v>5.83</v>
      </c>
      <c r="P262" s="8">
        <v>2.79</v>
      </c>
      <c r="Q262">
        <v>0.61</v>
      </c>
      <c r="R262">
        <v>0.28999999999999998</v>
      </c>
      <c r="S262">
        <v>0.11</v>
      </c>
      <c r="T262">
        <v>6.49</v>
      </c>
      <c r="U262">
        <v>0.57999999999999996</v>
      </c>
      <c r="V262">
        <v>1</v>
      </c>
      <c r="W262">
        <f>Control!B260</f>
        <v>485</v>
      </c>
      <c r="X262">
        <f>'Ctrl pct'!B260</f>
        <v>0.69285714285714284</v>
      </c>
      <c r="Y262">
        <f>Controlled!B260</f>
        <v>70</v>
      </c>
      <c r="Z262">
        <f>'Controlled pct'!B260</f>
        <v>0.1</v>
      </c>
      <c r="AA262">
        <f>'Fight Time'!B260</f>
        <v>700</v>
      </c>
      <c r="AB262">
        <v>4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33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0.33</v>
      </c>
      <c r="K264">
        <v>0.3</v>
      </c>
      <c r="L264">
        <v>0.33</v>
      </c>
      <c r="M264">
        <v>0.4</v>
      </c>
      <c r="N264">
        <v>0.33</v>
      </c>
      <c r="O264" s="8">
        <v>3.77</v>
      </c>
      <c r="P264" s="8">
        <v>2.79</v>
      </c>
      <c r="Q264">
        <v>0.56999999999999995</v>
      </c>
      <c r="R264">
        <v>0.34</v>
      </c>
      <c r="S264">
        <v>0.09</v>
      </c>
      <c r="T264">
        <v>2.37</v>
      </c>
      <c r="U264">
        <v>0.38</v>
      </c>
      <c r="V264">
        <v>0.7</v>
      </c>
      <c r="W264">
        <f>Control!B262</f>
        <v>181.75</v>
      </c>
      <c r="X264">
        <f>'Ctrl pct'!B262</f>
        <v>0.30962521294718909</v>
      </c>
      <c r="Y264">
        <f>Controlled!B262</f>
        <v>192</v>
      </c>
      <c r="Z264">
        <f>'Controlled pct'!B262</f>
        <v>0.3270868824531516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33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0.14000000000000001</v>
      </c>
      <c r="J265">
        <v>0.25</v>
      </c>
      <c r="K265">
        <v>0.28000000000000003</v>
      </c>
      <c r="L265">
        <v>0</v>
      </c>
      <c r="M265">
        <v>0.56000000000000005</v>
      </c>
      <c r="N265">
        <v>0.75</v>
      </c>
      <c r="O265" s="8">
        <v>2.92</v>
      </c>
      <c r="P265" s="8">
        <v>3.9</v>
      </c>
      <c r="Q265">
        <v>0.77</v>
      </c>
      <c r="R265">
        <v>0.14000000000000001</v>
      </c>
      <c r="S265">
        <v>0.09</v>
      </c>
      <c r="T265">
        <v>1.39</v>
      </c>
      <c r="U265">
        <v>0.44</v>
      </c>
      <c r="V265">
        <v>0.88</v>
      </c>
      <c r="W265">
        <f>Control!B263</f>
        <v>293.46153846153845</v>
      </c>
      <c r="X265">
        <f>'Ctrl pct'!B263</f>
        <v>0.31863359224922744</v>
      </c>
      <c r="Y265">
        <f>Controlled!B263</f>
        <v>172.07692307692307</v>
      </c>
      <c r="Z265">
        <f>'Controlled pct'!B263</f>
        <v>0.18683705002923243</v>
      </c>
      <c r="AA265">
        <f>'Fight Time'!B263</f>
        <v>921</v>
      </c>
      <c r="AB265">
        <v>1</v>
      </c>
    </row>
    <row r="266" spans="1:28" x14ac:dyDescent="0.3">
      <c r="A266" t="str">
        <f>Control!A264</f>
        <v>Allan Nascimento</v>
      </c>
      <c r="B266">
        <v>33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0.75</v>
      </c>
      <c r="L266">
        <v>0</v>
      </c>
      <c r="M266">
        <v>0.2</v>
      </c>
      <c r="N266">
        <v>1</v>
      </c>
      <c r="O266" s="8">
        <v>3.21</v>
      </c>
      <c r="P266" s="8">
        <v>2.2799999999999998</v>
      </c>
      <c r="Q266">
        <v>0.65</v>
      </c>
      <c r="R266">
        <v>0.14000000000000001</v>
      </c>
      <c r="S266">
        <v>0.21</v>
      </c>
      <c r="T266">
        <v>1.55</v>
      </c>
      <c r="U266">
        <v>0.26</v>
      </c>
      <c r="V266">
        <v>0.16</v>
      </c>
      <c r="W266">
        <f>Control!B264</f>
        <v>287.25</v>
      </c>
      <c r="X266">
        <f>'Ctrl pct'!B264</f>
        <v>0.39675414364640882</v>
      </c>
      <c r="Y266">
        <f>Controlled!B264</f>
        <v>333.5</v>
      </c>
      <c r="Z266">
        <f>'Controlled pct'!B264</f>
        <v>0.4606353591160221</v>
      </c>
      <c r="AA266">
        <f>'Fight Time'!B264</f>
        <v>724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0.67</v>
      </c>
      <c r="M267">
        <v>0.06</v>
      </c>
      <c r="N267">
        <v>0.33</v>
      </c>
      <c r="O267" s="8">
        <v>2.36</v>
      </c>
      <c r="P267" s="8">
        <v>2</v>
      </c>
      <c r="Q267">
        <v>0.6</v>
      </c>
      <c r="R267">
        <v>0.21</v>
      </c>
      <c r="S267">
        <v>0.19</v>
      </c>
      <c r="T267">
        <v>1.77</v>
      </c>
      <c r="U267">
        <v>0.33</v>
      </c>
      <c r="V267">
        <v>0.55000000000000004</v>
      </c>
      <c r="W267">
        <f>Control!B265</f>
        <v>165.2</v>
      </c>
      <c r="X267">
        <f>'Ctrl pct'!B265</f>
        <v>0.32455795677799604</v>
      </c>
      <c r="Y267">
        <f>Controlled!B265</f>
        <v>216.6</v>
      </c>
      <c r="Z267">
        <f>'Controlled pct'!B265</f>
        <v>0.4255402750491159</v>
      </c>
      <c r="AA267">
        <f>'Fight Time'!B265</f>
        <v>509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0.67</v>
      </c>
      <c r="K268">
        <v>0.25</v>
      </c>
      <c r="L268">
        <v>0</v>
      </c>
      <c r="M268">
        <v>0.08</v>
      </c>
      <c r="N268">
        <v>0.33</v>
      </c>
      <c r="O268" s="8">
        <v>4.79</v>
      </c>
      <c r="P268" s="8">
        <v>4.53</v>
      </c>
      <c r="Q268">
        <v>0.67</v>
      </c>
      <c r="R268">
        <v>0.27</v>
      </c>
      <c r="S268">
        <v>0.06</v>
      </c>
      <c r="T268">
        <v>1.5</v>
      </c>
      <c r="U268">
        <v>0.17</v>
      </c>
      <c r="V268">
        <v>0.42</v>
      </c>
      <c r="W268">
        <f>Control!B266</f>
        <v>119.77777777777777</v>
      </c>
      <c r="X268">
        <f>'Ctrl pct'!B266</f>
        <v>0.24901824901824901</v>
      </c>
      <c r="Y268">
        <f>Controlled!B266</f>
        <v>47.555555555555557</v>
      </c>
      <c r="Z268">
        <f>'Controlled pct'!B266</f>
        <v>9.8868098868098872E-2</v>
      </c>
      <c r="AA268">
        <f>'Fight Time'!B266</f>
        <v>481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0.56000000000000005</v>
      </c>
      <c r="J269">
        <v>1</v>
      </c>
      <c r="K269">
        <v>0.22</v>
      </c>
      <c r="L269">
        <v>0</v>
      </c>
      <c r="M269">
        <v>0.22</v>
      </c>
      <c r="N269">
        <v>0</v>
      </c>
      <c r="O269" s="8">
        <v>4.28</v>
      </c>
      <c r="P269" s="8">
        <v>2.99</v>
      </c>
      <c r="Q269">
        <v>0.6</v>
      </c>
      <c r="R269">
        <v>0.25</v>
      </c>
      <c r="S269">
        <v>0.15</v>
      </c>
      <c r="T269">
        <v>2.88</v>
      </c>
      <c r="U269">
        <v>0.57999999999999996</v>
      </c>
      <c r="V269">
        <v>0.56999999999999995</v>
      </c>
      <c r="W269">
        <f>Control!B267</f>
        <v>72.666666666666671</v>
      </c>
      <c r="X269">
        <f>'Ctrl pct'!B267</f>
        <v>0.19908675799086759</v>
      </c>
      <c r="Y269">
        <f>Controlled!B267</f>
        <v>107.5</v>
      </c>
      <c r="Z269">
        <f>'Controlled pct'!B267</f>
        <v>0.29452054794520549</v>
      </c>
      <c r="AA269">
        <f>'Fight Time'!B267</f>
        <v>365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0.25</v>
      </c>
      <c r="K272">
        <v>0.35</v>
      </c>
      <c r="L272">
        <v>0.5</v>
      </c>
      <c r="M272">
        <v>0.26</v>
      </c>
      <c r="N272">
        <v>0.25</v>
      </c>
      <c r="O272" s="8">
        <v>3.81</v>
      </c>
      <c r="P272" s="8">
        <v>3.22</v>
      </c>
      <c r="Q272">
        <v>0.56000000000000005</v>
      </c>
      <c r="R272">
        <v>0.32</v>
      </c>
      <c r="S272">
        <v>0.13</v>
      </c>
      <c r="T272">
        <v>1.7</v>
      </c>
      <c r="U272">
        <v>0.51</v>
      </c>
      <c r="V272">
        <v>0.91</v>
      </c>
      <c r="W272">
        <f>Control!B270</f>
        <v>215.54545454545453</v>
      </c>
      <c r="X272">
        <f>'Ctrl pct'!B270</f>
        <v>0.29167179234838231</v>
      </c>
      <c r="Y272">
        <f>Controlled!B270</f>
        <v>111</v>
      </c>
      <c r="Z272">
        <f>'Controlled pct'!B270</f>
        <v>0.15020297699594046</v>
      </c>
      <c r="AA272">
        <f>'Fight Time'!B270</f>
        <v>739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0.33</v>
      </c>
      <c r="J273">
        <v>0</v>
      </c>
      <c r="K273">
        <v>0.21</v>
      </c>
      <c r="L273">
        <v>0</v>
      </c>
      <c r="M273">
        <v>0.46</v>
      </c>
      <c r="N273">
        <v>1</v>
      </c>
      <c r="O273" s="8">
        <v>3.23</v>
      </c>
      <c r="P273" s="8">
        <v>3.22</v>
      </c>
      <c r="Q273">
        <v>0.75</v>
      </c>
      <c r="R273">
        <v>0.14000000000000001</v>
      </c>
      <c r="S273">
        <v>0.11</v>
      </c>
      <c r="T273">
        <v>5.25</v>
      </c>
      <c r="U273">
        <v>0.35</v>
      </c>
      <c r="V273">
        <v>0.9</v>
      </c>
      <c r="W273">
        <f>Control!B271</f>
        <v>412.72727272727275</v>
      </c>
      <c r="X273">
        <f>'Ctrl pct'!B271</f>
        <v>0.5592510470559251</v>
      </c>
      <c r="Y273">
        <f>Controlled!B271</f>
        <v>26.454545454545453</v>
      </c>
      <c r="Z273">
        <f>'Controlled pct'!B271</f>
        <v>3.5846267553584624E-2</v>
      </c>
      <c r="AA273">
        <f>'Fight Time'!B271</f>
        <v>738</v>
      </c>
      <c r="AB273">
        <v>-1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230.5</v>
      </c>
      <c r="X278">
        <f>'Ctrl pct'!B276</f>
        <v>0.50108695652173918</v>
      </c>
      <c r="Y278">
        <f>Controlled!B276</f>
        <v>52</v>
      </c>
      <c r="Z278">
        <f>'Controlled pct'!B276</f>
        <v>0.11304347826086956</v>
      </c>
      <c r="AA278">
        <f>'Fight Time'!B276</f>
        <v>460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175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0.38</v>
      </c>
      <c r="J279">
        <v>0</v>
      </c>
      <c r="K279">
        <v>0.13</v>
      </c>
      <c r="L279">
        <v>0</v>
      </c>
      <c r="M279">
        <v>0.5</v>
      </c>
      <c r="N279">
        <v>0</v>
      </c>
      <c r="O279" s="8">
        <v>5</v>
      </c>
      <c r="P279" s="8">
        <v>5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1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900</v>
      </c>
      <c r="AB279">
        <v>11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0.71</v>
      </c>
      <c r="J283">
        <v>0</v>
      </c>
      <c r="K283">
        <v>7.0000000000000007E-2</v>
      </c>
      <c r="L283">
        <v>0</v>
      </c>
      <c r="M283">
        <v>0.21</v>
      </c>
      <c r="N283">
        <v>0</v>
      </c>
      <c r="O283" s="8">
        <v>4.72</v>
      </c>
      <c r="P283" s="8">
        <v>2.9</v>
      </c>
      <c r="T283">
        <v>0.62</v>
      </c>
      <c r="U283">
        <v>0.15</v>
      </c>
      <c r="V283">
        <v>0.83</v>
      </c>
      <c r="W283">
        <f>Control!B281</f>
        <v>63.8</v>
      </c>
      <c r="X283">
        <f>'Ctrl pct'!B281</f>
        <v>0.11</v>
      </c>
      <c r="Y283">
        <f>Controlled!B281</f>
        <v>55.4</v>
      </c>
      <c r="Z283">
        <f>'Controlled pct'!B281</f>
        <v>9.5517241379310336E-2</v>
      </c>
      <c r="AA283">
        <f>'Fight Time'!B281</f>
        <v>580</v>
      </c>
      <c r="AB283">
        <v>14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0.2</v>
      </c>
      <c r="K284">
        <v>0.39</v>
      </c>
      <c r="L284">
        <v>0.2</v>
      </c>
      <c r="M284">
        <v>0.13</v>
      </c>
      <c r="N284">
        <v>0.6</v>
      </c>
      <c r="O284" s="8">
        <v>5.05</v>
      </c>
      <c r="P284" s="8">
        <v>5.22</v>
      </c>
      <c r="T284">
        <v>0.99</v>
      </c>
      <c r="U284">
        <v>0.53</v>
      </c>
      <c r="V284">
        <v>0.62</v>
      </c>
      <c r="W284">
        <f>Control!B282</f>
        <v>111.66666666666667</v>
      </c>
      <c r="X284">
        <f>'Ctrl pct'!B282</f>
        <v>0.19352975158867708</v>
      </c>
      <c r="Y284">
        <f>Controlled!B282</f>
        <v>113.66666666666667</v>
      </c>
      <c r="Z284">
        <f>'Controlled pct'!B282</f>
        <v>0.19699595609474294</v>
      </c>
      <c r="AA284">
        <f>'Fight Time'!B282</f>
        <v>577</v>
      </c>
      <c r="AB284">
        <v>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5</v>
      </c>
      <c r="P285" s="8">
        <v>5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1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7</v>
      </c>
    </row>
    <row r="286" spans="1:28" x14ac:dyDescent="0.3">
      <c r="A286" t="str">
        <f>Control!A284</f>
        <v>Mario Bautista</v>
      </c>
      <c r="B286">
        <v>31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0.2</v>
      </c>
      <c r="J286">
        <v>0.5</v>
      </c>
      <c r="K286">
        <v>0.4</v>
      </c>
      <c r="L286">
        <v>0.5</v>
      </c>
      <c r="M286">
        <v>0.4</v>
      </c>
      <c r="N286">
        <v>0</v>
      </c>
      <c r="O286" s="8">
        <v>5.33</v>
      </c>
      <c r="P286" s="8">
        <v>3.91</v>
      </c>
      <c r="T286">
        <v>1.92</v>
      </c>
      <c r="U286">
        <v>0.33</v>
      </c>
      <c r="V286">
        <v>0.66</v>
      </c>
      <c r="W286">
        <f>Control!B284</f>
        <v>155.1</v>
      </c>
      <c r="X286">
        <f>'Ctrl pct'!B284</f>
        <v>0.27945945945945944</v>
      </c>
      <c r="Y286">
        <f>Controlled!B284</f>
        <v>66.5</v>
      </c>
      <c r="Z286">
        <f>'Controlled pct'!B284</f>
        <v>0.11981981981981982</v>
      </c>
      <c r="AA286">
        <f>'Fight Time'!B284</f>
        <v>555</v>
      </c>
      <c r="AB286">
        <v>7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0.16</v>
      </c>
      <c r="J290">
        <v>0</v>
      </c>
      <c r="K290">
        <v>0.05</v>
      </c>
      <c r="L290">
        <v>0.25</v>
      </c>
      <c r="M290">
        <v>0.79</v>
      </c>
      <c r="N290">
        <v>0.75</v>
      </c>
      <c r="O290" s="8">
        <v>4.3600000000000003</v>
      </c>
      <c r="P290" s="8">
        <v>2.5099999999999998</v>
      </c>
      <c r="T290">
        <v>5.89</v>
      </c>
      <c r="U290">
        <v>0.35</v>
      </c>
      <c r="V290">
        <v>0.82</v>
      </c>
      <c r="W290">
        <f>Control!B288</f>
        <v>330.8</v>
      </c>
      <c r="X290">
        <f>'Ctrl pct'!B288</f>
        <v>0.32915422885572143</v>
      </c>
      <c r="Y290">
        <f>Controlled!B288</f>
        <v>55</v>
      </c>
      <c r="Z290">
        <f>'Controlled pct'!B288</f>
        <v>5.4726368159203981E-2</v>
      </c>
      <c r="AA290">
        <f>'Fight Time'!B288</f>
        <v>1005</v>
      </c>
      <c r="AB290">
        <v>12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34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</v>
      </c>
      <c r="J295">
        <v>0.2</v>
      </c>
      <c r="K295">
        <v>0.4</v>
      </c>
      <c r="L295">
        <v>0</v>
      </c>
      <c r="M295">
        <v>0</v>
      </c>
      <c r="N295">
        <v>0.8</v>
      </c>
      <c r="O295" s="8">
        <v>3.65</v>
      </c>
      <c r="P295" s="8">
        <v>4.34</v>
      </c>
      <c r="Q295">
        <v>0.72</v>
      </c>
      <c r="R295">
        <v>0.15</v>
      </c>
      <c r="S295">
        <v>0.13</v>
      </c>
      <c r="T295">
        <v>0.7</v>
      </c>
      <c r="U295">
        <v>0.36</v>
      </c>
      <c r="V295">
        <v>0.56000000000000005</v>
      </c>
      <c r="W295">
        <f>Control!B293</f>
        <v>138.83333333333334</v>
      </c>
      <c r="X295">
        <f>'Ctrl pct'!B293</f>
        <v>0.18992248062015504</v>
      </c>
      <c r="Y295">
        <f>Controlled!B293</f>
        <v>240.33333333333334</v>
      </c>
      <c r="Z295">
        <f>'Controlled pct'!B293</f>
        <v>0.3287733698130415</v>
      </c>
      <c r="AA295">
        <f>'Fight Time'!B293</f>
        <v>731</v>
      </c>
      <c r="AB295">
        <v>-2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0.14000000000000001</v>
      </c>
      <c r="K298">
        <v>0.35</v>
      </c>
      <c r="L298">
        <v>0.56000000000000005</v>
      </c>
      <c r="M298">
        <v>0.28000000000000003</v>
      </c>
      <c r="N298">
        <v>0.28000000000000003</v>
      </c>
      <c r="O298" s="8">
        <v>3.52</v>
      </c>
      <c r="P298" s="8">
        <v>4.29</v>
      </c>
      <c r="Q298">
        <v>0.73</v>
      </c>
      <c r="R298">
        <v>0.14000000000000001</v>
      </c>
      <c r="S298">
        <v>0.13</v>
      </c>
      <c r="T298">
        <v>4.0599999999999996</v>
      </c>
      <c r="U298">
        <v>0.47</v>
      </c>
      <c r="V298">
        <v>0.73</v>
      </c>
      <c r="W298">
        <f>Control!B296</f>
        <v>253</v>
      </c>
      <c r="X298">
        <f>'Ctrl pct'!B296</f>
        <v>0.42808798646362101</v>
      </c>
      <c r="Y298">
        <f>Controlled!B296</f>
        <v>63.7</v>
      </c>
      <c r="Z298">
        <f>'Controlled pct'!B296</f>
        <v>0.1077834179357022</v>
      </c>
      <c r="AA298">
        <f>'Fight Time'!B296</f>
        <v>591</v>
      </c>
      <c r="AB298">
        <v>-1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5.84</v>
      </c>
      <c r="P303" s="8">
        <v>6</v>
      </c>
      <c r="Q303">
        <v>0.64</v>
      </c>
      <c r="R303">
        <v>0.21</v>
      </c>
      <c r="S303">
        <v>0.15</v>
      </c>
      <c r="T303">
        <v>1.26</v>
      </c>
      <c r="U303">
        <v>0.36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4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2.54</v>
      </c>
      <c r="P304" s="8">
        <v>3</v>
      </c>
      <c r="Q304">
        <v>0.51</v>
      </c>
      <c r="R304">
        <v>0.3</v>
      </c>
      <c r="S304">
        <v>0.18</v>
      </c>
      <c r="T304">
        <v>1.47</v>
      </c>
      <c r="U304">
        <v>0.19</v>
      </c>
      <c r="V304">
        <v>0.35</v>
      </c>
      <c r="W304">
        <f>Control!B302</f>
        <v>51.2</v>
      </c>
      <c r="X304">
        <f>'Ctrl pct'!B302</f>
        <v>0.10448979591836735</v>
      </c>
      <c r="Y304">
        <f>Controlled!B302</f>
        <v>129.80000000000001</v>
      </c>
      <c r="Z304">
        <f>'Controlled pct'!B302</f>
        <v>0.26489795918367348</v>
      </c>
      <c r="AA304">
        <f>'Fight Time'!B302</f>
        <v>490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1</v>
      </c>
      <c r="O305" s="8">
        <v>3.68</v>
      </c>
      <c r="P305" s="8">
        <v>1.81</v>
      </c>
      <c r="Q305">
        <v>0.49</v>
      </c>
      <c r="R305">
        <v>0.21</v>
      </c>
      <c r="S305">
        <v>0.3</v>
      </c>
      <c r="T305">
        <v>2.2200000000000002</v>
      </c>
      <c r="U305">
        <v>0.33</v>
      </c>
      <c r="V305">
        <v>1</v>
      </c>
      <c r="W305">
        <f>Control!B303</f>
        <v>215</v>
      </c>
      <c r="X305">
        <f>'Ctrl pct'!B303</f>
        <v>0.31899109792284869</v>
      </c>
      <c r="Y305">
        <f>Controlled!B303</f>
        <v>3</v>
      </c>
      <c r="Z305">
        <f>'Controlled pct'!B303</f>
        <v>4.4510385756676559E-3</v>
      </c>
      <c r="AA305">
        <f>'Fight Time'!B303</f>
        <v>674</v>
      </c>
      <c r="AB305">
        <v>-1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34</v>
      </c>
      <c r="C313">
        <v>173</v>
      </c>
      <c r="D313">
        <v>168</v>
      </c>
      <c r="E313">
        <v>7</v>
      </c>
      <c r="F313">
        <v>2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3.84</v>
      </c>
      <c r="P313" s="8">
        <v>3.55</v>
      </c>
      <c r="Q313">
        <v>0.45</v>
      </c>
      <c r="R313">
        <v>0.14000000000000001</v>
      </c>
      <c r="S313">
        <v>0.41</v>
      </c>
      <c r="T313">
        <v>0.87</v>
      </c>
      <c r="U313">
        <v>0.2</v>
      </c>
      <c r="V313">
        <v>1</v>
      </c>
      <c r="W313">
        <f>Control!B311</f>
        <v>25</v>
      </c>
      <c r="X313">
        <f>'Ctrl pct'!B311</f>
        <v>4.8449612403100778E-2</v>
      </c>
      <c r="Y313">
        <f>Controlled!B311</f>
        <v>247.5</v>
      </c>
      <c r="Z313">
        <f>'Controlled pct'!B311</f>
        <v>0.47965116279069769</v>
      </c>
      <c r="AA313">
        <f>'Fight Time'!B311</f>
        <v>516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3</v>
      </c>
      <c r="G314">
        <v>3</v>
      </c>
      <c r="H314">
        <v>1</v>
      </c>
      <c r="I314">
        <v>0.25</v>
      </c>
      <c r="J314">
        <v>0.67</v>
      </c>
      <c r="K314">
        <v>0.25</v>
      </c>
      <c r="L314">
        <v>0</v>
      </c>
      <c r="M314">
        <v>0.5</v>
      </c>
      <c r="N314">
        <v>0.33</v>
      </c>
      <c r="O314" s="8">
        <v>3.5</v>
      </c>
      <c r="P314" s="8">
        <v>2.2400000000000002</v>
      </c>
      <c r="Q314">
        <v>0.68</v>
      </c>
      <c r="R314">
        <v>0.16</v>
      </c>
      <c r="S314">
        <v>0.16</v>
      </c>
      <c r="T314">
        <v>1.7</v>
      </c>
      <c r="U314">
        <v>0.44</v>
      </c>
      <c r="V314">
        <v>0.55000000000000004</v>
      </c>
      <c r="W314">
        <f>Control!B312</f>
        <v>233.25</v>
      </c>
      <c r="X314">
        <f>'Ctrl pct'!B312</f>
        <v>0.27505896226415094</v>
      </c>
      <c r="Y314">
        <f>Controlled!B312</f>
        <v>243.75</v>
      </c>
      <c r="Z314">
        <f>'Controlled pct'!B312</f>
        <v>0.28744103773584906</v>
      </c>
      <c r="AA314">
        <f>'Fight Time'!B312</f>
        <v>848</v>
      </c>
      <c r="AB314">
        <v>-1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10</v>
      </c>
      <c r="F315">
        <v>4</v>
      </c>
      <c r="G315">
        <v>3</v>
      </c>
      <c r="H315">
        <v>2</v>
      </c>
      <c r="I315">
        <v>0.4</v>
      </c>
      <c r="J315">
        <v>0</v>
      </c>
      <c r="K315">
        <v>0.2</v>
      </c>
      <c r="L315">
        <v>0.25</v>
      </c>
      <c r="M315">
        <v>0.4</v>
      </c>
      <c r="N315">
        <v>0.75</v>
      </c>
      <c r="O315" s="8">
        <v>3.41</v>
      </c>
      <c r="P315" s="8">
        <v>4.41</v>
      </c>
      <c r="Q315">
        <v>0.65</v>
      </c>
      <c r="R315">
        <v>0.35</v>
      </c>
      <c r="S315">
        <v>0</v>
      </c>
      <c r="T315">
        <v>0.69</v>
      </c>
      <c r="U315">
        <v>0.17</v>
      </c>
      <c r="V315">
        <v>0.6</v>
      </c>
      <c r="W315">
        <f>Control!B313</f>
        <v>182.4</v>
      </c>
      <c r="X315">
        <f>'Ctrl pct'!B313</f>
        <v>0.23176620076238882</v>
      </c>
      <c r="Y315">
        <f>Controlled!B313</f>
        <v>22.8</v>
      </c>
      <c r="Z315">
        <f>'Controlled pct'!B313</f>
        <v>2.8970775095298603E-2</v>
      </c>
      <c r="AA315">
        <f>'Fight Time'!B313</f>
        <v>787</v>
      </c>
      <c r="AB315">
        <v>-2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0</v>
      </c>
      <c r="G316">
        <v>1</v>
      </c>
      <c r="H316">
        <v>0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0</v>
      </c>
      <c r="O316" s="8">
        <v>3.4</v>
      </c>
      <c r="P316" s="8">
        <v>3.87</v>
      </c>
      <c r="Q316">
        <v>0.75</v>
      </c>
      <c r="R316">
        <v>0.08</v>
      </c>
      <c r="S316">
        <v>0.18</v>
      </c>
      <c r="T316">
        <v>2</v>
      </c>
      <c r="U316">
        <v>0.8</v>
      </c>
      <c r="V316">
        <v>1</v>
      </c>
      <c r="W316">
        <f>Control!B314</f>
        <v>226.5</v>
      </c>
      <c r="X316">
        <f>'Ctrl pct'!B314</f>
        <v>0.25166666666666665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6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18</v>
      </c>
      <c r="F319">
        <v>6</v>
      </c>
      <c r="G319">
        <v>8</v>
      </c>
      <c r="H319">
        <v>3</v>
      </c>
      <c r="I319">
        <v>0.28000000000000003</v>
      </c>
      <c r="J319">
        <v>0.17</v>
      </c>
      <c r="K319">
        <v>0.33</v>
      </c>
      <c r="L319">
        <v>0.33</v>
      </c>
      <c r="M319">
        <v>0.39</v>
      </c>
      <c r="N319">
        <v>0.5</v>
      </c>
      <c r="O319" s="8">
        <v>4.7699999999999996</v>
      </c>
      <c r="P319" s="8">
        <v>3.42</v>
      </c>
      <c r="Q319">
        <v>0.81</v>
      </c>
      <c r="R319">
        <v>0.08</v>
      </c>
      <c r="S319">
        <v>0.11</v>
      </c>
      <c r="T319">
        <v>1.82</v>
      </c>
      <c r="U319">
        <v>0.47</v>
      </c>
      <c r="V319">
        <v>0.56999999999999995</v>
      </c>
      <c r="W319">
        <f>Control!B317</f>
        <v>268.60000000000002</v>
      </c>
      <c r="X319">
        <f>'Ctrl pct'!B317</f>
        <v>0.37937853107344638</v>
      </c>
      <c r="Y319">
        <f>Controlled!B317</f>
        <v>99.1</v>
      </c>
      <c r="Z319">
        <f>'Controlled pct'!B317</f>
        <v>0.13997175141242937</v>
      </c>
      <c r="AA319">
        <f>'Fight Time'!B317</f>
        <v>708</v>
      </c>
      <c r="AB319">
        <v>1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1</v>
      </c>
      <c r="G321">
        <v>1</v>
      </c>
      <c r="H321">
        <v>1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2.8</v>
      </c>
      <c r="P321" s="8">
        <v>5.23</v>
      </c>
      <c r="Q321">
        <v>0.69</v>
      </c>
      <c r="R321">
        <v>0.21</v>
      </c>
      <c r="S321">
        <v>0.1</v>
      </c>
      <c r="T321">
        <v>2</v>
      </c>
      <c r="U321">
        <v>0.22</v>
      </c>
      <c r="V321">
        <v>0.66</v>
      </c>
      <c r="W321">
        <f>Control!B319</f>
        <v>85.5</v>
      </c>
      <c r="X321">
        <f>'Ctrl pct'!B319</f>
        <v>9.5000000000000001E-2</v>
      </c>
      <c r="Y321">
        <f>Controlled!B319</f>
        <v>38.5</v>
      </c>
      <c r="Z321">
        <f>'Controlled pct'!B319</f>
        <v>4.2777777777777776E-2</v>
      </c>
      <c r="AA321">
        <f>'Fight Time'!B319</f>
        <v>900</v>
      </c>
      <c r="AB321">
        <v>-1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13</v>
      </c>
      <c r="F329">
        <v>6</v>
      </c>
      <c r="G329">
        <v>9</v>
      </c>
      <c r="H329">
        <v>6</v>
      </c>
      <c r="I329">
        <v>0.69</v>
      </c>
      <c r="J329">
        <v>0.5</v>
      </c>
      <c r="K329">
        <v>0</v>
      </c>
      <c r="L329">
        <v>0.17</v>
      </c>
      <c r="M329">
        <v>0.31</v>
      </c>
      <c r="N329">
        <v>0.33</v>
      </c>
      <c r="O329" s="8">
        <v>3.73</v>
      </c>
      <c r="P329" s="8">
        <v>4.51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18.2</v>
      </c>
      <c r="X329">
        <f>'Ctrl pct'!B327</f>
        <v>3.5408560311284046E-2</v>
      </c>
      <c r="Y329">
        <f>Controlled!B327</f>
        <v>13.3</v>
      </c>
      <c r="Z329">
        <f>'Controlled pct'!B327</f>
        <v>2.5875486381322959E-2</v>
      </c>
      <c r="AA329">
        <f>'Fight Time'!B327</f>
        <v>514</v>
      </c>
      <c r="AB329">
        <v>-1</v>
      </c>
    </row>
    <row r="330" spans="1:28" x14ac:dyDescent="0.3">
      <c r="A330" t="str">
        <f>Control!A328</f>
        <v>Seokhyeon Ko</v>
      </c>
      <c r="B330">
        <v>31</v>
      </c>
      <c r="C330">
        <v>178</v>
      </c>
      <c r="D330">
        <v>180</v>
      </c>
      <c r="E330">
        <v>11</v>
      </c>
      <c r="F330">
        <v>2</v>
      </c>
      <c r="G330">
        <v>0</v>
      </c>
      <c r="H330">
        <v>0</v>
      </c>
      <c r="I330">
        <v>0.55000000000000004</v>
      </c>
      <c r="J330">
        <v>1</v>
      </c>
      <c r="K330">
        <v>0</v>
      </c>
      <c r="L330">
        <v>0</v>
      </c>
      <c r="M330">
        <v>0.45</v>
      </c>
      <c r="N330">
        <v>0</v>
      </c>
      <c r="O330" s="8">
        <v>3.6</v>
      </c>
      <c r="P330" s="8">
        <v>3.33</v>
      </c>
      <c r="Q330">
        <v>0.83</v>
      </c>
      <c r="R330">
        <v>0.11</v>
      </c>
      <c r="S330">
        <v>0.06</v>
      </c>
      <c r="T330">
        <v>2</v>
      </c>
      <c r="U330">
        <v>0.33</v>
      </c>
      <c r="V330">
        <v>0.5</v>
      </c>
      <c r="W330">
        <f>Control!B328</f>
        <v>366</v>
      </c>
      <c r="X330">
        <f>'Ctrl pct'!B328</f>
        <v>0.40666666666666668</v>
      </c>
      <c r="Y330">
        <f>Controlled!B328</f>
        <v>54</v>
      </c>
      <c r="Z330">
        <f>'Controlled pct'!B328</f>
        <v>0.06</v>
      </c>
      <c r="AA330">
        <f>'Fight Time'!B328</f>
        <v>900</v>
      </c>
      <c r="AB330">
        <v>4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8</v>
      </c>
      <c r="F333">
        <v>1</v>
      </c>
      <c r="G333">
        <v>2</v>
      </c>
      <c r="H333">
        <v>1</v>
      </c>
      <c r="I333">
        <v>0.88</v>
      </c>
      <c r="J333">
        <v>1</v>
      </c>
      <c r="K333">
        <v>0</v>
      </c>
      <c r="L333">
        <v>0</v>
      </c>
      <c r="M333">
        <v>0.13</v>
      </c>
      <c r="N333">
        <v>0</v>
      </c>
      <c r="O333" s="8">
        <v>3.36</v>
      </c>
      <c r="P333" s="8">
        <v>2.96</v>
      </c>
      <c r="T333">
        <v>0</v>
      </c>
      <c r="U333">
        <v>0</v>
      </c>
      <c r="V333">
        <v>0.69</v>
      </c>
      <c r="W333">
        <f>Control!B331</f>
        <v>17.5</v>
      </c>
      <c r="X333">
        <f>'Ctrl pct'!B331</f>
        <v>3.2894736842105261E-2</v>
      </c>
      <c r="Y333">
        <f>Controlled!B331</f>
        <v>216</v>
      </c>
      <c r="Z333">
        <f>'Controlled pct'!B331</f>
        <v>0.40601503759398494</v>
      </c>
      <c r="AA333">
        <f>'Fight Time'!B331</f>
        <v>532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10</v>
      </c>
      <c r="G348">
        <v>23</v>
      </c>
      <c r="H348">
        <v>10</v>
      </c>
      <c r="I348">
        <v>0.28000000000000003</v>
      </c>
      <c r="J348">
        <v>0.4</v>
      </c>
      <c r="K348">
        <v>0.6</v>
      </c>
      <c r="L348">
        <v>0.4</v>
      </c>
      <c r="M348">
        <v>0.11</v>
      </c>
      <c r="N348">
        <v>0.2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231.1</v>
      </c>
      <c r="X348">
        <f>'Ctrl pct'!B346</f>
        <v>0.50458515283842797</v>
      </c>
      <c r="Y348">
        <f>Controlled!B346</f>
        <v>170.4</v>
      </c>
      <c r="Z348">
        <f>'Controlled pct'!B346</f>
        <v>0.37205240174672488</v>
      </c>
      <c r="AA348">
        <f>'Fight Time'!B346</f>
        <v>458</v>
      </c>
      <c r="AB348">
        <v>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31</v>
      </c>
      <c r="C356">
        <v>180</v>
      </c>
      <c r="D356">
        <v>185</v>
      </c>
      <c r="E356">
        <v>22</v>
      </c>
      <c r="F356">
        <v>7</v>
      </c>
      <c r="G356">
        <v>15</v>
      </c>
      <c r="H356">
        <v>7</v>
      </c>
      <c r="I356">
        <v>0.23</v>
      </c>
      <c r="J356">
        <v>0.14000000000000001</v>
      </c>
      <c r="K356">
        <v>0.41</v>
      </c>
      <c r="L356">
        <v>0.43</v>
      </c>
      <c r="M356">
        <v>0.36</v>
      </c>
      <c r="N356">
        <v>0.43</v>
      </c>
      <c r="O356" s="8">
        <v>3.44</v>
      </c>
      <c r="P356" s="8">
        <v>2.63</v>
      </c>
      <c r="Q356">
        <v>0.71</v>
      </c>
      <c r="R356">
        <v>0.17</v>
      </c>
      <c r="S356">
        <v>0.11</v>
      </c>
      <c r="T356">
        <v>1.51</v>
      </c>
      <c r="U356">
        <v>0.42</v>
      </c>
      <c r="V356">
        <v>0.67</v>
      </c>
      <c r="W356">
        <f>Control!B354</f>
        <v>123.3</v>
      </c>
      <c r="X356">
        <f>'Ctrl pct'!B354</f>
        <v>0.18266666666666667</v>
      </c>
      <c r="Y356">
        <f>Controlled!B354</f>
        <v>129.33333333333334</v>
      </c>
      <c r="Z356">
        <f>'Controlled pct'!B354</f>
        <v>0.19160493827160496</v>
      </c>
      <c r="AA356">
        <f>'Fight Time'!B354</f>
        <v>675</v>
      </c>
      <c r="AB356">
        <v>3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29</v>
      </c>
      <c r="C360">
        <v>191</v>
      </c>
      <c r="D360">
        <v>183</v>
      </c>
      <c r="E360">
        <v>6</v>
      </c>
      <c r="F360">
        <v>4</v>
      </c>
      <c r="G360">
        <v>2</v>
      </c>
      <c r="H360">
        <v>4</v>
      </c>
      <c r="I360">
        <v>1</v>
      </c>
      <c r="J360">
        <v>0.25</v>
      </c>
      <c r="K360">
        <v>0</v>
      </c>
      <c r="L360">
        <v>0.5</v>
      </c>
      <c r="M360">
        <v>0</v>
      </c>
      <c r="N360">
        <v>0.25</v>
      </c>
      <c r="O360" s="8">
        <v>3.19</v>
      </c>
      <c r="P360" s="8">
        <v>2.4900000000000002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0.69</v>
      </c>
      <c r="W360">
        <f>Control!B358</f>
        <v>5.5</v>
      </c>
      <c r="X360">
        <f>'Ctrl pct'!B358</f>
        <v>1.2443438914027148E-2</v>
      </c>
      <c r="Y360">
        <f>Controlled!B358</f>
        <v>282.83333333333331</v>
      </c>
      <c r="Z360">
        <f>'Controlled pct'!B358</f>
        <v>0.63989441930618396</v>
      </c>
      <c r="AA360">
        <f>'Fight Time'!B358</f>
        <v>442</v>
      </c>
      <c r="AB360">
        <v>-1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11</v>
      </c>
      <c r="F361">
        <v>2</v>
      </c>
      <c r="G361">
        <v>4</v>
      </c>
      <c r="H361">
        <v>2</v>
      </c>
      <c r="I361">
        <v>0.64</v>
      </c>
      <c r="J361">
        <v>0.5</v>
      </c>
      <c r="K361">
        <v>0.09</v>
      </c>
      <c r="L361">
        <v>0.5</v>
      </c>
      <c r="M361">
        <v>0.27</v>
      </c>
      <c r="N361">
        <v>0</v>
      </c>
      <c r="O361" s="8">
        <v>2.83</v>
      </c>
      <c r="P361" s="8">
        <v>2.71</v>
      </c>
      <c r="Q361">
        <v>0.72</v>
      </c>
      <c r="R361">
        <v>0.18</v>
      </c>
      <c r="S361">
        <v>0.1</v>
      </c>
      <c r="T361">
        <v>3.24</v>
      </c>
      <c r="U361">
        <v>0.56999999999999995</v>
      </c>
      <c r="V361">
        <v>0.71</v>
      </c>
      <c r="W361">
        <v>0</v>
      </c>
      <c r="X361">
        <f>'Ctrl pct'!B359</f>
        <v>0.36981627296587927</v>
      </c>
      <c r="Y361">
        <f>Controlled!B359</f>
        <v>54.666666666666664</v>
      </c>
      <c r="Z361">
        <f>'Controlled pct'!B359</f>
        <v>8.6089238845144356E-2</v>
      </c>
      <c r="AA361">
        <f>'Fight Time'!B359</f>
        <v>635</v>
      </c>
      <c r="AB361">
        <v>-2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185</v>
      </c>
      <c r="E363">
        <v>17</v>
      </c>
      <c r="F363">
        <v>5</v>
      </c>
      <c r="G363">
        <v>6</v>
      </c>
      <c r="H363">
        <v>2</v>
      </c>
      <c r="I363">
        <v>0.82</v>
      </c>
      <c r="J363">
        <v>0.2</v>
      </c>
      <c r="K363">
        <v>0</v>
      </c>
      <c r="L363">
        <v>0.2</v>
      </c>
      <c r="M363">
        <v>0.18</v>
      </c>
      <c r="N363">
        <v>0.6</v>
      </c>
      <c r="O363" s="8">
        <v>5.04</v>
      </c>
      <c r="P363" s="8">
        <v>2.34</v>
      </c>
      <c r="Q363">
        <v>0.77</v>
      </c>
      <c r="R363">
        <v>0.15</v>
      </c>
      <c r="S363">
        <v>0.08</v>
      </c>
      <c r="T363">
        <v>1.17</v>
      </c>
      <c r="U363">
        <v>0.4</v>
      </c>
      <c r="V363">
        <v>0.88</v>
      </c>
      <c r="W363">
        <f>Control!B361</f>
        <v>76.875</v>
      </c>
      <c r="X363">
        <f>'Ctrl pct'!B361</f>
        <v>0.24959415584415584</v>
      </c>
      <c r="Y363">
        <f>Controlled!B361</f>
        <v>184.875</v>
      </c>
      <c r="Z363">
        <f>'Controlled pct'!B361</f>
        <v>0.60024350649350644</v>
      </c>
      <c r="AA363">
        <f>'Fight Time'!B361</f>
        <v>308</v>
      </c>
      <c r="AB363">
        <v>5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38</v>
      </c>
      <c r="C367">
        <v>191</v>
      </c>
      <c r="D367">
        <v>203</v>
      </c>
      <c r="E367">
        <v>30</v>
      </c>
      <c r="F367">
        <v>13</v>
      </c>
      <c r="G367">
        <v>23</v>
      </c>
      <c r="H367">
        <v>12</v>
      </c>
      <c r="I367">
        <v>0.3</v>
      </c>
      <c r="J367">
        <v>0.31</v>
      </c>
      <c r="K367">
        <v>0.13</v>
      </c>
      <c r="L367">
        <v>0.46</v>
      </c>
      <c r="M367">
        <v>0.56000000000000005</v>
      </c>
      <c r="N367">
        <v>0.23</v>
      </c>
      <c r="O367" s="8">
        <v>3.45</v>
      </c>
      <c r="P367" s="8">
        <v>2.4700000000000002</v>
      </c>
      <c r="T367">
        <v>2.15</v>
      </c>
      <c r="U367">
        <v>0.39</v>
      </c>
      <c r="V367">
        <v>0.55000000000000004</v>
      </c>
      <c r="W367">
        <f>Control!B365</f>
        <v>127.1</v>
      </c>
      <c r="X367">
        <f>'Ctrl pct'!B365</f>
        <v>0.17387140902872777</v>
      </c>
      <c r="Y367">
        <f>Controlled!B365</f>
        <v>203.3</v>
      </c>
      <c r="Z367">
        <f>'Controlled pct'!B365</f>
        <v>0.27811217510259917</v>
      </c>
      <c r="AA367">
        <f>'Fight Time'!B365</f>
        <v>731</v>
      </c>
      <c r="AB367">
        <v>1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13</v>
      </c>
      <c r="F371">
        <v>4</v>
      </c>
      <c r="G371">
        <v>5</v>
      </c>
      <c r="H371">
        <v>4</v>
      </c>
      <c r="I371">
        <v>0.38</v>
      </c>
      <c r="J371">
        <v>0.5</v>
      </c>
      <c r="K371">
        <v>0.38</v>
      </c>
      <c r="L371">
        <v>0.5</v>
      </c>
      <c r="M371">
        <v>0.23</v>
      </c>
      <c r="N371">
        <v>0</v>
      </c>
      <c r="O371" s="8">
        <v>4.17</v>
      </c>
      <c r="P371" s="8">
        <v>3.68</v>
      </c>
      <c r="T371">
        <v>4.2</v>
      </c>
      <c r="U371">
        <v>0.52</v>
      </c>
      <c r="V371">
        <v>0.57999999999999996</v>
      </c>
      <c r="W371">
        <f>Control!B369</f>
        <v>155.625</v>
      </c>
      <c r="X371">
        <f>'Ctrl pct'!B369</f>
        <v>0.39599236641221375</v>
      </c>
      <c r="Y371">
        <f>Controlled!B369</f>
        <v>43.375</v>
      </c>
      <c r="Z371">
        <f>'Controlled pct'!B369</f>
        <v>0.11036895674300254</v>
      </c>
      <c r="AA371">
        <f>'Fight Time'!B369</f>
        <v>393</v>
      </c>
      <c r="AB371">
        <v>1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170</v>
      </c>
      <c r="E379">
        <v>37</v>
      </c>
      <c r="F379">
        <v>8</v>
      </c>
      <c r="G379">
        <v>1</v>
      </c>
      <c r="H379">
        <v>1</v>
      </c>
      <c r="I379">
        <v>0.32</v>
      </c>
      <c r="J379">
        <v>0.25</v>
      </c>
      <c r="K379">
        <v>0.32</v>
      </c>
      <c r="L379">
        <v>0.13</v>
      </c>
      <c r="M379">
        <v>0.35</v>
      </c>
      <c r="N379">
        <v>0.63</v>
      </c>
      <c r="O379" s="8">
        <v>2.68</v>
      </c>
      <c r="P379" s="8">
        <v>4.2300000000000004</v>
      </c>
      <c r="T379">
        <v>1.49</v>
      </c>
      <c r="U379">
        <v>0.33</v>
      </c>
      <c r="V379">
        <v>0.88</v>
      </c>
      <c r="W379">
        <f>Control!B377</f>
        <v>113.5</v>
      </c>
      <c r="X379">
        <f>'Ctrl pct'!B377</f>
        <v>0.11773858921161826</v>
      </c>
      <c r="Y379">
        <f>Controlled!B377</f>
        <v>55.5</v>
      </c>
      <c r="Z379">
        <f>'Controlled pct'!B377</f>
        <v>5.7572614107883814E-2</v>
      </c>
      <c r="AA379">
        <f>'Fight Time'!B377</f>
        <v>964</v>
      </c>
      <c r="AB379">
        <v>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12</v>
      </c>
      <c r="F384">
        <v>6</v>
      </c>
      <c r="G384">
        <v>0</v>
      </c>
      <c r="H384">
        <v>2</v>
      </c>
      <c r="I384">
        <v>0.75</v>
      </c>
      <c r="J384">
        <v>0.33</v>
      </c>
      <c r="K384">
        <v>0.08</v>
      </c>
      <c r="L384">
        <v>0.17</v>
      </c>
      <c r="M384">
        <v>0.17</v>
      </c>
      <c r="N384">
        <v>0.5</v>
      </c>
      <c r="O384" s="8">
        <v>2.73</v>
      </c>
      <c r="P384" s="8">
        <v>3.54</v>
      </c>
      <c r="T384">
        <v>0</v>
      </c>
      <c r="U384">
        <v>0</v>
      </c>
      <c r="V384">
        <v>0.56999999999999995</v>
      </c>
      <c r="W384">
        <f>Control!B382</f>
        <v>4.5</v>
      </c>
      <c r="X384">
        <f>'Ctrl pct'!B382</f>
        <v>5.7397959183673472E-3</v>
      </c>
      <c r="Y384">
        <f>Controlled!B382</f>
        <v>258.5</v>
      </c>
      <c r="Z384">
        <f>'Controlled pct'!B382</f>
        <v>0.32971938775510207</v>
      </c>
      <c r="AA384">
        <f>'Fight Time'!B382</f>
        <v>784</v>
      </c>
      <c r="AB384">
        <v>-2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188</v>
      </c>
      <c r="D389">
        <v>196</v>
      </c>
      <c r="E389">
        <v>7</v>
      </c>
      <c r="F389">
        <v>2</v>
      </c>
      <c r="G389">
        <v>0</v>
      </c>
      <c r="H389">
        <v>1</v>
      </c>
      <c r="I389">
        <v>0.43</v>
      </c>
      <c r="J389">
        <v>0</v>
      </c>
      <c r="K389">
        <v>0.14000000000000001</v>
      </c>
      <c r="L389">
        <v>0.5</v>
      </c>
      <c r="M389">
        <v>0.43</v>
      </c>
      <c r="N389">
        <v>0.5</v>
      </c>
      <c r="O389" s="8">
        <v>2.34</v>
      </c>
      <c r="P389" s="8">
        <v>5.5</v>
      </c>
      <c r="T389">
        <v>1.75</v>
      </c>
      <c r="U389">
        <v>1</v>
      </c>
      <c r="V389">
        <v>0</v>
      </c>
      <c r="W389">
        <f>Control!B387</f>
        <v>220</v>
      </c>
      <c r="X389">
        <f>'Ctrl pct'!B387</f>
        <v>0.42884990253411304</v>
      </c>
      <c r="Y389">
        <f>Controlled!B387</f>
        <v>84</v>
      </c>
      <c r="Z389">
        <f>'Controlled pct'!B387</f>
        <v>0.16374269005847952</v>
      </c>
      <c r="AA389">
        <f>'Fight Time'!B387</f>
        <v>513</v>
      </c>
      <c r="AB389">
        <v>-1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32</v>
      </c>
      <c r="C404">
        <v>169</v>
      </c>
      <c r="D404">
        <v>168</v>
      </c>
      <c r="E404">
        <v>20</v>
      </c>
      <c r="F404">
        <v>2</v>
      </c>
      <c r="G404">
        <v>4</v>
      </c>
      <c r="H404">
        <v>1</v>
      </c>
      <c r="I404">
        <v>0.45</v>
      </c>
      <c r="J404">
        <v>1</v>
      </c>
      <c r="K404">
        <v>0.35</v>
      </c>
      <c r="L404">
        <v>0</v>
      </c>
      <c r="M404">
        <v>0.2</v>
      </c>
      <c r="N404">
        <v>0</v>
      </c>
      <c r="O404" s="8">
        <v>4.7</v>
      </c>
      <c r="P404" s="8">
        <v>4.13</v>
      </c>
      <c r="T404">
        <v>3.84</v>
      </c>
      <c r="U404">
        <v>0.75</v>
      </c>
      <c r="V404">
        <v>0.45</v>
      </c>
      <c r="W404">
        <f>Control!B402</f>
        <v>209.6</v>
      </c>
      <c r="X404">
        <f>'Ctrl pct'!B402</f>
        <v>0.35706984667802383</v>
      </c>
      <c r="Y404">
        <f>Controlled!B402</f>
        <v>61.4</v>
      </c>
      <c r="Z404">
        <f>'Controlled pct'!B402</f>
        <v>0.10459965928449744</v>
      </c>
      <c r="AA404">
        <f>'Fight Time'!B402</f>
        <v>587</v>
      </c>
      <c r="AB404">
        <v>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A447" t="str">
        <f>Control!A445</f>
        <v>Rinat Fakhretdinov</v>
      </c>
      <c r="B447">
        <v>33</v>
      </c>
      <c r="C447">
        <v>183</v>
      </c>
      <c r="D447">
        <v>188</v>
      </c>
      <c r="E447">
        <v>24</v>
      </c>
      <c r="F447">
        <v>2</v>
      </c>
      <c r="G447">
        <v>5</v>
      </c>
      <c r="H447">
        <v>0</v>
      </c>
      <c r="I447">
        <v>0.46</v>
      </c>
      <c r="J447">
        <v>0</v>
      </c>
      <c r="K447">
        <v>0.28000000000000003</v>
      </c>
      <c r="L447">
        <v>0</v>
      </c>
      <c r="M447">
        <v>0.25</v>
      </c>
      <c r="N447">
        <v>1</v>
      </c>
      <c r="O447" s="8">
        <v>4.78</v>
      </c>
      <c r="P447" s="8">
        <v>3.58</v>
      </c>
      <c r="T447">
        <v>3.95</v>
      </c>
      <c r="U447">
        <v>0.34</v>
      </c>
      <c r="V447">
        <v>0.91</v>
      </c>
      <c r="W447">
        <f>Control!B445</f>
        <v>414.5</v>
      </c>
      <c r="X447">
        <f>'Ctrl pct'!B445</f>
        <v>0.54611330698287219</v>
      </c>
      <c r="Y447">
        <f>Controlled!B445</f>
        <v>62.166666666666664</v>
      </c>
      <c r="Z447">
        <f>'Controlled pct'!B445</f>
        <v>8.1906016688625377E-2</v>
      </c>
      <c r="AA447">
        <f>'Fight Time'!B445</f>
        <v>759</v>
      </c>
      <c r="AB447">
        <v>11</v>
      </c>
    </row>
    <row r="448" spans="1:28" x14ac:dyDescent="0.3">
      <c r="A448" t="str">
        <f>Control!A446</f>
        <v>Brad Tavares</v>
      </c>
      <c r="B448">
        <v>37</v>
      </c>
      <c r="C448">
        <v>185</v>
      </c>
      <c r="D448">
        <v>188</v>
      </c>
      <c r="E448">
        <v>21</v>
      </c>
      <c r="F448">
        <v>10</v>
      </c>
      <c r="G448">
        <v>16</v>
      </c>
      <c r="H448">
        <v>10</v>
      </c>
      <c r="I448">
        <v>0.24</v>
      </c>
      <c r="J448">
        <v>0.5</v>
      </c>
      <c r="K448">
        <v>0.1</v>
      </c>
      <c r="L448">
        <v>0</v>
      </c>
      <c r="M448">
        <v>0.67</v>
      </c>
      <c r="N448">
        <v>0.5</v>
      </c>
      <c r="O448" s="8">
        <v>3.42</v>
      </c>
      <c r="P448" s="8">
        <v>3.28</v>
      </c>
      <c r="T448">
        <v>0.71</v>
      </c>
      <c r="U448">
        <v>0.26</v>
      </c>
      <c r="V448">
        <v>0.81</v>
      </c>
      <c r="W448">
        <f>Control!B446</f>
        <v>22.25</v>
      </c>
      <c r="X448">
        <f>'Ctrl pct'!B446</f>
        <v>2.8562259306803596E-2</v>
      </c>
      <c r="Y448">
        <f>Controlled!B446</f>
        <v>190.625</v>
      </c>
      <c r="Z448">
        <f>'Controlled pct'!B446</f>
        <v>0.24470474967907574</v>
      </c>
      <c r="AA448">
        <f>'Fight Time'!B446</f>
        <v>779</v>
      </c>
      <c r="AB448">
        <v>1</v>
      </c>
    </row>
    <row r="449" spans="1:28" x14ac:dyDescent="0.3">
      <c r="A449" t="str">
        <f>Control!A447</f>
        <v>Robert Bryczek</v>
      </c>
      <c r="B449">
        <v>35</v>
      </c>
      <c r="C449">
        <v>183</v>
      </c>
      <c r="D449">
        <v>191</v>
      </c>
      <c r="E449">
        <v>17</v>
      </c>
      <c r="F449">
        <v>6</v>
      </c>
      <c r="G449">
        <v>0</v>
      </c>
      <c r="H449">
        <v>1</v>
      </c>
      <c r="I449">
        <v>0.65</v>
      </c>
      <c r="J449">
        <v>0.17</v>
      </c>
      <c r="K449">
        <v>0.06</v>
      </c>
      <c r="L449">
        <v>0.17</v>
      </c>
      <c r="M449">
        <v>0.28000000000000003</v>
      </c>
      <c r="N449">
        <v>0.67</v>
      </c>
      <c r="O449" s="8">
        <v>2.13</v>
      </c>
      <c r="P449" s="8">
        <v>4.47</v>
      </c>
      <c r="T449">
        <v>0</v>
      </c>
      <c r="U449">
        <v>0</v>
      </c>
      <c r="V449">
        <v>1</v>
      </c>
      <c r="W449">
        <f>Control!B447</f>
        <v>30</v>
      </c>
      <c r="X449">
        <f>'Ctrl pct'!B447</f>
        <v>3.3333333333333333E-2</v>
      </c>
      <c r="Y449">
        <f>Controlled!B447</f>
        <v>157</v>
      </c>
      <c r="Z449">
        <f>'Controlled pct'!B447</f>
        <v>0.17444444444444446</v>
      </c>
      <c r="AA449">
        <f>'Fight Time'!B447</f>
        <v>900</v>
      </c>
      <c r="AB449">
        <v>-1</v>
      </c>
    </row>
    <row r="450" spans="1:28" x14ac:dyDescent="0.3">
      <c r="A450" t="str">
        <f>Control!A448</f>
        <v>Trey Waters</v>
      </c>
      <c r="B450">
        <v>30</v>
      </c>
      <c r="C450">
        <v>196</v>
      </c>
      <c r="D450">
        <v>196</v>
      </c>
      <c r="E450">
        <v>9</v>
      </c>
      <c r="F450">
        <v>1</v>
      </c>
      <c r="G450">
        <v>2</v>
      </c>
      <c r="H450">
        <v>0</v>
      </c>
      <c r="I450">
        <v>0.33</v>
      </c>
      <c r="J450">
        <v>0</v>
      </c>
      <c r="K450">
        <v>0.33</v>
      </c>
      <c r="L450">
        <v>1</v>
      </c>
      <c r="M450">
        <v>0.33</v>
      </c>
      <c r="N450">
        <v>0</v>
      </c>
      <c r="O450" s="8">
        <v>6.43</v>
      </c>
      <c r="P450" s="8">
        <v>5.61</v>
      </c>
      <c r="T450">
        <v>0.44</v>
      </c>
      <c r="U450">
        <v>0.33</v>
      </c>
      <c r="V450">
        <v>0.85</v>
      </c>
      <c r="W450">
        <f>Control!B448</f>
        <v>9</v>
      </c>
      <c r="X450">
        <f>'Ctrl pct'!B448</f>
        <v>1.3157894736842105E-2</v>
      </c>
      <c r="Y450">
        <f>Controlled!B448</f>
        <v>105.33333333333333</v>
      </c>
      <c r="Z450">
        <f>'Controlled pct'!B448</f>
        <v>0.15399610136452241</v>
      </c>
      <c r="AA450">
        <f>'Fight Time'!B448</f>
        <v>684</v>
      </c>
      <c r="AB450">
        <v>3</v>
      </c>
    </row>
    <row r="451" spans="1:28" x14ac:dyDescent="0.3">
      <c r="A451" t="str">
        <f>Control!A449</f>
        <v>Axel Sola</v>
      </c>
      <c r="B451">
        <v>27</v>
      </c>
      <c r="C451">
        <v>180</v>
      </c>
      <c r="D451">
        <v>185</v>
      </c>
      <c r="E451">
        <v>10</v>
      </c>
      <c r="F451">
        <v>0</v>
      </c>
      <c r="G451">
        <v>0</v>
      </c>
      <c r="H451">
        <v>0</v>
      </c>
      <c r="I451">
        <v>0.5</v>
      </c>
      <c r="J451">
        <v>0</v>
      </c>
      <c r="K451">
        <v>0.1</v>
      </c>
      <c r="L451">
        <v>0</v>
      </c>
      <c r="M451">
        <v>0.4</v>
      </c>
      <c r="N451">
        <v>0</v>
      </c>
      <c r="O451" s="8">
        <v>4</v>
      </c>
      <c r="P451" s="8">
        <v>3.5</v>
      </c>
      <c r="T451">
        <v>0.5</v>
      </c>
      <c r="U451">
        <v>0.5</v>
      </c>
      <c r="V451">
        <v>0.5</v>
      </c>
      <c r="W451">
        <f>Control!B449</f>
        <v>200</v>
      </c>
      <c r="X451">
        <f>'Ctrl pct'!B449</f>
        <v>0.33333333333333331</v>
      </c>
      <c r="Y451">
        <f>Controlled!B449</f>
        <v>90</v>
      </c>
      <c r="Z451">
        <f>'Controlled pct'!B449</f>
        <v>0.15</v>
      </c>
      <c r="AA451">
        <f>'Fight Time'!B449</f>
        <v>600</v>
      </c>
      <c r="AB451">
        <v>10</v>
      </c>
    </row>
    <row r="452" spans="1:28" x14ac:dyDescent="0.3">
      <c r="A452" t="str">
        <f>Control!A450</f>
        <v>Ante Delija</v>
      </c>
      <c r="B452">
        <v>35</v>
      </c>
      <c r="C452">
        <v>196</v>
      </c>
      <c r="D452">
        <v>201</v>
      </c>
      <c r="E452">
        <v>25</v>
      </c>
      <c r="F452">
        <v>6</v>
      </c>
      <c r="G452">
        <v>0</v>
      </c>
      <c r="H452">
        <v>0</v>
      </c>
      <c r="I452">
        <v>0.44</v>
      </c>
      <c r="J452">
        <v>0.5</v>
      </c>
      <c r="K452">
        <v>0.28000000000000003</v>
      </c>
      <c r="L452">
        <v>0.33</v>
      </c>
      <c r="M452">
        <v>0.28000000000000003</v>
      </c>
      <c r="N452">
        <v>0.17</v>
      </c>
      <c r="O452" s="8">
        <v>4</v>
      </c>
      <c r="P452" s="8">
        <v>3.5</v>
      </c>
      <c r="T452">
        <v>1</v>
      </c>
      <c r="U452">
        <v>0.5</v>
      </c>
      <c r="V452">
        <v>0.75</v>
      </c>
      <c r="W452">
        <f>Control!B450</f>
        <v>120</v>
      </c>
      <c r="X452">
        <f>'Ctrl pct'!B450</f>
        <v>0.24</v>
      </c>
      <c r="Y452">
        <f>Controlled!B450</f>
        <v>65</v>
      </c>
      <c r="Z452">
        <f>'Controlled pct'!B450</f>
        <v>0.13</v>
      </c>
      <c r="AA452">
        <f>'Fight Time'!B450</f>
        <v>500</v>
      </c>
      <c r="AB452">
        <v>1</v>
      </c>
    </row>
    <row r="453" spans="1:28" x14ac:dyDescent="0.3">
      <c r="A453" t="str">
        <f>Control!A451</f>
        <v>Robert Ruchala</v>
      </c>
      <c r="B453">
        <v>27</v>
      </c>
      <c r="C453">
        <v>178</v>
      </c>
      <c r="D453">
        <v>184</v>
      </c>
      <c r="E453">
        <v>11</v>
      </c>
      <c r="F453">
        <v>1</v>
      </c>
      <c r="G453">
        <v>0</v>
      </c>
      <c r="H453">
        <v>0</v>
      </c>
      <c r="I453">
        <v>0.27</v>
      </c>
      <c r="J453">
        <v>1</v>
      </c>
      <c r="K453">
        <v>0.27</v>
      </c>
      <c r="L453">
        <v>0</v>
      </c>
      <c r="M453">
        <v>0.45</v>
      </c>
      <c r="N453">
        <v>0</v>
      </c>
      <c r="O453" s="8">
        <v>4.5</v>
      </c>
      <c r="P453" s="8">
        <v>3.8</v>
      </c>
      <c r="T453">
        <v>0.8</v>
      </c>
      <c r="U453">
        <v>0.55000000000000004</v>
      </c>
      <c r="V453">
        <v>0.8</v>
      </c>
      <c r="W453">
        <f>Control!B451</f>
        <v>85</v>
      </c>
      <c r="X453">
        <f>'Ctrl pct'!B451</f>
        <v>0.18888888888888888</v>
      </c>
      <c r="Y453">
        <f>Controlled!B451</f>
        <v>100</v>
      </c>
      <c r="Z453">
        <f>'Controlled pct'!B451</f>
        <v>0.22222222222222221</v>
      </c>
      <c r="AA453">
        <f>'Fight Time'!B451</f>
        <v>450</v>
      </c>
      <c r="AB453">
        <v>2</v>
      </c>
    </row>
    <row r="454" spans="1:28" x14ac:dyDescent="0.3">
      <c r="A454" t="str">
        <f>Control!A452</f>
        <v>Losene Keita</v>
      </c>
      <c r="B454">
        <v>27</v>
      </c>
      <c r="C454">
        <v>176</v>
      </c>
      <c r="D454">
        <v>180</v>
      </c>
      <c r="E454">
        <v>16</v>
      </c>
      <c r="F454">
        <v>1</v>
      </c>
      <c r="G454">
        <v>0</v>
      </c>
      <c r="H454">
        <v>0</v>
      </c>
      <c r="I454">
        <v>0.63</v>
      </c>
      <c r="J454">
        <v>1</v>
      </c>
      <c r="K454">
        <v>0</v>
      </c>
      <c r="L454">
        <v>0</v>
      </c>
      <c r="M454">
        <v>0.38</v>
      </c>
      <c r="N454">
        <v>0</v>
      </c>
      <c r="O454" s="8">
        <v>5</v>
      </c>
      <c r="P454" s="8">
        <v>3.8</v>
      </c>
      <c r="T454">
        <v>1.2</v>
      </c>
      <c r="U454">
        <v>0.45</v>
      </c>
      <c r="V454">
        <v>0.75</v>
      </c>
      <c r="W454">
        <f>Control!B452</f>
        <v>185</v>
      </c>
      <c r="X454">
        <f>'Ctrl pct'!B452</f>
        <v>0.30833333333333335</v>
      </c>
      <c r="Y454">
        <f>Controlled!B452</f>
        <v>90</v>
      </c>
      <c r="Z454">
        <f>'Controlled pct'!B452</f>
        <v>0.15</v>
      </c>
      <c r="AA454">
        <f>'Fight Time'!B452</f>
        <v>600</v>
      </c>
      <c r="AB454">
        <v>5</v>
      </c>
    </row>
    <row r="455" spans="1:28" x14ac:dyDescent="0.3">
      <c r="A455" t="str">
        <f>Control!A453</f>
        <v>Fares Ziam</v>
      </c>
      <c r="B455">
        <v>28</v>
      </c>
      <c r="C455">
        <v>185</v>
      </c>
      <c r="D455">
        <v>191</v>
      </c>
      <c r="E455">
        <v>17</v>
      </c>
      <c r="F455">
        <v>4</v>
      </c>
      <c r="G455">
        <v>7</v>
      </c>
      <c r="H455">
        <v>2</v>
      </c>
      <c r="I455">
        <v>0.28000000000000003</v>
      </c>
      <c r="J455">
        <v>0</v>
      </c>
      <c r="K455">
        <v>0.28000000000000003</v>
      </c>
      <c r="L455">
        <v>0.75</v>
      </c>
      <c r="M455">
        <v>0.41</v>
      </c>
      <c r="N455">
        <v>0.25</v>
      </c>
      <c r="O455" s="8">
        <v>2.85</v>
      </c>
      <c r="P455" s="8">
        <v>1.62</v>
      </c>
      <c r="T455">
        <v>1.62</v>
      </c>
      <c r="U455">
        <v>0.4</v>
      </c>
      <c r="V455">
        <v>0.7</v>
      </c>
      <c r="W455">
        <f>Control!B453</f>
        <v>258.25</v>
      </c>
      <c r="X455">
        <f>'Ctrl pct'!B453</f>
        <v>0.32240948813982523</v>
      </c>
      <c r="Y455">
        <f>Controlled!B453</f>
        <v>176.125</v>
      </c>
      <c r="Z455">
        <f>'Controlled pct'!B453</f>
        <v>0.21988139825218478</v>
      </c>
      <c r="AA455">
        <f>'Fight Time'!B453</f>
        <v>801</v>
      </c>
      <c r="AB455">
        <v>5</v>
      </c>
    </row>
    <row r="456" spans="1:28" x14ac:dyDescent="0.3">
      <c r="A456" t="str">
        <f>Control!A454</f>
        <v>Mason Jones</v>
      </c>
      <c r="B456">
        <v>30</v>
      </c>
      <c r="C456">
        <v>178</v>
      </c>
      <c r="D456">
        <v>188</v>
      </c>
      <c r="E456">
        <v>16</v>
      </c>
      <c r="F456">
        <v>2</v>
      </c>
      <c r="G456">
        <v>2</v>
      </c>
      <c r="H456">
        <v>2</v>
      </c>
      <c r="I456">
        <v>0.44</v>
      </c>
      <c r="J456">
        <v>0</v>
      </c>
      <c r="K456">
        <v>0.19</v>
      </c>
      <c r="L456">
        <v>0</v>
      </c>
      <c r="M456">
        <v>0.38</v>
      </c>
      <c r="N456">
        <v>1</v>
      </c>
      <c r="O456" s="8">
        <v>5.56</v>
      </c>
      <c r="P456" s="8">
        <v>4.46</v>
      </c>
      <c r="T456">
        <v>4.24</v>
      </c>
      <c r="U456">
        <v>0.52</v>
      </c>
      <c r="V456">
        <v>0.8</v>
      </c>
      <c r="W456">
        <f>Control!B454</f>
        <v>262.60000000000002</v>
      </c>
      <c r="X456">
        <f>'Ctrl pct'!B454</f>
        <v>0.32540272614622062</v>
      </c>
      <c r="Y456">
        <f>Controlled!B454</f>
        <v>95</v>
      </c>
      <c r="Z456">
        <f>'Controlled pct'!B454</f>
        <v>0.11771995043370508</v>
      </c>
      <c r="AA456">
        <f>'Fight Time'!B454</f>
        <v>807</v>
      </c>
      <c r="AB456">
        <v>5</v>
      </c>
    </row>
    <row r="457" spans="1:28" x14ac:dyDescent="0.3">
      <c r="A457" t="str">
        <f>Control!A455</f>
        <v>Caio Borralho</v>
      </c>
      <c r="B457">
        <v>32</v>
      </c>
      <c r="C457">
        <v>187</v>
      </c>
      <c r="D457">
        <v>191</v>
      </c>
      <c r="E457">
        <v>17</v>
      </c>
      <c r="F457">
        <v>1</v>
      </c>
      <c r="G457">
        <v>7</v>
      </c>
      <c r="H457">
        <v>0</v>
      </c>
      <c r="I457">
        <v>0.28000000000000003</v>
      </c>
      <c r="J457">
        <v>0</v>
      </c>
      <c r="K457">
        <v>0.24</v>
      </c>
      <c r="L457">
        <v>0</v>
      </c>
      <c r="M457">
        <v>0.47</v>
      </c>
      <c r="N457">
        <v>1</v>
      </c>
      <c r="O457" s="8">
        <v>3.61</v>
      </c>
      <c r="P457" s="8">
        <v>2.34</v>
      </c>
      <c r="T457">
        <v>1.56</v>
      </c>
      <c r="U457">
        <v>0.6</v>
      </c>
      <c r="V457">
        <v>0.76</v>
      </c>
      <c r="W457">
        <f>Control!B455</f>
        <v>223.33333333333334</v>
      </c>
      <c r="X457">
        <f>'Ctrl pct'!B455</f>
        <v>0.28966709900562043</v>
      </c>
      <c r="Y457">
        <f>Controlled!B455</f>
        <v>102.22222222222223</v>
      </c>
      <c r="Z457">
        <f>'Controlled pct'!B455</f>
        <v>0.13258394581351782</v>
      </c>
      <c r="AA457">
        <f>'Fight Time'!B455</f>
        <v>771</v>
      </c>
      <c r="AB457">
        <v>16</v>
      </c>
    </row>
    <row r="458" spans="1:28" x14ac:dyDescent="0.3">
      <c r="A458" t="str">
        <f>Control!A456</f>
        <v>Nassourdine Imavov</v>
      </c>
      <c r="B458">
        <v>29</v>
      </c>
      <c r="C458">
        <v>191</v>
      </c>
      <c r="D458">
        <v>191</v>
      </c>
      <c r="E458">
        <v>16</v>
      </c>
      <c r="F458">
        <v>4</v>
      </c>
      <c r="G458">
        <v>8</v>
      </c>
      <c r="H458">
        <v>2</v>
      </c>
      <c r="I458">
        <v>0.44</v>
      </c>
      <c r="J458">
        <v>0</v>
      </c>
      <c r="K458">
        <v>0.25</v>
      </c>
      <c r="L458">
        <v>0.25</v>
      </c>
      <c r="M458">
        <v>0.31</v>
      </c>
      <c r="N458">
        <v>0.75</v>
      </c>
      <c r="O458" s="8">
        <v>4.45</v>
      </c>
      <c r="P458" s="8">
        <v>3.26</v>
      </c>
      <c r="T458">
        <v>0.85</v>
      </c>
      <c r="U458">
        <v>0.32</v>
      </c>
      <c r="V458">
        <v>0.78</v>
      </c>
      <c r="W458">
        <f>Control!B456</f>
        <v>141.6</v>
      </c>
      <c r="X458">
        <f>'Ctrl pct'!B456</f>
        <v>0.16407879490150637</v>
      </c>
      <c r="Y458">
        <f>Controlled!B456</f>
        <v>249</v>
      </c>
      <c r="Z458">
        <f>'Controlled pct'!B456</f>
        <v>0.2885283893395133</v>
      </c>
      <c r="AA458">
        <f>'Fight Time'!B456</f>
        <v>863</v>
      </c>
      <c r="AB458">
        <v>4</v>
      </c>
    </row>
    <row r="459" spans="1:28" x14ac:dyDescent="0.3">
      <c r="A459" t="str">
        <f>Control!A457</f>
        <v>Montserrat Rendon</v>
      </c>
      <c r="B459">
        <v>36</v>
      </c>
      <c r="C459">
        <v>172</v>
      </c>
      <c r="D459">
        <v>173</v>
      </c>
      <c r="E459">
        <v>6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 s="8">
        <v>3.13</v>
      </c>
      <c r="P459" s="8">
        <v>3.9</v>
      </c>
      <c r="T459">
        <v>3</v>
      </c>
      <c r="U459">
        <v>0.54</v>
      </c>
      <c r="V459">
        <v>1</v>
      </c>
      <c r="W459">
        <f>Control!B457</f>
        <v>307.5</v>
      </c>
      <c r="X459">
        <f>'Ctrl pct'!B457</f>
        <v>0.34166666666666667</v>
      </c>
      <c r="Y459">
        <f>Controlled!B457</f>
        <v>27.5</v>
      </c>
      <c r="Z459">
        <f>'Controlled pct'!B457</f>
        <v>3.0555555555555555E-2</v>
      </c>
      <c r="AA459">
        <f>'Fight Time'!B457</f>
        <v>900</v>
      </c>
      <c r="AB459">
        <v>-1</v>
      </c>
    </row>
    <row r="460" spans="1:28" x14ac:dyDescent="0.3">
      <c r="A460" t="str">
        <f>Control!A458</f>
        <v>Alice Pereira</v>
      </c>
      <c r="B460">
        <v>19</v>
      </c>
      <c r="C460">
        <v>177</v>
      </c>
      <c r="D460">
        <v>180</v>
      </c>
      <c r="E460">
        <v>5</v>
      </c>
      <c r="F460">
        <v>0</v>
      </c>
      <c r="G460">
        <v>0</v>
      </c>
      <c r="H460">
        <v>0</v>
      </c>
      <c r="I460">
        <f>4/6</f>
        <v>0.66666666666666663</v>
      </c>
      <c r="J460">
        <v>0</v>
      </c>
      <c r="K460">
        <f>1/6</f>
        <v>0.16666666666666666</v>
      </c>
      <c r="L460">
        <v>0</v>
      </c>
      <c r="M460">
        <f>1/6</f>
        <v>0.16666666666666666</v>
      </c>
      <c r="N460">
        <v>0</v>
      </c>
      <c r="O460" s="8">
        <v>4</v>
      </c>
      <c r="P460" s="8">
        <v>3</v>
      </c>
      <c r="T460">
        <v>2</v>
      </c>
      <c r="U460">
        <v>0.6</v>
      </c>
      <c r="V460">
        <v>0.75</v>
      </c>
      <c r="W460">
        <f>Control!B458</f>
        <v>250</v>
      </c>
      <c r="X460">
        <f>'Ctrl pct'!B458</f>
        <v>0.5</v>
      </c>
      <c r="Y460">
        <f>Controlled!B458</f>
        <v>90</v>
      </c>
      <c r="Z460">
        <f>'Controlled pct'!B458</f>
        <v>0.18</v>
      </c>
      <c r="AA460">
        <f>'Fight Time'!B458</f>
        <v>500</v>
      </c>
      <c r="AB460">
        <v>6</v>
      </c>
    </row>
    <row r="461" spans="1:28" x14ac:dyDescent="0.3">
      <c r="A461" t="str">
        <f>Control!A459</f>
        <v>Alden Coria</v>
      </c>
      <c r="B461">
        <v>27</v>
      </c>
      <c r="C461">
        <v>173</v>
      </c>
      <c r="D461">
        <v>170</v>
      </c>
      <c r="E461">
        <v>10</v>
      </c>
      <c r="F461">
        <v>3</v>
      </c>
      <c r="G461">
        <v>0</v>
      </c>
      <c r="H461">
        <v>0</v>
      </c>
      <c r="I461">
        <v>0.4</v>
      </c>
      <c r="J461">
        <v>0</v>
      </c>
      <c r="K461">
        <v>0.4</v>
      </c>
      <c r="L461">
        <v>0.33</v>
      </c>
      <c r="M461">
        <v>0.2</v>
      </c>
      <c r="N461">
        <v>0.67</v>
      </c>
      <c r="O461" s="8">
        <v>4</v>
      </c>
      <c r="P461" s="8">
        <v>3.5</v>
      </c>
      <c r="T461">
        <v>1</v>
      </c>
      <c r="U461">
        <v>0.4</v>
      </c>
      <c r="V461">
        <v>0.7</v>
      </c>
      <c r="W461">
        <f>Control!B459</f>
        <v>170</v>
      </c>
      <c r="X461">
        <f>'Ctrl pct'!B459</f>
        <v>0.22666666666666666</v>
      </c>
      <c r="Y461">
        <f>Controlled!B459</f>
        <v>120</v>
      </c>
      <c r="Z461">
        <f>'Controlled pct'!B459</f>
        <v>0.16</v>
      </c>
      <c r="AA461">
        <f>'Fight Time'!B459</f>
        <v>750</v>
      </c>
      <c r="AB461">
        <v>3</v>
      </c>
    </row>
    <row r="462" spans="1:28" x14ac:dyDescent="0.3">
      <c r="A462" t="str">
        <f>Control!A460</f>
        <v>Alessandro Costa</v>
      </c>
      <c r="B462">
        <v>29</v>
      </c>
      <c r="C462">
        <v>163</v>
      </c>
      <c r="D462">
        <v>170</v>
      </c>
      <c r="E462">
        <v>14</v>
      </c>
      <c r="F462">
        <v>4</v>
      </c>
      <c r="G462">
        <v>2</v>
      </c>
      <c r="H462">
        <v>2</v>
      </c>
      <c r="I462">
        <v>0.36</v>
      </c>
      <c r="J462">
        <v>0.5</v>
      </c>
      <c r="K462">
        <v>0.43</v>
      </c>
      <c r="L462">
        <v>0</v>
      </c>
      <c r="M462">
        <v>0.21</v>
      </c>
      <c r="N462">
        <v>0.5</v>
      </c>
      <c r="O462" s="8">
        <v>4.1399999999999997</v>
      </c>
      <c r="P462" s="8">
        <v>3.5</v>
      </c>
      <c r="T462">
        <v>0.27</v>
      </c>
      <c r="U462">
        <v>0.12</v>
      </c>
      <c r="V462">
        <v>0.9</v>
      </c>
      <c r="W462">
        <f>Control!B460</f>
        <v>36.6</v>
      </c>
      <c r="X462">
        <f>'Ctrl pct'!B460</f>
        <v>5.5623100303951373E-2</v>
      </c>
      <c r="Y462">
        <f>Controlled!B460</f>
        <v>158.80000000000001</v>
      </c>
      <c r="Z462">
        <f>'Controlled pct'!B460</f>
        <v>0.24133738601823709</v>
      </c>
      <c r="AA462">
        <f>'Fight Time'!B460</f>
        <v>658</v>
      </c>
      <c r="AB462">
        <v>1</v>
      </c>
    </row>
    <row r="463" spans="1:28" x14ac:dyDescent="0.3">
      <c r="A463" t="str">
        <f>Control!A461</f>
        <v>Tatiana Suarez</v>
      </c>
      <c r="B463">
        <v>34</v>
      </c>
      <c r="C463">
        <v>165</v>
      </c>
      <c r="D463">
        <v>168</v>
      </c>
      <c r="E463">
        <v>10</v>
      </c>
      <c r="F463">
        <v>1</v>
      </c>
      <c r="G463">
        <v>7</v>
      </c>
      <c r="H463">
        <v>1</v>
      </c>
      <c r="I463">
        <v>0.2</v>
      </c>
      <c r="J463">
        <v>0</v>
      </c>
      <c r="K463">
        <v>0.5</v>
      </c>
      <c r="L463">
        <v>0</v>
      </c>
      <c r="M463">
        <v>0.3</v>
      </c>
      <c r="N463">
        <v>1</v>
      </c>
      <c r="O463" s="8">
        <v>3.22</v>
      </c>
      <c r="P463" s="8">
        <v>1.58</v>
      </c>
      <c r="T463">
        <v>4.6500000000000004</v>
      </c>
      <c r="U463">
        <v>0.47</v>
      </c>
      <c r="V463">
        <v>0.8</v>
      </c>
      <c r="W463">
        <f>Control!B461</f>
        <v>424.14285714285717</v>
      </c>
      <c r="X463">
        <f>'Ctrl pct'!B461</f>
        <v>0.62557943531394866</v>
      </c>
      <c r="Y463">
        <f>Controlled!B461</f>
        <v>102.57142857142857</v>
      </c>
      <c r="Z463">
        <f>'Controlled pct'!B461</f>
        <v>0.15128529287821324</v>
      </c>
      <c r="AA463">
        <f>'Fight Time'!B461</f>
        <v>678</v>
      </c>
      <c r="AB463">
        <v>-1</v>
      </c>
    </row>
    <row r="464" spans="1:28" x14ac:dyDescent="0.3">
      <c r="A464" t="str">
        <f>Control!A462</f>
        <v>Joaquim Silva</v>
      </c>
      <c r="B464">
        <v>36</v>
      </c>
      <c r="C464">
        <v>173</v>
      </c>
      <c r="D464">
        <v>175</v>
      </c>
      <c r="E464">
        <v>13</v>
      </c>
      <c r="F464">
        <v>5</v>
      </c>
      <c r="G464">
        <v>6</v>
      </c>
      <c r="H464">
        <v>5</v>
      </c>
      <c r="I464">
        <v>0.54</v>
      </c>
      <c r="J464">
        <v>0.6</v>
      </c>
      <c r="K464">
        <v>0.23</v>
      </c>
      <c r="L464">
        <v>0</v>
      </c>
      <c r="M464">
        <v>0.23</v>
      </c>
      <c r="N464">
        <v>0.4</v>
      </c>
      <c r="O464" s="8">
        <v>3.66</v>
      </c>
      <c r="P464" s="8">
        <v>4.53</v>
      </c>
      <c r="T464">
        <v>0.39</v>
      </c>
      <c r="U464">
        <v>0.5</v>
      </c>
      <c r="V464">
        <v>0.69</v>
      </c>
      <c r="W464">
        <f>Control!B462</f>
        <v>36.833333333333336</v>
      </c>
      <c r="X464">
        <f>'Ctrl pct'!B462</f>
        <v>5.8188520273828336E-2</v>
      </c>
      <c r="Y464">
        <f>Controlled!B462</f>
        <v>191.33333333333334</v>
      </c>
      <c r="Z464">
        <f>'Controlled pct'!B462</f>
        <v>0.30226434965771459</v>
      </c>
      <c r="AA464">
        <f>'Fight Time'!B462</f>
        <v>633</v>
      </c>
      <c r="AB464">
        <v>-1</v>
      </c>
    </row>
    <row r="465" spans="1:28" x14ac:dyDescent="0.3">
      <c r="A465" t="str">
        <f>Control!A463</f>
        <v>Claudio Puelles</v>
      </c>
      <c r="B465">
        <v>29</v>
      </c>
      <c r="C465">
        <v>178</v>
      </c>
      <c r="D465">
        <v>183</v>
      </c>
      <c r="E465">
        <v>12</v>
      </c>
      <c r="F465">
        <v>4</v>
      </c>
      <c r="G465">
        <v>5</v>
      </c>
      <c r="H465">
        <v>3</v>
      </c>
      <c r="I465">
        <v>0.17</v>
      </c>
      <c r="J465">
        <v>0.5</v>
      </c>
      <c r="K465">
        <v>0.56999999999999995</v>
      </c>
      <c r="L465">
        <v>0</v>
      </c>
      <c r="M465">
        <v>0.25</v>
      </c>
      <c r="N465">
        <v>0.5</v>
      </c>
      <c r="O465" s="8">
        <v>1.56</v>
      </c>
      <c r="P465" s="8">
        <v>2.78</v>
      </c>
      <c r="T465">
        <v>3.17</v>
      </c>
      <c r="U465">
        <v>0.36</v>
      </c>
      <c r="V465">
        <v>0.6</v>
      </c>
      <c r="W465">
        <f>Control!B463</f>
        <v>462.83333333333331</v>
      </c>
      <c r="X465">
        <f>'Ctrl pct'!B463</f>
        <v>0.68669634025717108</v>
      </c>
      <c r="Y465">
        <f>Controlled!B463</f>
        <v>135.16666666666666</v>
      </c>
      <c r="Z465">
        <f>'Controlled pct'!B463</f>
        <v>0.20054401582591491</v>
      </c>
      <c r="AA465">
        <f>'Fight Time'!B463</f>
        <v>674</v>
      </c>
      <c r="AB465">
        <v>-2</v>
      </c>
    </row>
    <row r="466" spans="1:28" x14ac:dyDescent="0.3">
      <c r="A466" t="str">
        <f>Control!A464</f>
        <v>Santiago Luna</v>
      </c>
      <c r="B466">
        <v>21</v>
      </c>
      <c r="C466">
        <v>175</v>
      </c>
      <c r="D466">
        <v>180</v>
      </c>
      <c r="E466">
        <v>6</v>
      </c>
      <c r="F466">
        <v>0</v>
      </c>
      <c r="G466">
        <v>0</v>
      </c>
      <c r="H466">
        <v>0</v>
      </c>
      <c r="I466">
        <v>0.33</v>
      </c>
      <c r="J466">
        <v>0</v>
      </c>
      <c r="K466">
        <v>0.67</v>
      </c>
      <c r="L466">
        <v>0</v>
      </c>
      <c r="M466">
        <v>0</v>
      </c>
      <c r="N466">
        <v>0</v>
      </c>
      <c r="O466" s="8">
        <v>5</v>
      </c>
      <c r="P466" s="8">
        <v>4</v>
      </c>
      <c r="T466">
        <v>1</v>
      </c>
      <c r="U466">
        <v>0.5</v>
      </c>
      <c r="V466">
        <v>0.7</v>
      </c>
      <c r="W466">
        <f>Control!B464</f>
        <v>250</v>
      </c>
      <c r="X466">
        <f>'Ctrl pct'!B464</f>
        <v>0.41666666666666669</v>
      </c>
      <c r="Y466">
        <f>Controlled!B464</f>
        <v>70</v>
      </c>
      <c r="Z466">
        <f>'Controlled pct'!B464</f>
        <v>0.11666666666666667</v>
      </c>
      <c r="AA466">
        <f>'Fight Time'!B464</f>
        <v>600</v>
      </c>
      <c r="AB466">
        <v>9</v>
      </c>
    </row>
    <row r="467" spans="1:28" x14ac:dyDescent="0.3">
      <c r="A467" t="str">
        <f>Control!A465</f>
        <v>Dustin Stoltzfus</v>
      </c>
      <c r="B467">
        <v>33</v>
      </c>
      <c r="C467">
        <v>183</v>
      </c>
      <c r="D467">
        <v>191</v>
      </c>
      <c r="E467">
        <v>16</v>
      </c>
      <c r="F467">
        <v>7</v>
      </c>
      <c r="G467">
        <v>3</v>
      </c>
      <c r="H467">
        <v>6</v>
      </c>
      <c r="I467">
        <v>0.19</v>
      </c>
      <c r="J467">
        <v>0.28000000000000003</v>
      </c>
      <c r="K467">
        <v>0.38</v>
      </c>
      <c r="L467">
        <v>0.28000000000000003</v>
      </c>
      <c r="M467">
        <v>0.38</v>
      </c>
      <c r="N467">
        <v>0.43</v>
      </c>
      <c r="O467" s="8">
        <v>3.14</v>
      </c>
      <c r="P467" s="8">
        <v>3.14</v>
      </c>
      <c r="T467">
        <v>2.2599999999999998</v>
      </c>
      <c r="U467">
        <v>0.41</v>
      </c>
      <c r="V467">
        <v>0.46</v>
      </c>
      <c r="W467">
        <f>Control!B465</f>
        <v>173.55555555555554</v>
      </c>
      <c r="X467">
        <f>'Ctrl pct'!B465</f>
        <v>0.31103146156909595</v>
      </c>
      <c r="Y467">
        <f>Controlled!B465</f>
        <v>150.88888888888889</v>
      </c>
      <c r="Z467">
        <f>'Controlled pct'!B465</f>
        <v>0.27041019514137793</v>
      </c>
      <c r="AA467">
        <f>'Fight Time'!B465</f>
        <v>558</v>
      </c>
      <c r="AB467">
        <v>-1</v>
      </c>
    </row>
    <row r="468" spans="1:28" x14ac:dyDescent="0.3">
      <c r="A468" t="str">
        <f>Control!A466</f>
        <v>Tom Nolan</v>
      </c>
      <c r="B468">
        <v>25</v>
      </c>
      <c r="C468">
        <v>191</v>
      </c>
      <c r="D468">
        <v>185</v>
      </c>
      <c r="E468">
        <v>9</v>
      </c>
      <c r="F468">
        <v>1</v>
      </c>
      <c r="G468">
        <v>3</v>
      </c>
      <c r="H468">
        <v>1</v>
      </c>
      <c r="I468">
        <v>0.56000000000000005</v>
      </c>
      <c r="J468">
        <v>1</v>
      </c>
      <c r="K468">
        <v>0</v>
      </c>
      <c r="L468">
        <v>0</v>
      </c>
      <c r="M468">
        <v>0.44</v>
      </c>
      <c r="N468">
        <v>0</v>
      </c>
      <c r="O468" s="8">
        <v>5.82</v>
      </c>
      <c r="P468" s="8">
        <v>4.8499999999999996</v>
      </c>
      <c r="T468">
        <v>0.41</v>
      </c>
      <c r="U468">
        <v>0.12</v>
      </c>
      <c r="V468">
        <v>0.66</v>
      </c>
      <c r="W468">
        <f>Control!B466</f>
        <v>39.4</v>
      </c>
      <c r="X468">
        <f>'Ctrl pct'!B466</f>
        <v>9.0574712643678154E-2</v>
      </c>
      <c r="Y468">
        <f>Controlled!B466</f>
        <v>100.8</v>
      </c>
      <c r="Z468">
        <f>'Controlled pct'!B466</f>
        <v>0.23172413793103447</v>
      </c>
      <c r="AA468">
        <f>'Fight Time'!B466</f>
        <v>435</v>
      </c>
      <c r="AB468">
        <v>3</v>
      </c>
    </row>
    <row r="469" spans="1:28" x14ac:dyDescent="0.3">
      <c r="A469" t="str">
        <f>Control!A467</f>
        <v>Charlie Campbell</v>
      </c>
      <c r="B469">
        <v>30</v>
      </c>
      <c r="C469">
        <v>183</v>
      </c>
      <c r="D469">
        <v>184</v>
      </c>
      <c r="E469">
        <v>9</v>
      </c>
      <c r="F469">
        <v>2</v>
      </c>
      <c r="G469">
        <v>2</v>
      </c>
      <c r="H469">
        <v>0</v>
      </c>
      <c r="I469">
        <v>0.67</v>
      </c>
      <c r="J469">
        <v>0.5</v>
      </c>
      <c r="K469">
        <v>0</v>
      </c>
      <c r="L469">
        <v>0</v>
      </c>
      <c r="M469">
        <v>0.33</v>
      </c>
      <c r="N469">
        <v>0.5</v>
      </c>
      <c r="O469" s="8">
        <v>5.55</v>
      </c>
      <c r="P469" s="8">
        <v>3.73</v>
      </c>
      <c r="T469">
        <v>2.95</v>
      </c>
      <c r="U469">
        <v>0.4</v>
      </c>
      <c r="V469">
        <v>0.71</v>
      </c>
      <c r="W469">
        <f>Control!B467</f>
        <v>115.33333333333333</v>
      </c>
      <c r="X469">
        <f>'Ctrl pct'!B467</f>
        <v>0.28337428337428339</v>
      </c>
      <c r="Y469">
        <f>Controlled!B467</f>
        <v>66</v>
      </c>
      <c r="Z469">
        <f>'Controlled pct'!B467</f>
        <v>0.16216216216216217</v>
      </c>
      <c r="AA469">
        <f>'Fight Time'!B467</f>
        <v>407</v>
      </c>
      <c r="AB469">
        <v>3</v>
      </c>
    </row>
    <row r="470" spans="1:28" x14ac:dyDescent="0.3">
      <c r="A470" t="str">
        <f>Control!A468</f>
        <v>Cam Rowston</v>
      </c>
      <c r="B470">
        <v>30</v>
      </c>
      <c r="C470">
        <v>191</v>
      </c>
      <c r="D470">
        <v>191</v>
      </c>
      <c r="E470">
        <v>12</v>
      </c>
      <c r="F470">
        <v>3</v>
      </c>
      <c r="G470">
        <v>0</v>
      </c>
      <c r="H470">
        <v>0</v>
      </c>
      <c r="I470">
        <v>0.33</v>
      </c>
      <c r="J470">
        <v>0.33</v>
      </c>
      <c r="K470">
        <v>0.56999999999999995</v>
      </c>
      <c r="L470">
        <v>0</v>
      </c>
      <c r="M470">
        <v>0.08</v>
      </c>
      <c r="N470">
        <v>0.67</v>
      </c>
      <c r="O470" s="8">
        <v>3.23</v>
      </c>
      <c r="P470" s="8">
        <v>2.34</v>
      </c>
      <c r="T470">
        <v>0.83</v>
      </c>
      <c r="U470">
        <v>0.5</v>
      </c>
      <c r="V470">
        <v>0.28000000000000003</v>
      </c>
      <c r="W470">
        <f>Control!B468</f>
        <v>29</v>
      </c>
      <c r="X470">
        <f>'Ctrl pct'!B468</f>
        <v>5.3803339517625233E-2</v>
      </c>
      <c r="Y470">
        <f>Controlled!B468</f>
        <v>350.5</v>
      </c>
      <c r="Z470">
        <f>'Controlled pct'!B468</f>
        <v>0.65027829313543595</v>
      </c>
      <c r="AA470">
        <f>'Fight Time'!B468</f>
        <v>539</v>
      </c>
      <c r="AB470">
        <v>4</v>
      </c>
    </row>
    <row r="471" spans="1:28" x14ac:dyDescent="0.3">
      <c r="A471" t="str">
        <f>Control!A469</f>
        <v>Michelle Montague</v>
      </c>
      <c r="B471">
        <v>31</v>
      </c>
      <c r="C471">
        <v>175</v>
      </c>
      <c r="D471">
        <v>175</v>
      </c>
      <c r="E471">
        <v>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 s="8">
        <v>2.5</v>
      </c>
      <c r="P471" s="8">
        <v>3</v>
      </c>
      <c r="T471">
        <v>3.2</v>
      </c>
      <c r="U471">
        <v>0.6</v>
      </c>
      <c r="V471">
        <v>0.9</v>
      </c>
      <c r="W471">
        <f>Control!B469</f>
        <v>240</v>
      </c>
      <c r="X471">
        <f>'Ctrl pct'!B469</f>
        <v>0.53333333333333333</v>
      </c>
      <c r="Y471">
        <f>Controlled!B469</f>
        <v>25</v>
      </c>
      <c r="Z471">
        <f>'Controlled pct'!B469</f>
        <v>5.5555555555555552E-2</v>
      </c>
      <c r="AA471">
        <f>'Fight Time'!B469</f>
        <v>450</v>
      </c>
      <c r="AB471">
        <v>6</v>
      </c>
    </row>
    <row r="472" spans="1:28" x14ac:dyDescent="0.3">
      <c r="A472" t="str">
        <f>Control!A470</f>
        <v>Rolando Bedoya</v>
      </c>
      <c r="B472">
        <v>28</v>
      </c>
      <c r="C472">
        <v>180</v>
      </c>
      <c r="D472">
        <v>191</v>
      </c>
      <c r="E472">
        <v>14</v>
      </c>
      <c r="F472">
        <v>4</v>
      </c>
      <c r="G472">
        <v>0</v>
      </c>
      <c r="H472">
        <v>3</v>
      </c>
      <c r="I472">
        <v>0.28000000000000003</v>
      </c>
      <c r="J472">
        <v>0</v>
      </c>
      <c r="K472">
        <v>0.21</v>
      </c>
      <c r="L472">
        <v>0</v>
      </c>
      <c r="M472">
        <v>0.5</v>
      </c>
      <c r="N472">
        <v>1</v>
      </c>
      <c r="O472" s="8">
        <v>7.29</v>
      </c>
      <c r="P472" s="8">
        <v>6.38</v>
      </c>
      <c r="T472">
        <v>0</v>
      </c>
      <c r="U472">
        <v>0</v>
      </c>
      <c r="V472">
        <v>0.33</v>
      </c>
      <c r="W472">
        <f>Control!B470</f>
        <v>37</v>
      </c>
      <c r="X472">
        <f>'Ctrl pct'!B470</f>
        <v>4.1111111111111112E-2</v>
      </c>
      <c r="Y472">
        <f>Controlled!B470</f>
        <v>48.666666666666664</v>
      </c>
      <c r="Z472">
        <f>'Controlled pct'!B470</f>
        <v>5.4074074074074073E-2</v>
      </c>
      <c r="AA472">
        <f>'Fight Time'!B470</f>
        <v>900</v>
      </c>
      <c r="AB472">
        <v>-3</v>
      </c>
    </row>
    <row r="473" spans="1:28" x14ac:dyDescent="0.3">
      <c r="A473" t="str">
        <f>Control!A471</f>
        <v>Jamie Mullarkey</v>
      </c>
      <c r="B473">
        <v>31</v>
      </c>
      <c r="C473">
        <v>183</v>
      </c>
      <c r="D473">
        <v>188</v>
      </c>
      <c r="E473">
        <v>17</v>
      </c>
      <c r="F473">
        <v>8</v>
      </c>
      <c r="G473">
        <v>5</v>
      </c>
      <c r="H473">
        <v>6</v>
      </c>
      <c r="I473">
        <v>0.59</v>
      </c>
      <c r="J473">
        <v>0.75</v>
      </c>
      <c r="K473">
        <v>0.18</v>
      </c>
      <c r="L473">
        <v>0</v>
      </c>
      <c r="M473">
        <v>0.24</v>
      </c>
      <c r="N473">
        <v>0.25</v>
      </c>
      <c r="O473" s="8">
        <v>4.3899999999999997</v>
      </c>
      <c r="P473" s="8">
        <v>4.53</v>
      </c>
      <c r="T473">
        <v>2.31</v>
      </c>
      <c r="U473">
        <v>0.34</v>
      </c>
      <c r="V473">
        <v>0.78</v>
      </c>
      <c r="W473">
        <f>Control!B471</f>
        <v>101</v>
      </c>
      <c r="X473">
        <f>'Ctrl pct'!B471</f>
        <v>0.17844522968197879</v>
      </c>
      <c r="Y473">
        <f>Controlled!B471</f>
        <v>13.1</v>
      </c>
      <c r="Z473">
        <f>'Controlled pct'!B471</f>
        <v>2.314487632508834E-2</v>
      </c>
      <c r="AA473">
        <f>'Fight Time'!B471</f>
        <v>566</v>
      </c>
      <c r="AB473">
        <v>-2</v>
      </c>
    </row>
    <row r="474" spans="1:28" x14ac:dyDescent="0.3">
      <c r="A474" t="str">
        <f>Control!A472</f>
        <v>Colby Thicknesse</v>
      </c>
      <c r="B474">
        <v>26</v>
      </c>
      <c r="C474">
        <v>170</v>
      </c>
      <c r="D474">
        <v>175</v>
      </c>
      <c r="E474">
        <v>7</v>
      </c>
      <c r="F474">
        <v>1</v>
      </c>
      <c r="G474">
        <v>0</v>
      </c>
      <c r="H474">
        <v>1</v>
      </c>
      <c r="I474">
        <v>0.28000000000000003</v>
      </c>
      <c r="J474">
        <v>0</v>
      </c>
      <c r="K474">
        <v>0.28000000000000003</v>
      </c>
      <c r="L474">
        <v>0</v>
      </c>
      <c r="M474">
        <v>0.43</v>
      </c>
      <c r="N474">
        <v>1</v>
      </c>
      <c r="O474" s="8">
        <v>2.5299999999999998</v>
      </c>
      <c r="P474" s="8">
        <v>2.73</v>
      </c>
      <c r="T474">
        <v>0</v>
      </c>
      <c r="U474">
        <v>0</v>
      </c>
      <c r="V474">
        <v>0.5</v>
      </c>
      <c r="W474">
        <f>Control!B472</f>
        <v>0</v>
      </c>
      <c r="X474">
        <f>'Ctrl pct'!B472</f>
        <v>0</v>
      </c>
      <c r="Y474">
        <f>Controlled!B472</f>
        <v>302</v>
      </c>
      <c r="Z474">
        <f>'Controlled pct'!B472</f>
        <v>0.33555555555555555</v>
      </c>
      <c r="AA474">
        <f>'Fight Time'!B472</f>
        <v>900</v>
      </c>
      <c r="AB474">
        <v>-1</v>
      </c>
    </row>
    <row r="475" spans="1:28" x14ac:dyDescent="0.3">
      <c r="A475" t="str">
        <f>Control!A473</f>
        <v>Jonathan Micallef</v>
      </c>
      <c r="B475">
        <v>26</v>
      </c>
      <c r="C475">
        <v>183</v>
      </c>
      <c r="D475">
        <v>196</v>
      </c>
      <c r="E475">
        <v>8</v>
      </c>
      <c r="F475">
        <v>1</v>
      </c>
      <c r="G475">
        <v>1</v>
      </c>
      <c r="H475">
        <v>0</v>
      </c>
      <c r="I475">
        <v>0.25</v>
      </c>
      <c r="J475">
        <v>1</v>
      </c>
      <c r="K475">
        <v>0.38</v>
      </c>
      <c r="L475">
        <v>0</v>
      </c>
      <c r="M475">
        <v>0.38</v>
      </c>
      <c r="N475">
        <v>0</v>
      </c>
      <c r="O475" s="8">
        <v>4.7699999999999996</v>
      </c>
      <c r="P475" s="8">
        <v>4</v>
      </c>
      <c r="T475">
        <v>0.83</v>
      </c>
      <c r="U475">
        <v>0.5</v>
      </c>
      <c r="V475">
        <v>0.5</v>
      </c>
      <c r="W475">
        <f>Control!B473</f>
        <v>41.5</v>
      </c>
      <c r="X475">
        <f>'Ctrl pct'!B473</f>
        <v>7.6709796672828096E-2</v>
      </c>
      <c r="Y475">
        <f>Controlled!B473</f>
        <v>39.5</v>
      </c>
      <c r="Z475">
        <f>'Controlled pct'!B473</f>
        <v>7.3012939001848423E-2</v>
      </c>
      <c r="AA475">
        <f>'Fight Time'!B473</f>
        <v>541</v>
      </c>
      <c r="AB475">
        <v>3</v>
      </c>
    </row>
    <row r="476" spans="1:28" x14ac:dyDescent="0.3">
      <c r="A476" t="str">
        <f>Control!A474</f>
        <v>Louie Sutherland</v>
      </c>
      <c r="B476">
        <v>31</v>
      </c>
      <c r="C476">
        <v>191</v>
      </c>
      <c r="D476">
        <v>193</v>
      </c>
      <c r="E476">
        <v>10</v>
      </c>
      <c r="F476">
        <v>3</v>
      </c>
      <c r="G476">
        <v>0</v>
      </c>
      <c r="H476">
        <v>0</v>
      </c>
      <c r="I476">
        <v>0.8</v>
      </c>
      <c r="J476">
        <v>0</v>
      </c>
      <c r="K476">
        <v>0</v>
      </c>
      <c r="L476">
        <v>0</v>
      </c>
      <c r="M476">
        <v>0.2</v>
      </c>
      <c r="N476">
        <v>1</v>
      </c>
      <c r="O476" s="8">
        <v>4</v>
      </c>
      <c r="P476" s="8">
        <v>3</v>
      </c>
      <c r="T476">
        <v>0.5</v>
      </c>
      <c r="U476">
        <v>0.3</v>
      </c>
      <c r="V476">
        <v>0.7</v>
      </c>
      <c r="W476">
        <f>Control!B474</f>
        <v>60</v>
      </c>
      <c r="X476">
        <f>'Ctrl pct'!B474</f>
        <v>0.2</v>
      </c>
      <c r="Y476">
        <f>Controlled!B474</f>
        <v>25</v>
      </c>
      <c r="Z476">
        <f>'Controlled pct'!B474</f>
        <v>8.3333333333333329E-2</v>
      </c>
      <c r="AA476">
        <f>'Fight Time'!B474</f>
        <v>300</v>
      </c>
      <c r="AB476">
        <v>4</v>
      </c>
    </row>
    <row r="477" spans="1:28" x14ac:dyDescent="0.3">
      <c r="A477" t="str">
        <f>Control!A475</f>
        <v>Justin Tafa</v>
      </c>
      <c r="B477">
        <v>31</v>
      </c>
      <c r="C477">
        <v>183</v>
      </c>
      <c r="D477">
        <v>188</v>
      </c>
      <c r="E477">
        <v>7</v>
      </c>
      <c r="F477">
        <v>5</v>
      </c>
      <c r="G477">
        <v>4</v>
      </c>
      <c r="H477">
        <v>5</v>
      </c>
      <c r="I477">
        <v>1</v>
      </c>
      <c r="J477">
        <v>0.4</v>
      </c>
      <c r="K477">
        <v>0</v>
      </c>
      <c r="L477">
        <v>0</v>
      </c>
      <c r="M477">
        <v>0</v>
      </c>
      <c r="N477">
        <v>0.6</v>
      </c>
      <c r="O477" s="8">
        <v>4.05</v>
      </c>
      <c r="P477" s="8">
        <v>5.1100000000000003</v>
      </c>
      <c r="T477">
        <v>0</v>
      </c>
      <c r="U477">
        <v>0</v>
      </c>
      <c r="V477">
        <v>0.53</v>
      </c>
      <c r="W477">
        <f>Control!B475</f>
        <v>24.5</v>
      </c>
      <c r="X477">
        <f>'Ctrl pct'!B475</f>
        <v>7.492354740061162E-2</v>
      </c>
      <c r="Y477">
        <f>Controlled!B475</f>
        <v>88.375</v>
      </c>
      <c r="Z477">
        <f>'Controlled pct'!B475</f>
        <v>0.27025993883792049</v>
      </c>
      <c r="AA477">
        <f>'Fight Time'!B475</f>
        <v>327</v>
      </c>
      <c r="AB477">
        <v>-2</v>
      </c>
    </row>
    <row r="478" spans="1:28" x14ac:dyDescent="0.3">
      <c r="A478" t="str">
        <f>Control!A476</f>
        <v>Ramon Tavares</v>
      </c>
      <c r="B478">
        <v>31</v>
      </c>
      <c r="C478">
        <v>173</v>
      </c>
      <c r="D478">
        <v>178</v>
      </c>
      <c r="E478">
        <v>10</v>
      </c>
      <c r="F478">
        <v>3</v>
      </c>
      <c r="G478">
        <v>1</v>
      </c>
      <c r="H478">
        <v>1</v>
      </c>
      <c r="I478">
        <v>0.5</v>
      </c>
      <c r="J478">
        <v>0.67</v>
      </c>
      <c r="K478">
        <v>0.3</v>
      </c>
      <c r="L478">
        <v>0</v>
      </c>
      <c r="M478">
        <v>0.2</v>
      </c>
      <c r="N478">
        <v>0.33</v>
      </c>
      <c r="O478" s="8">
        <v>4.62</v>
      </c>
      <c r="P478" s="8">
        <v>7.41</v>
      </c>
      <c r="T478">
        <v>0</v>
      </c>
      <c r="U478">
        <v>0</v>
      </c>
      <c r="V478">
        <v>1</v>
      </c>
      <c r="W478">
        <f>Control!B476</f>
        <v>2</v>
      </c>
      <c r="X478">
        <f>'Ctrl pct'!B476</f>
        <v>4.048582995951417E-3</v>
      </c>
      <c r="Y478">
        <f>Controlled!B476</f>
        <v>6.5</v>
      </c>
      <c r="Z478">
        <f>'Controlled pct'!B476</f>
        <v>1.3157894736842105E-2</v>
      </c>
      <c r="AA478">
        <f>'Fight Time'!B476</f>
        <v>494</v>
      </c>
      <c r="AB478">
        <v>-1</v>
      </c>
    </row>
    <row r="479" spans="1:28" x14ac:dyDescent="0.3">
      <c r="A479" t="str">
        <f>Control!A477</f>
        <v>Jack Jenkins</v>
      </c>
      <c r="B479">
        <v>31</v>
      </c>
      <c r="C479">
        <v>170</v>
      </c>
      <c r="D479">
        <v>173</v>
      </c>
      <c r="E479">
        <v>13</v>
      </c>
      <c r="F479">
        <v>4</v>
      </c>
      <c r="G479">
        <v>3</v>
      </c>
      <c r="H479">
        <v>2</v>
      </c>
      <c r="I479">
        <v>0.46</v>
      </c>
      <c r="J479">
        <v>0.25</v>
      </c>
      <c r="K479">
        <v>0.23</v>
      </c>
      <c r="L479">
        <v>0.75</v>
      </c>
      <c r="M479">
        <v>0.31</v>
      </c>
      <c r="N479">
        <v>0</v>
      </c>
      <c r="O479" s="8">
        <v>4.5</v>
      </c>
      <c r="P479" s="8">
        <v>2.97</v>
      </c>
      <c r="T479">
        <v>1.78</v>
      </c>
      <c r="U479">
        <v>0.64</v>
      </c>
      <c r="V479">
        <v>0.67</v>
      </c>
      <c r="W479">
        <f>Control!B477</f>
        <v>225.83333333333334</v>
      </c>
      <c r="X479">
        <f>'Ctrl pct'!B477</f>
        <v>0.29832672831351831</v>
      </c>
      <c r="Y479">
        <f>Controlled!B477</f>
        <v>181.66666666666666</v>
      </c>
      <c r="Z479">
        <f>'Controlled pct'!B477</f>
        <v>0.23998238661382651</v>
      </c>
      <c r="AA479">
        <f>'Fight Time'!B477</f>
        <v>757</v>
      </c>
      <c r="AB479">
        <v>-1</v>
      </c>
    </row>
    <row r="480" spans="1:28" x14ac:dyDescent="0.3">
      <c r="W480">
        <f>Control!B478</f>
        <v>0</v>
      </c>
      <c r="X480">
        <f>'Ctrl pct'!B478</f>
        <v>0</v>
      </c>
      <c r="Y480">
        <f>Controlled!B478</f>
        <v>0</v>
      </c>
      <c r="Z480">
        <f>'Controlled pct'!B478</f>
        <v>0</v>
      </c>
      <c r="AA480">
        <f>'Fight Time'!B478</f>
        <v>0</v>
      </c>
    </row>
    <row r="481" spans="23:27" x14ac:dyDescent="0.3">
      <c r="W481">
        <f>Control!B479</f>
        <v>0</v>
      </c>
      <c r="X481">
        <f>'Ctrl pct'!B479</f>
        <v>0</v>
      </c>
      <c r="Y481">
        <f>Controlled!B479</f>
        <v>0</v>
      </c>
      <c r="Z481">
        <f>'Controlled pct'!B479</f>
        <v>0</v>
      </c>
      <c r="AA481">
        <f>'Fight Time'!B479</f>
        <v>0</v>
      </c>
    </row>
    <row r="482" spans="23:27" x14ac:dyDescent="0.3">
      <c r="W482">
        <f>Control!B480</f>
        <v>0</v>
      </c>
      <c r="X482">
        <f>'Ctrl pct'!B480</f>
        <v>0</v>
      </c>
      <c r="Y482">
        <f>Controlled!B480</f>
        <v>0</v>
      </c>
      <c r="Z482">
        <f>'Controlled pct'!B480</f>
        <v>0</v>
      </c>
      <c r="AA482">
        <f>'Fight Time'!B480</f>
        <v>0</v>
      </c>
    </row>
    <row r="483" spans="23:27" x14ac:dyDescent="0.3">
      <c r="W483">
        <f>Control!B481</f>
        <v>0</v>
      </c>
      <c r="X483">
        <f>'Ctrl pct'!B481</f>
        <v>0</v>
      </c>
      <c r="Y483">
        <f>Controlled!B481</f>
        <v>0</v>
      </c>
      <c r="Z483">
        <f>'Controlled pct'!B481</f>
        <v>0</v>
      </c>
      <c r="AA483">
        <f>'Fight Time'!B481</f>
        <v>0</v>
      </c>
    </row>
    <row r="484" spans="23:27" x14ac:dyDescent="0.3">
      <c r="W484">
        <f>Control!B482</f>
        <v>0</v>
      </c>
      <c r="X484">
        <f>'Ctrl pct'!B482</f>
        <v>0</v>
      </c>
      <c r="Y484">
        <f>Controlled!B482</f>
        <v>0</v>
      </c>
      <c r="Z484">
        <f>'Controlled pct'!B482</f>
        <v>0</v>
      </c>
      <c r="AA484">
        <f>'Fight Time'!B482</f>
        <v>0</v>
      </c>
    </row>
    <row r="485" spans="23:27" x14ac:dyDescent="0.3">
      <c r="W485">
        <f>Control!B483</f>
        <v>0</v>
      </c>
      <c r="X485">
        <f>'Ctrl pct'!B483</f>
        <v>0</v>
      </c>
      <c r="Y485">
        <f>Controlled!B483</f>
        <v>0</v>
      </c>
      <c r="Z485">
        <f>'Controlled pct'!B483</f>
        <v>0</v>
      </c>
      <c r="AA485">
        <f>'Fight Time'!B483</f>
        <v>0</v>
      </c>
    </row>
    <row r="486" spans="23:27" x14ac:dyDescent="0.3">
      <c r="W486">
        <f>Control!B484</f>
        <v>0</v>
      </c>
      <c r="X486">
        <f>'Ctrl pct'!B484</f>
        <v>0</v>
      </c>
      <c r="Y486">
        <f>Controlled!B484</f>
        <v>0</v>
      </c>
      <c r="Z486">
        <f>'Controlled pct'!B484</f>
        <v>0</v>
      </c>
      <c r="AA486">
        <f>'Fight Time'!B484</f>
        <v>0</v>
      </c>
    </row>
    <row r="487" spans="23:27" x14ac:dyDescent="0.3">
      <c r="W487">
        <f>Control!B485</f>
        <v>0</v>
      </c>
      <c r="X487">
        <f>'Ctrl pct'!B485</f>
        <v>0</v>
      </c>
      <c r="Y487">
        <f>Controlled!B485</f>
        <v>0</v>
      </c>
      <c r="Z487">
        <f>'Controlled pct'!B485</f>
        <v>0</v>
      </c>
      <c r="AA487">
        <f>'Fight Time'!B485</f>
        <v>0</v>
      </c>
    </row>
    <row r="488" spans="23:27" x14ac:dyDescent="0.3">
      <c r="W488">
        <f>Control!B486</f>
        <v>0</v>
      </c>
      <c r="X488">
        <f>'Ctrl pct'!B486</f>
        <v>0</v>
      </c>
      <c r="Y488">
        <f>Controlled!B486</f>
        <v>0</v>
      </c>
      <c r="Z488">
        <f>'Controlled pct'!B486</f>
        <v>0</v>
      </c>
      <c r="AA488">
        <f>'Fight Time'!B486</f>
        <v>0</v>
      </c>
    </row>
    <row r="489" spans="23:27" x14ac:dyDescent="0.3">
      <c r="W489">
        <f>Control!B487</f>
        <v>0</v>
      </c>
      <c r="X489">
        <f>'Ctrl pct'!B487</f>
        <v>0</v>
      </c>
      <c r="Y489">
        <f>Controlled!B487</f>
        <v>0</v>
      </c>
      <c r="Z489">
        <f>'Controlled pct'!B487</f>
        <v>0</v>
      </c>
      <c r="AA489">
        <f>'Fight Time'!B487</f>
        <v>0</v>
      </c>
    </row>
    <row r="490" spans="23:27" x14ac:dyDescent="0.3">
      <c r="W490">
        <f>Control!B488</f>
        <v>0</v>
      </c>
      <c r="X490">
        <f>'Ctrl pct'!B488</f>
        <v>0</v>
      </c>
      <c r="Y490">
        <f>Controlled!B488</f>
        <v>0</v>
      </c>
      <c r="Z490">
        <f>'Controlled pct'!B488</f>
        <v>0</v>
      </c>
      <c r="AA490">
        <f>'Fight Time'!B488</f>
        <v>0</v>
      </c>
    </row>
    <row r="491" spans="23:27" x14ac:dyDescent="0.3">
      <c r="W491">
        <f>Control!B489</f>
        <v>0</v>
      </c>
      <c r="X491">
        <f>'Ctrl pct'!B489</f>
        <v>0</v>
      </c>
      <c r="Y491">
        <f>Controlled!B489</f>
        <v>0</v>
      </c>
      <c r="Z491">
        <f>'Controlled pct'!B489</f>
        <v>0</v>
      </c>
      <c r="AA491">
        <f>'Fight Time'!B489</f>
        <v>0</v>
      </c>
    </row>
    <row r="492" spans="23:27" x14ac:dyDescent="0.3">
      <c r="W492">
        <f>Control!B490</f>
        <v>0</v>
      </c>
      <c r="X492">
        <f>'Ctrl pct'!B490</f>
        <v>0</v>
      </c>
      <c r="Y492">
        <f>Controlled!B490</f>
        <v>0</v>
      </c>
      <c r="Z492">
        <f>'Controlled pct'!B490</f>
        <v>0</v>
      </c>
      <c r="AA492">
        <f>'Fight Time'!B490</f>
        <v>0</v>
      </c>
    </row>
    <row r="493" spans="23:27" x14ac:dyDescent="0.3">
      <c r="W493">
        <f>Control!B491</f>
        <v>0</v>
      </c>
      <c r="X493">
        <f>'Ctrl pct'!B491</f>
        <v>0</v>
      </c>
      <c r="Y493">
        <f>Controlled!B491</f>
        <v>0</v>
      </c>
      <c r="Z493">
        <f>'Controlled pct'!B491</f>
        <v>0</v>
      </c>
      <c r="AA493">
        <f>'Fight Time'!B491</f>
        <v>0</v>
      </c>
    </row>
    <row r="494" spans="23:27" x14ac:dyDescent="0.3">
      <c r="W494">
        <f>Control!B492</f>
        <v>0</v>
      </c>
      <c r="X494">
        <f>'Ctrl pct'!B492</f>
        <v>0</v>
      </c>
      <c r="Y494">
        <f>Controlled!B492</f>
        <v>0</v>
      </c>
      <c r="Z494">
        <f>'Controlled pct'!B492</f>
        <v>0</v>
      </c>
      <c r="AA494">
        <f>'Fight Time'!B492</f>
        <v>0</v>
      </c>
    </row>
    <row r="495" spans="23:27" x14ac:dyDescent="0.3">
      <c r="W495">
        <f>Control!B493</f>
        <v>0</v>
      </c>
      <c r="X495">
        <f>'Ctrl pct'!B493</f>
        <v>0</v>
      </c>
      <c r="Y495">
        <f>Controlled!B493</f>
        <v>0</v>
      </c>
      <c r="Z495">
        <f>'Controlled pct'!B493</f>
        <v>0</v>
      </c>
      <c r="AA495">
        <f>'Fight Time'!B493</f>
        <v>0</v>
      </c>
    </row>
    <row r="496" spans="23:27" x14ac:dyDescent="0.3">
      <c r="W496">
        <f>Control!B494</f>
        <v>0</v>
      </c>
      <c r="X496">
        <f>'Ctrl pct'!B494</f>
        <v>0</v>
      </c>
      <c r="Y496">
        <f>Controlled!B494</f>
        <v>0</v>
      </c>
      <c r="Z496">
        <f>'Controlled pct'!B494</f>
        <v>0</v>
      </c>
      <c r="AA496">
        <f>'Fight Time'!B494</f>
        <v>0</v>
      </c>
    </row>
    <row r="497" spans="23:27" x14ac:dyDescent="0.3">
      <c r="W497">
        <f>Control!B495</f>
        <v>0</v>
      </c>
      <c r="X497">
        <f>'Ctrl pct'!B495</f>
        <v>0</v>
      </c>
      <c r="Y497">
        <f>Controlled!B495</f>
        <v>0</v>
      </c>
      <c r="Z497">
        <f>'Controlled pct'!B495</f>
        <v>0</v>
      </c>
      <c r="AA497">
        <f>'Fight Time'!B495</f>
        <v>0</v>
      </c>
    </row>
    <row r="498" spans="23:27" x14ac:dyDescent="0.3">
      <c r="W498">
        <f>Control!B496</f>
        <v>0</v>
      </c>
      <c r="X498">
        <f>'Ctrl pct'!B496</f>
        <v>0</v>
      </c>
      <c r="Y498">
        <f>Controlled!B496</f>
        <v>0</v>
      </c>
      <c r="Z498">
        <f>'Controlled pct'!B496</f>
        <v>0</v>
      </c>
      <c r="AA498">
        <f>'Fight Time'!B496</f>
        <v>0</v>
      </c>
    </row>
    <row r="499" spans="23:27" x14ac:dyDescent="0.3">
      <c r="W499">
        <f>Control!B497</f>
        <v>0</v>
      </c>
      <c r="X499">
        <f>'Ctrl pct'!B497</f>
        <v>0</v>
      </c>
      <c r="Y499">
        <f>Controlled!B497</f>
        <v>0</v>
      </c>
      <c r="Z499">
        <f>'Controlled pct'!B497</f>
        <v>0</v>
      </c>
      <c r="AA499">
        <f>'Fight Time'!B497</f>
        <v>0</v>
      </c>
    </row>
    <row r="500" spans="23:27" x14ac:dyDescent="0.3">
      <c r="W500">
        <f>Control!B498</f>
        <v>0</v>
      </c>
      <c r="X500">
        <f>'Ctrl pct'!B498</f>
        <v>0</v>
      </c>
      <c r="Y500">
        <f>Controlled!B498</f>
        <v>0</v>
      </c>
      <c r="Z500">
        <f>'Controlled pct'!B498</f>
        <v>0</v>
      </c>
      <c r="AA500">
        <f>'Fight Time'!B498</f>
        <v>0</v>
      </c>
    </row>
    <row r="501" spans="23:27" x14ac:dyDescent="0.3">
      <c r="W501">
        <f>Control!B499</f>
        <v>0</v>
      </c>
      <c r="X501">
        <f>'Ctrl pct'!B499</f>
        <v>0</v>
      </c>
      <c r="Y501">
        <f>Controlled!B499</f>
        <v>0</v>
      </c>
      <c r="Z501">
        <f>'Controlled pct'!B499</f>
        <v>0</v>
      </c>
      <c r="AA501">
        <f>'Fight Time'!B499</f>
        <v>0</v>
      </c>
    </row>
    <row r="502" spans="23:27" x14ac:dyDescent="0.3">
      <c r="W502">
        <f>Control!B500</f>
        <v>0</v>
      </c>
      <c r="X502">
        <f>'Ctrl pct'!B500</f>
        <v>0</v>
      </c>
      <c r="Y502">
        <f>Controlled!B500</f>
        <v>0</v>
      </c>
      <c r="Z502">
        <f>'Controlled pct'!B500</f>
        <v>0</v>
      </c>
      <c r="AA502">
        <f>'Fight Time'!B500</f>
        <v>0</v>
      </c>
    </row>
    <row r="503" spans="23:27" x14ac:dyDescent="0.3">
      <c r="W503">
        <f>Control!B501</f>
        <v>0</v>
      </c>
      <c r="X503">
        <f>'Ctrl pct'!B501</f>
        <v>0</v>
      </c>
      <c r="Y503">
        <f>Controlled!B501</f>
        <v>0</v>
      </c>
      <c r="Z503">
        <f>'Controlled pct'!B501</f>
        <v>0</v>
      </c>
      <c r="AA503">
        <f>'Fight Time'!B501</f>
        <v>0</v>
      </c>
    </row>
    <row r="504" spans="23:27" x14ac:dyDescent="0.3">
      <c r="W504">
        <f>Control!B502</f>
        <v>0</v>
      </c>
      <c r="X504">
        <f>'Ctrl pct'!B502</f>
        <v>0</v>
      </c>
      <c r="Y504">
        <f>Controlled!B502</f>
        <v>0</v>
      </c>
      <c r="Z504">
        <f>'Controlled pct'!B502</f>
        <v>0</v>
      </c>
      <c r="AA504">
        <f>'Fight Time'!B502</f>
        <v>0</v>
      </c>
    </row>
    <row r="505" spans="23:27" x14ac:dyDescent="0.3">
      <c r="W505">
        <f>Control!B503</f>
        <v>0</v>
      </c>
      <c r="X505">
        <f>'Ctrl pct'!B503</f>
        <v>0</v>
      </c>
      <c r="Y505">
        <f>Controlled!B503</f>
        <v>0</v>
      </c>
      <c r="Z505">
        <f>'Controlled pct'!B503</f>
        <v>0</v>
      </c>
      <c r="AA505">
        <f>'Fight Time'!B503</f>
        <v>0</v>
      </c>
    </row>
    <row r="506" spans="23:27" x14ac:dyDescent="0.3">
      <c r="W506">
        <f>Control!B504</f>
        <v>0</v>
      </c>
      <c r="X506">
        <f>'Ctrl pct'!B504</f>
        <v>0</v>
      </c>
      <c r="Y506">
        <f>Controlled!B504</f>
        <v>0</v>
      </c>
      <c r="Z506">
        <f>'Controlled pct'!B504</f>
        <v>0</v>
      </c>
      <c r="AA506">
        <f>'Fight Time'!B504</f>
        <v>0</v>
      </c>
    </row>
    <row r="507" spans="23:27" x14ac:dyDescent="0.3">
      <c r="W507">
        <f>Control!B505</f>
        <v>0</v>
      </c>
      <c r="X507">
        <f>'Ctrl pct'!B505</f>
        <v>0</v>
      </c>
      <c r="Y507">
        <f>Controlled!B505</f>
        <v>0</v>
      </c>
      <c r="Z507">
        <f>'Controlled pct'!B505</f>
        <v>0</v>
      </c>
      <c r="AA507">
        <f>'Fight Time'!B505</f>
        <v>0</v>
      </c>
    </row>
    <row r="508" spans="23:27" x14ac:dyDescent="0.3">
      <c r="W508">
        <f>Control!B506</f>
        <v>0</v>
      </c>
      <c r="X508">
        <f>'Ctrl pct'!B506</f>
        <v>0</v>
      </c>
      <c r="Y508">
        <f>Controlled!B506</f>
        <v>0</v>
      </c>
      <c r="Z508">
        <f>'Controlled pct'!B506</f>
        <v>0</v>
      </c>
      <c r="AA508">
        <f>'Fight Time'!B506</f>
        <v>0</v>
      </c>
    </row>
    <row r="509" spans="23:27" x14ac:dyDescent="0.3">
      <c r="W509">
        <f>Control!B507</f>
        <v>0</v>
      </c>
      <c r="X509">
        <f>'Ctrl pct'!B507</f>
        <v>0</v>
      </c>
      <c r="Y509">
        <f>Controlled!B507</f>
        <v>0</v>
      </c>
      <c r="Z509">
        <f>'Controlled pct'!B507</f>
        <v>0</v>
      </c>
      <c r="AA509">
        <f>'Fight Time'!B507</f>
        <v>0</v>
      </c>
    </row>
    <row r="510" spans="23:27" x14ac:dyDescent="0.3">
      <c r="W510">
        <f>Control!B508</f>
        <v>0</v>
      </c>
      <c r="X510">
        <f>'Ctrl pct'!B508</f>
        <v>0</v>
      </c>
      <c r="Y510">
        <f>Controlled!B508</f>
        <v>0</v>
      </c>
      <c r="Z510">
        <f>'Controlled pct'!B508</f>
        <v>0</v>
      </c>
      <c r="AA510">
        <f>'Fight Time'!B508</f>
        <v>0</v>
      </c>
    </row>
    <row r="511" spans="23:27" x14ac:dyDescent="0.3">
      <c r="W511">
        <f>Control!B509</f>
        <v>0</v>
      </c>
      <c r="X511">
        <f>'Ctrl pct'!B509</f>
        <v>0</v>
      </c>
      <c r="Y511">
        <f>Controlled!B509</f>
        <v>0</v>
      </c>
      <c r="Z511">
        <f>'Controlled pct'!B509</f>
        <v>0</v>
      </c>
      <c r="AA511">
        <f>'Fight Time'!B509</f>
        <v>0</v>
      </c>
    </row>
    <row r="512" spans="23:27" x14ac:dyDescent="0.3">
      <c r="W512">
        <f>Control!B510</f>
        <v>0</v>
      </c>
      <c r="X512">
        <f>'Ctrl pct'!B510</f>
        <v>0</v>
      </c>
      <c r="Y512">
        <f>Controlled!B510</f>
        <v>0</v>
      </c>
      <c r="Z512">
        <f>'Controlled pct'!B510</f>
        <v>0</v>
      </c>
      <c r="AA512">
        <f>'Fight Time'!B510</f>
        <v>0</v>
      </c>
    </row>
    <row r="513" spans="23:27" x14ac:dyDescent="0.3">
      <c r="W513">
        <f>Control!B511</f>
        <v>0</v>
      </c>
      <c r="X513">
        <f>'Ctrl pct'!B511</f>
        <v>0</v>
      </c>
      <c r="Y513">
        <f>Controlled!B511</f>
        <v>0</v>
      </c>
      <c r="Z513">
        <f>'Controlled pct'!B511</f>
        <v>0</v>
      </c>
      <c r="AA513">
        <f>'Fight Time'!B511</f>
        <v>0</v>
      </c>
    </row>
    <row r="514" spans="23:27" x14ac:dyDescent="0.3">
      <c r="W514">
        <f>Control!B512</f>
        <v>0</v>
      </c>
      <c r="X514">
        <f>'Ctrl pct'!B512</f>
        <v>0</v>
      </c>
      <c r="Y514">
        <f>Controlled!B512</f>
        <v>0</v>
      </c>
      <c r="Z514">
        <f>'Controlled pct'!B512</f>
        <v>0</v>
      </c>
      <c r="AA514">
        <f>'Fight Time'!B512</f>
        <v>0</v>
      </c>
    </row>
    <row r="515" spans="23:27" x14ac:dyDescent="0.3">
      <c r="W515">
        <f>Control!B513</f>
        <v>0</v>
      </c>
      <c r="X515">
        <f>'Ctrl pct'!B513</f>
        <v>0</v>
      </c>
      <c r="Y515">
        <f>Controlled!B513</f>
        <v>0</v>
      </c>
      <c r="Z515">
        <f>'Controlled pct'!B513</f>
        <v>0</v>
      </c>
      <c r="AA515">
        <f>'Fight Time'!B513</f>
        <v>0</v>
      </c>
    </row>
    <row r="516" spans="23:27" x14ac:dyDescent="0.3">
      <c r="W516">
        <f>Control!B514</f>
        <v>0</v>
      </c>
      <c r="X516">
        <f>'Ctrl pct'!B514</f>
        <v>0</v>
      </c>
      <c r="Y516">
        <f>Controlled!B514</f>
        <v>0</v>
      </c>
      <c r="Z516">
        <f>'Controlled pct'!B514</f>
        <v>0</v>
      </c>
      <c r="AA516">
        <f>'Fight Time'!B514</f>
        <v>0</v>
      </c>
    </row>
    <row r="517" spans="23:27" x14ac:dyDescent="0.3">
      <c r="W517">
        <f>Control!B515</f>
        <v>0</v>
      </c>
      <c r="X517">
        <f>'Ctrl pct'!B515</f>
        <v>0</v>
      </c>
      <c r="Y517">
        <f>Controlled!B515</f>
        <v>0</v>
      </c>
      <c r="Z517">
        <f>'Controlled pct'!B515</f>
        <v>0</v>
      </c>
      <c r="AA517">
        <f>'Fight Time'!B515</f>
        <v>0</v>
      </c>
    </row>
    <row r="518" spans="23:27" x14ac:dyDescent="0.3">
      <c r="W518">
        <f>Control!B516</f>
        <v>0</v>
      </c>
      <c r="X518">
        <f>'Ctrl pct'!B516</f>
        <v>0</v>
      </c>
      <c r="Y518">
        <f>Controlled!B516</f>
        <v>0</v>
      </c>
      <c r="Z518">
        <f>'Controlled pct'!B516</f>
        <v>0</v>
      </c>
      <c r="AA518">
        <f>'Fight Time'!B516</f>
        <v>0</v>
      </c>
    </row>
    <row r="519" spans="23:27" x14ac:dyDescent="0.3">
      <c r="W519">
        <f>Control!B517</f>
        <v>0</v>
      </c>
      <c r="X519">
        <f>'Ctrl pct'!B517</f>
        <v>0</v>
      </c>
      <c r="Y519">
        <f>Controlled!B517</f>
        <v>0</v>
      </c>
      <c r="Z519">
        <f>'Controlled pct'!B517</f>
        <v>0</v>
      </c>
      <c r="AA519">
        <f>'Fight Time'!B517</f>
        <v>0</v>
      </c>
    </row>
    <row r="520" spans="23:27" x14ac:dyDescent="0.3">
      <c r="W520">
        <f>Control!B518</f>
        <v>0</v>
      </c>
      <c r="X520">
        <f>'Ctrl pct'!B518</f>
        <v>0</v>
      </c>
      <c r="Y520">
        <f>Controlled!B518</f>
        <v>0</v>
      </c>
      <c r="Z520">
        <f>'Controlled pct'!B518</f>
        <v>0</v>
      </c>
      <c r="AA520">
        <f>'Fight Time'!B518</f>
        <v>0</v>
      </c>
    </row>
    <row r="521" spans="23:27" x14ac:dyDescent="0.3">
      <c r="W521">
        <f>Control!B519</f>
        <v>0</v>
      </c>
      <c r="X521">
        <f>'Ctrl pct'!B519</f>
        <v>0</v>
      </c>
      <c r="Y521">
        <f>Controlled!B519</f>
        <v>0</v>
      </c>
      <c r="Z521">
        <f>'Controlled pct'!B519</f>
        <v>0</v>
      </c>
      <c r="AA521">
        <f>'Fight Time'!B519</f>
        <v>0</v>
      </c>
    </row>
    <row r="522" spans="23:27" x14ac:dyDescent="0.3">
      <c r="W522">
        <f>Control!B520</f>
        <v>0</v>
      </c>
      <c r="X522">
        <f>'Ctrl pct'!B520</f>
        <v>0</v>
      </c>
      <c r="Y522">
        <f>Controlled!B520</f>
        <v>0</v>
      </c>
      <c r="Z522">
        <f>'Controlled pct'!B520</f>
        <v>0</v>
      </c>
      <c r="AA522">
        <f>'Fight Time'!B520</f>
        <v>0</v>
      </c>
    </row>
    <row r="523" spans="23:27" x14ac:dyDescent="0.3">
      <c r="W523">
        <f>Control!B521</f>
        <v>0</v>
      </c>
      <c r="X523">
        <f>'Ctrl pct'!B521</f>
        <v>0</v>
      </c>
      <c r="Y523">
        <f>Controlled!B521</f>
        <v>0</v>
      </c>
      <c r="Z523">
        <f>'Controlled pct'!B521</f>
        <v>0</v>
      </c>
      <c r="AA523">
        <f>'Fight Time'!B521</f>
        <v>0</v>
      </c>
    </row>
    <row r="524" spans="23:27" x14ac:dyDescent="0.3">
      <c r="W524">
        <f>Control!B522</f>
        <v>0</v>
      </c>
      <c r="X524">
        <f>'Ctrl pct'!B522</f>
        <v>0</v>
      </c>
      <c r="Y524">
        <f>Controlled!B522</f>
        <v>0</v>
      </c>
      <c r="Z524">
        <f>'Controlled pct'!B522</f>
        <v>0</v>
      </c>
      <c r="AA524">
        <f>'Fight Time'!B522</f>
        <v>0</v>
      </c>
    </row>
    <row r="525" spans="23:27" x14ac:dyDescent="0.3"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23:27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23:27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23:27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2025-09-18T22:02:08Z</dcterms:modified>
</cp:coreProperties>
</file>