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计算器(简洁版)" sheetId="1" r:id="rId4"/>
    <sheet state="visible" name="计算器(详细版)" sheetId="2" r:id="rId5"/>
    <sheet state="visible" name="详细计算" sheetId="3" r:id="rId6"/>
    <sheet state="visible" name="面积计算器" sheetId="4" r:id="rId7"/>
    <sheet state="visible" name="中国师傅版" sheetId="5" r:id="rId8"/>
  </sheets>
  <definedNames>
    <definedName name="plaster">'详细计算'!$D$38:$D$41</definedName>
    <definedName name="steps">'详细计算'!$D$30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3">
      <text>
        <t xml:space="preserve">开工需要的固定费用，比如一些工作需要额外设备租赁，比如喷涂漆，手脚架</t>
      </text>
    </comment>
    <comment authorId="0" ref="K3">
      <text>
        <t xml:space="preserve">有些项目的材料需要额外运费，比如门，</t>
      </text>
    </comment>
    <comment authorId="0" ref="L3">
      <text>
        <t xml:space="preserve">名义上公司抽成比例，简单的项目可以低一点，复杂的需要高一点</t>
      </text>
    </comment>
    <comment authorId="0" ref="N3">
      <text>
        <t xml:space="preserve">材料管理风险，比如材料的退换，仓储等等，如果一切顺利也可能有赚
</t>
      </text>
    </comment>
    <comment authorId="0" ref="S3">
      <text>
        <t xml:space="preserve">给运费挂钩，运输系数越高每单位的运费越高，例如水泥腻子等比较重，以及一些材料尺寸比较大等等</t>
      </text>
    </comment>
    <comment authorId="0" ref="T3">
      <text>
        <t xml:space="preserve">开票的话，税前价格需要相应增高，最低为6%</t>
      </text>
    </comment>
    <comment authorId="0" ref="D91">
      <text>
        <t xml:space="preserve">地漏有改动，一定要重新找平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3">
      <text>
        <t xml:space="preserve">给运费挂钩，运输系数越高每单位的运费越高，例如水泥腻子等比较重，以及一些材料尺寸比较大等等</t>
      </text>
    </comment>
    <comment authorId="0" ref="M3">
      <text>
        <t xml:space="preserve">开票的话，税前价格需要相应增高，最低为6%</t>
      </text>
    </comment>
    <comment authorId="0" ref="D99">
      <text>
        <t xml:space="preserve">地漏有改动，一定要重新找平</t>
      </text>
    </comment>
  </commentList>
</comments>
</file>

<file path=xl/sharedStrings.xml><?xml version="1.0" encoding="utf-8"?>
<sst xmlns="http://schemas.openxmlformats.org/spreadsheetml/2006/main" count="679" uniqueCount="250">
  <si>
    <t>使用说明</t>
  </si>
  <si>
    <t>1. 选择项目类型(点击下拉列表，B6)
2. 输入各个工作需要的人工数量(黑色加粗部分)
3. 根据需要选择要不要包材料
4. 根据需要选择垃圾处理</t>
  </si>
  <si>
    <t>项目类型</t>
  </si>
  <si>
    <t>吊顶</t>
  </si>
  <si>
    <t>清零快捷键</t>
  </si>
  <si>
    <t>ctrl + alt + shift + 0</t>
  </si>
  <si>
    <t>项目对应起始行号</t>
  </si>
  <si>
    <t>项目对应结束行号</t>
  </si>
  <si>
    <t>工作内容</t>
  </si>
  <si>
    <t>项目对应行号</t>
  </si>
  <si>
    <t>单位</t>
  </si>
  <si>
    <t>输入数量</t>
  </si>
  <si>
    <t>是否包基础材料</t>
  </si>
  <si>
    <t>是</t>
  </si>
  <si>
    <t>否</t>
  </si>
  <si>
    <t>材料单位</t>
  </si>
  <si>
    <t>m2</t>
  </si>
  <si>
    <t>输入所需材料数量</t>
  </si>
  <si>
    <t>固定起始人工费用</t>
  </si>
  <si>
    <t>人工(无运营)</t>
  </si>
  <si>
    <t>材料(无运营)</t>
  </si>
  <si>
    <t>人工总费用</t>
  </si>
  <si>
    <t>材料总费用</t>
  </si>
  <si>
    <t>每项工作总价</t>
  </si>
  <si>
    <t>运输人工</t>
  </si>
  <si>
    <t>材料额外运输</t>
  </si>
  <si>
    <t>总运输</t>
  </si>
  <si>
    <t>总人工(无运营)</t>
  </si>
  <si>
    <t>总材料(无运营)</t>
  </si>
  <si>
    <t>总成本(无垃圾处理)</t>
  </si>
  <si>
    <t>总利润(预计)</t>
  </si>
  <si>
    <t>垃圾处理</t>
  </si>
  <si>
    <t>师傅选择</t>
  </si>
  <si>
    <t>装修等级</t>
  </si>
  <si>
    <t>精装</t>
  </si>
  <si>
    <t>平装</t>
  </si>
  <si>
    <t>总报价(无垃圾处理)</t>
  </si>
  <si>
    <t>总报价(包垃圾处理)</t>
  </si>
  <si>
    <t>批灰刷漆</t>
  </si>
  <si>
    <t>固定起始费用</t>
  </si>
  <si>
    <t>高级师傅</t>
  </si>
  <si>
    <t>王牌师傅</t>
  </si>
  <si>
    <t>总价(无垃圾处理)</t>
  </si>
  <si>
    <t>总价(包垃圾处理)</t>
  </si>
  <si>
    <t>详细版：根据荷兰公司使用的方式进行价格计算，适用于给荷兰人或者顾客需要细节的时候的解释</t>
  </si>
  <si>
    <t>加内容的时候使用上下插入行，不要拖动。新增工作内容的时候，细分的工作类型最后需要用 - 结尾，请参考已有的项目</t>
  </si>
  <si>
    <t>价格单位</t>
  </si>
  <si>
    <t>欧元</t>
  </si>
  <si>
    <t>编号</t>
  </si>
  <si>
    <t>工种</t>
  </si>
  <si>
    <t>工作类型</t>
  </si>
  <si>
    <t>工作类型（细分）</t>
  </si>
  <si>
    <t>人工</t>
  </si>
  <si>
    <t>材料</t>
  </si>
  <si>
    <t>总单位价</t>
  </si>
  <si>
    <t>额外运费</t>
  </si>
  <si>
    <t>人工利润率</t>
  </si>
  <si>
    <t>运营费用 / 单位</t>
  </si>
  <si>
    <t>材料风险利润率</t>
  </si>
  <si>
    <t>材料风险费用</t>
  </si>
  <si>
    <t>总人工价格/单位</t>
  </si>
  <si>
    <t>总材料价/单位</t>
  </si>
  <si>
    <t>总价/单位</t>
  </si>
  <si>
    <t>运输系数</t>
  </si>
  <si>
    <t>开票收入税补贴</t>
  </si>
  <si>
    <t>税率</t>
  </si>
  <si>
    <t>含税价格/单位</t>
  </si>
  <si>
    <t>木工</t>
  </si>
  <si>
    <t>隔墙</t>
  </si>
  <si>
    <t>木框架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</si>
  <si>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</si>
  <si>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</si>
  <si>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</si>
  <si>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</si>
  <si>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</si>
  <si>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</si>
  <si>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</si>
  <si>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</si>
  <si>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-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</si>
  <si>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</si>
  <si>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</si>
  <si>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</si>
  <si>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</si>
  <si>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</si>
  <si>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</si>
  <si>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</si>
  <si>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</si>
  <si>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</si>
  <si>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</si>
  <si>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</si>
  <si>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</si>
  <si>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</si>
  <si>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</si>
  <si>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</si>
  <si>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</si>
  <si>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</si>
  <si>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</si>
  <si>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</si>
  <si>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</si>
  <si>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</si>
  <si>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</si>
  <si>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</si>
  <si>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</si>
  <si>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</si>
  <si>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</si>
  <si>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</si>
  <si>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</si>
  <si>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</si>
  <si>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</si>
  <si>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</si>
  <si>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</si>
  <si>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</si>
  <si>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</si>
  <si>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</si>
  <si>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</si>
  <si>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</si>
  <si>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</si>
  <si>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</si>
  <si>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</si>
  <si>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</si>
  <si>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</si>
  <si>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</si>
  <si>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</si>
  <si>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</si>
  <si>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</si>
  <si>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</si>
  <si>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</si>
  <si>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</si>
  <si>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</si>
  <si>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</si>
  <si>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</si>
  <si>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</si>
  <si>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</si>
  <si>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</si>
  <si>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</si>
  <si>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</si>
  <si>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组</t>
  </si>
  <si>
    <t>新加组数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</si>
  <si>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</si>
  <si>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</si>
  <si>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</si>
  <si>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</si>
  <si>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</si>
  <si>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</si>
  <si>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</si>
  <si>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</si>
  <si>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运输工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</si>
  <si>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</si>
  <si>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</si>
  <si>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</si>
  <si>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</si>
  <si>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</si>
  <si>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</si>
  <si>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</si>
  <si>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浴室瓷砖（小面积）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</si>
  <si>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</si>
  <si>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</si>
  <si>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</si>
  <si>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</si>
  <si>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</si>
  <si>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</si>
  <si>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</si>
  <si>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</si>
  <si>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</si>
  <si>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</si>
  <si>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</si>
  <si>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</si>
  <si>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</si>
  <si>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</si>
  <si>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</si>
  <si>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</si>
  <si>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</si>
  <si>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</si>
  <si>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</si>
  <si>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</si>
  <si>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</si>
  <si>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</si>
  <si>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</si>
  <si>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</si>
  <si>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</si>
  <si>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</si>
  <si>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</si>
  <si>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</si>
  <si>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</si>
  <si>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</si>
  <si>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</si>
  <si>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</si>
  <si>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</si>
  <si>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</si>
  <si>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</si>
  <si>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</si>
  <si>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</si>
  <si>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</si>
  <si>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</si>
  <si>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</si>
  <si>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</si>
  <si>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</si>
  <si>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</si>
  <si>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</si>
  <si>
    <t>墙面</t>
  </si>
  <si>
    <t>长(m)</t>
  </si>
  <si>
    <t>宽(m)</t>
  </si>
  <si>
    <t>输入尺寸</t>
  </si>
  <si>
    <t>面积</t>
  </si>
  <si>
    <t>计算规则</t>
  </si>
  <si>
    <t>小窗和一般的门不减面积，大门大窗减一半</t>
  </si>
  <si>
    <t>高(m)</t>
  </si>
  <si>
    <t>地面面积</t>
  </si>
  <si>
    <t>墙面面积</t>
  </si>
  <si>
    <t>半墙面积</t>
  </si>
  <si>
    <t>墙地总面积</t>
  </si>
  <si>
    <t>天花板面积</t>
  </si>
  <si>
    <t>全屋</t>
  </si>
  <si>
    <t>占地面积(m2)</t>
  </si>
  <si>
    <t>墙高(m)</t>
  </si>
  <si>
    <t>层数</t>
  </si>
  <si>
    <t>房间数(非浴室)</t>
  </si>
  <si>
    <t>厕所数</t>
  </si>
  <si>
    <t>浴室数</t>
  </si>
  <si>
    <t>大窗数量(宽1.8m以上)</t>
  </si>
  <si>
    <t>窗户宽度(m)</t>
  </si>
  <si>
    <t>窗户高度(m)</t>
  </si>
  <si>
    <t>天花面积</t>
  </si>
  <si>
    <t>墙面地面比系数</t>
  </si>
  <si>
    <t>墙面快速估计面积</t>
  </si>
  <si>
    <t>厕所浴室扣除面积</t>
  </si>
  <si>
    <t>楼梯间面积</t>
  </si>
  <si>
    <t>窗户扣除面积</t>
  </si>
  <si>
    <t>总墙面面积</t>
  </si>
  <si>
    <t>中国师傅版：根据中国师傅使用的工时（已等效成每单位）的方式进行价格计算，命名方式调整为中国师傅喊价方式，适用于给一般客户初步报价的时候</t>
  </si>
  <si>
    <t>包工价格/单位</t>
  </si>
  <si>
    <t>包工包料价格/单位</t>
  </si>
  <si>
    <t>每单位需要的工时(小时)</t>
  </si>
  <si>
    <t>每单位需要的工时(天)</t>
  </si>
  <si>
    <t>每工时价格</t>
  </si>
  <si>
    <t>做隔墙(默认打包价)</t>
  </si>
  <si>
    <t>装木门+刷漆</t>
  </si>
  <si>
    <t>新木门刷漆</t>
  </si>
  <si>
    <t>铺地板(默认打包价)</t>
  </si>
  <si>
    <t>踢脚线</t>
  </si>
  <si>
    <t>批灰</t>
  </si>
  <si>
    <t>墙面批灰(默认打包价)</t>
  </si>
  <si>
    <t>天花批灰</t>
  </si>
  <si>
    <t>标准墙面批灰</t>
  </si>
  <si>
    <t>标准天花批灰</t>
  </si>
  <si>
    <t>墙面刷漆(默认打包价)</t>
  </si>
  <si>
    <t>天花刷漆(默认打包价)</t>
  </si>
  <si>
    <t>浴室（三件套打包价）</t>
  </si>
  <si>
    <t>水电线路改造（三件套+暖气片+简单排气）</t>
  </si>
  <si>
    <t>水电线路改造（2件套+简单排气）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</si>
</sst>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color rgb="FFF3F3F3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rgb="FFA61C00"/>
      <name val="Arial"/>
      <scheme val="minor"/>
    </font>
    <font>
      <b/>
      <color rgb="FFA61C00"/>
      <name val="Arial"/>
      <scheme val="minor"/>
    </font>
    <font>
      <b/>
      <color rgb="FF000000"/>
      <name val="Arial"/>
      <scheme val="minor"/>
    </font>
    <font>
      <sz val="12.0"/>
      <color rgb="FF0F0F0F"/>
      <name val="Söhne"/>
    </font>
    <font>
      <sz val="9.0"/>
      <color rgb="FF7E3794"/>
      <name val="&quot;Google Sans Mono&quot;"/>
    </font>
    <font>
      <color theme="1"/>
      <name val="Arial"/>
    </font>
    <font>
      <i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3C78D8"/>
        <bgColor rgb="FF3C78D8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horizontal="left" readingOrder="0" vertical="top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5" fontId="2" numFmtId="0" xfId="0" applyAlignment="1" applyFill="1" applyFont="1">
      <alignment horizontal="center" readingOrder="0"/>
    </xf>
    <xf borderId="0" fillId="4" fontId="1" numFmtId="0" xfId="0" applyFont="1"/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4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Font="1"/>
    <xf borderId="0" fillId="4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8" numFmtId="0" xfId="0" applyFont="1"/>
    <xf borderId="0" fillId="5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Font="1"/>
    <xf borderId="0" fillId="6" fontId="9" numFmtId="0" xfId="0" applyFill="1" applyFont="1"/>
    <xf borderId="0" fillId="0" fontId="3" numFmtId="0" xfId="0" applyFont="1"/>
    <xf borderId="0" fillId="7" fontId="1" numFmtId="0" xfId="0" applyAlignment="1" applyFill="1" applyFont="1">
      <alignment readingOrder="0" vertical="center"/>
    </xf>
    <xf borderId="0" fillId="3" fontId="1" numFmtId="0" xfId="0" applyAlignment="1" applyFont="1">
      <alignment readingOrder="0" shrinkToFit="0" vertical="top" wrapText="1"/>
    </xf>
    <xf borderId="0" fillId="8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vertical="center"/>
    </xf>
    <xf borderId="0" fillId="9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/>
    </xf>
    <xf borderId="0" fillId="0" fontId="1" numFmtId="9" xfId="0" applyAlignment="1" applyFont="1" applyNumberFormat="1">
      <alignment readingOrder="0"/>
    </xf>
    <xf borderId="0" fillId="10" fontId="1" numFmtId="0" xfId="0" applyAlignment="1" applyFill="1" applyFont="1">
      <alignment readingOrder="0"/>
    </xf>
    <xf borderId="0" fillId="0" fontId="3" numFmtId="0" xfId="0" applyAlignment="1" applyFont="1">
      <alignment horizontal="right"/>
    </xf>
    <xf borderId="0" fillId="11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readingOrder="0" vertical="bottom"/>
    </xf>
    <xf borderId="0" fillId="0" fontId="11" numFmtId="0" xfId="0" applyAlignment="1" applyFont="1">
      <alignment horizontal="right" vertical="bottom"/>
    </xf>
    <xf borderId="0" fillId="0" fontId="10" numFmtId="0" xfId="0" applyAlignment="1" applyFont="1">
      <alignment horizontal="right" vertical="bottom"/>
    </xf>
    <xf borderId="0" fillId="0" fontId="10" numFmtId="9" xfId="0" applyAlignment="1" applyFont="1" applyNumberFormat="1">
      <alignment horizontal="right" vertical="bottom"/>
    </xf>
    <xf borderId="0" fillId="3" fontId="1" numFmtId="0" xfId="0" applyAlignment="1" applyFont="1">
      <alignment horizontal="center" readingOrder="0"/>
    </xf>
    <xf borderId="0" fillId="6" fontId="1" numFmtId="0" xfId="0" applyFont="1"/>
    <xf borderId="0" fillId="0" fontId="1" numFmtId="2" xfId="0" applyFont="1" applyNumberFormat="1"/>
    <xf borderId="0" fillId="4" fontId="4" numFmtId="0" xfId="0" applyAlignment="1" applyFont="1">
      <alignment horizontal="center" readingOrder="0" shrinkToFit="0" vertical="center" wrapText="1"/>
    </xf>
    <xf borderId="0" fillId="4" fontId="1" numFmtId="2" xfId="0" applyAlignment="1" applyFont="1" applyNumberFormat="1">
      <alignment horizontal="center" readingOrder="0" shrinkToFit="0" vertical="center" wrapText="1"/>
    </xf>
    <xf borderId="0" fillId="6" fontId="4" numFmtId="0" xfId="0" applyFont="1"/>
    <xf borderId="0" fillId="0" fontId="1" numFmtId="9" xfId="0" applyFont="1" applyNumberFormat="1"/>
    <xf borderId="0" fillId="0" fontId="1" numFmtId="2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6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0"/>
    <col customWidth="1" min="3" max="3" width="12.13"/>
    <col customWidth="1" min="4" max="4" width="11.88"/>
    <col customWidth="1" min="5" max="5" width="10.88"/>
    <col customWidth="1" min="6" max="6" width="11.38"/>
    <col customWidth="1" min="7" max="7" width="9.63"/>
    <col customWidth="1" min="8" max="8" width="10.38"/>
    <col customWidth="1" min="9" max="9" width="9.88"/>
    <col customWidth="1" min="10" max="10" width="8.75"/>
    <col customWidth="1" min="11" max="11" width="10.63"/>
  </cols>
  <sheetData>
    <row r="1">
      <c r="B1" s="1" t="s">
        <v>0</v>
      </c>
    </row>
    <row r="2">
      <c r="A2" s="2"/>
      <c r="B2" s="3" t="s">
        <v>1</v>
      </c>
    </row>
    <row r="3">
      <c r="A3" s="2"/>
    </row>
    <row r="4" ht="20.25" customHeight="1">
      <c r="A4" s="2"/>
    </row>
    <row r="5">
      <c r="A5" s="2"/>
    </row>
    <row r="6">
      <c r="A6" s="4" t="s">
        <v>2</v>
      </c>
      <c r="B6" s="5" t="s">
        <v>3</v>
      </c>
      <c r="E6" s="6" t="s">
        <v>4</v>
      </c>
      <c r="F6" s="2" t="s">
        <v>5</v>
      </c>
    </row>
    <row r="7" hidden="1">
      <c r="A7" s="4" t="s">
        <v>6</v>
      </c>
      <c r="B7" s="2">
        <f t="array" ref="B7">ROW(INDEX('详细计算'!C4:C179, MATCH(B6, '详细计算'!C4:C179, 0)))</f>
        <v>23</v>
      </c>
    </row>
    <row r="8" hidden="1">
      <c r="A8" s="4" t="s">
        <v>7</v>
      </c>
      <c r="B8" s="2">
        <f t="array" ref="B8">MATCH("-",INDEX('详细计算'!D:D, B7):INDEX('详细计算'!D:D, B7+20),0) + Row(INDEX('详细计算'!D:D, B7))-1</f>
        <v>28</v>
      </c>
    </row>
    <row r="9">
      <c r="A9" s="7"/>
    </row>
    <row r="10">
      <c r="A10" s="4" t="s">
        <v>8</v>
      </c>
      <c r="B10" s="8" t="str">
        <f t="array" ref="B10">IF(AND(INDEX('详细计算'!$D:$D, $B$7)&lt;&gt;"-", A10 &lt;&gt;"-"),INDEX('详细计算'!$D:$D, $B$7),"-") </f>
        <v>拆老的吊顶</v>
      </c>
      <c r="C10" s="8" t="str">
        <f t="array" ref="C10">IF(AND(INDEX('详细计算'!D:D, B7+1)&lt;&gt;"-", B10 &lt;&gt;"-"),INDEX('详细计算'!D:D, B7+1),"-") </f>
        <v>全新吊顶木结构+石膏板</v>
      </c>
      <c r="D10" s="8" t="str">
        <f t="array" ref="D10">IF(AND(INDEX('详细计算'!D:D, B7+2)&lt;&gt;"-", C10 &lt;&gt;"-"),INDEX('详细计算'!D:D, B7+2),"-") </f>
        <v>老天花板木条找平+石膏板</v>
      </c>
      <c r="E10" s="8" t="str">
        <f t="array" ref="E10">IF(AND(INDEX('详细计算'!D:D, B7+3)&lt;&gt;"-", D10 &lt;&gt;"-"),INDEX('详细计算'!D:D, B7+3),"-") </f>
        <v>双眼皮吊顶</v>
      </c>
      <c r="F10" s="8" t="str">
        <f t="array" ref="F10">IF(AND(INDEX('详细计算'!D:D, B7+4)&lt;&gt;"-", E10 &lt;&gt;"-"),INDEX('详细计算'!D:D, B7+4),"-") </f>
        <v>吊顶批灰</v>
      </c>
      <c r="G10" s="8" t="str">
        <f t="array" ref="G10">IF(AND(INDEX('详细计算'!D:D, B7+5)&lt;&gt;"-", F10 &lt;&gt;"-"),INDEX('详细计算'!D:D, B7+5),"-") </f>
        <v>-</v>
      </c>
      <c r="H10" s="8" t="str">
        <f t="array" ref="H10">IF(AND(INDEX('详细计算'!D:D, B7+6)&lt;&gt;"-", G10 &lt;&gt;"-"),INDEX('详细计算'!D:D, B7+6),"-") </f>
        <v>-</v>
      </c>
      <c r="I10" s="8" t="str">
        <f t="array" ref="I10">IF(AND(INDEX('详细计算'!D:D, B7+7)&lt;&gt;"-", H10 &lt;&gt;"-"),INDEX('详细计算'!D:D, B7+7),"-") </f>
        <v>-</v>
      </c>
      <c r="J10" s="8" t="str">
        <f t="array" ref="J10">IF(AND(INDEX('详细计算'!$D:$D, $B$7 +8)&lt;&gt;"-", I10 &lt;&gt;"-"),INDEX('详细计算'!$D:$D, $B$7+8),"-") </f>
        <v>-</v>
      </c>
      <c r="K10" s="8" t="str">
        <f t="array" ref="K10">IF(AND(INDEX('详细计算'!$D:$D, $B$7 +9)&lt;&gt;"-", J10 &lt;&gt;"-"),INDEX('详细计算'!$D:$D, $B$7+9),"-") </f>
        <v>-</v>
      </c>
      <c r="L10" s="8" t="str">
        <f t="array" ref="L10">IF(AND(INDEX('详细计算'!$D:$D, $B$7 +10)&lt;&gt;"-", K10 &lt;&gt;"-"),INDEX('详细计算'!$D:$D, $B$7+10),"-") </f>
        <v>-</v>
      </c>
      <c r="M10" s="8" t="str">
        <f t="array" ref="M10">IF(AND(INDEX('详细计算'!$D:$D, $B$7 +11)&lt;&gt;"-", L10 &lt;&gt;"-"),INDEX('详细计算'!$D:$D, $B$7+11),"-") </f>
        <v>-</v>
      </c>
      <c r="N10" s="8" t="str">
        <f t="array" ref="N10">IF(AND(INDEX('详细计算'!$D:$D, $B$7 +12)&lt;&gt;"-", M10 &lt;&gt;"-"),INDEX('详细计算'!$D:$D, $B$7+12),"-") </f>
        <v>-</v>
      </c>
      <c r="O10" s="8" t="str">
        <f t="array" ref="O10">IF(AND(INDEX('详细计算'!$D:$D, $B$7 +13)&lt;&gt;"-", N10 &lt;&gt;"-"),INDEX('详细计算'!$D:$D, $B$7+13),"-") </f>
        <v>-</v>
      </c>
      <c r="P10" s="8" t="str">
        <f t="array" ref="P10">IF(AND(INDEX('详细计算'!$D:$D, $B$7 +14)&lt;&gt;"-", O10 &lt;&gt;"-"),INDEX('详细计算'!$D:$D, $B$7+14),"-") </f>
        <v>-</v>
      </c>
    </row>
    <row r="11" hidden="1">
      <c r="A11" s="4" t="s">
        <v>9</v>
      </c>
      <c r="B11" s="9">
        <f t="shared" ref="B11:P11" si="1">IF(ISNA(ROW(INDEX(INDIRECT("'详细计算'!D" &amp; ($B7) &amp; ":D" &amp; ($B8-1)), MATCH(B10, INDIRECT("'详细计算'!D" &amp; $B7 &amp; ":D" &amp; ($B8-1)), 0)))),"-",ROW(INDEX(INDIRECT("'详细计算'!D" &amp; ($B7) &amp; ":D" &amp; ($B8-1)), MATCH(B10, INDIRECT("'详细计算'!D" &amp; $B7 &amp; ":D" &amp; ($B8-1)), 0))))
</f>
        <v>23</v>
      </c>
      <c r="C11" s="9">
        <f t="shared" si="1"/>
        <v>24</v>
      </c>
      <c r="D11" s="9">
        <f t="shared" si="1"/>
        <v>25</v>
      </c>
      <c r="E11" s="9">
        <f t="shared" si="1"/>
        <v>26</v>
      </c>
      <c r="F11" s="9">
        <f t="shared" si="1"/>
        <v>27</v>
      </c>
      <c r="G11" s="9" t="str">
        <f t="shared" si="1"/>
        <v>-</v>
      </c>
      <c r="H11" s="9" t="str">
        <f t="shared" si="1"/>
        <v>-</v>
      </c>
      <c r="I11" s="9" t="str">
        <f t="shared" si="1"/>
        <v>-</v>
      </c>
      <c r="J11" s="2" t="str">
        <f t="shared" si="1"/>
        <v>-</v>
      </c>
      <c r="K11" s="2" t="str">
        <f t="shared" si="1"/>
        <v>-</v>
      </c>
      <c r="L11" s="2" t="str">
        <f t="shared" si="1"/>
        <v>-</v>
      </c>
      <c r="M11" s="2" t="str">
        <f t="shared" si="1"/>
        <v>-</v>
      </c>
      <c r="N11" s="2" t="str">
        <f t="shared" si="1"/>
        <v>-</v>
      </c>
      <c r="O11" s="2" t="str">
        <f t="shared" si="1"/>
        <v>-</v>
      </c>
      <c r="P11" s="2" t="str">
        <f t="shared" si="1"/>
        <v>-</v>
      </c>
    </row>
    <row r="12">
      <c r="A12" s="4"/>
      <c r="B12" s="10"/>
      <c r="C12" s="10"/>
    </row>
    <row r="13">
      <c r="A13" s="4" t="s">
        <v>10</v>
      </c>
      <c r="B13" s="11" t="str">
        <f t="shared" ref="B13:D13" si="2">INDIRECT("'详细计算'!F" &amp; B11)</f>
        <v>m2</v>
      </c>
      <c r="C13" s="11" t="str">
        <f t="shared" si="2"/>
        <v>m2</v>
      </c>
      <c r="D13" s="11" t="str">
        <f t="shared" si="2"/>
        <v>m2</v>
      </c>
      <c r="E13" s="11" t="str">
        <f t="shared" ref="E13:P13" si="3">IF(E11 = "-", "-", INDIRECT("'详细计算'!F" &amp; E11))</f>
        <v>m</v>
      </c>
      <c r="F13" s="11" t="str">
        <f t="shared" si="3"/>
        <v>m2</v>
      </c>
      <c r="G13" s="11" t="str">
        <f t="shared" si="3"/>
        <v>-</v>
      </c>
      <c r="H13" s="11" t="str">
        <f t="shared" si="3"/>
        <v>-</v>
      </c>
      <c r="I13" s="11" t="str">
        <f t="shared" si="3"/>
        <v>-</v>
      </c>
      <c r="J13" s="11" t="str">
        <f t="shared" si="3"/>
        <v>-</v>
      </c>
      <c r="K13" s="11" t="str">
        <f t="shared" si="3"/>
        <v>-</v>
      </c>
      <c r="L13" s="11" t="str">
        <f t="shared" si="3"/>
        <v>-</v>
      </c>
      <c r="M13" s="11" t="str">
        <f t="shared" si="3"/>
        <v>-</v>
      </c>
      <c r="N13" s="11" t="str">
        <f t="shared" si="3"/>
        <v>-</v>
      </c>
      <c r="O13" s="11" t="str">
        <f t="shared" si="3"/>
        <v>-</v>
      </c>
      <c r="P13" s="11" t="str">
        <f t="shared" si="3"/>
        <v>-</v>
      </c>
    </row>
    <row r="14">
      <c r="A14" s="12" t="s">
        <v>11</v>
      </c>
      <c r="B14" s="9">
        <v>0.0</v>
      </c>
      <c r="C14" s="9">
        <v>100.0</v>
      </c>
      <c r="D14" s="9">
        <v>0.0</v>
      </c>
      <c r="E14" s="9">
        <v>0.0</v>
      </c>
      <c r="F14" s="9">
        <v>100.0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</row>
    <row r="15">
      <c r="A15" s="4"/>
      <c r="B15" s="10"/>
      <c r="C15" s="10"/>
    </row>
    <row r="16">
      <c r="A16" s="12" t="s">
        <v>12</v>
      </c>
      <c r="B16" s="13" t="s">
        <v>13</v>
      </c>
      <c r="C16" s="13" t="s">
        <v>13</v>
      </c>
      <c r="D16" s="13" t="s">
        <v>13</v>
      </c>
      <c r="E16" s="13" t="s">
        <v>13</v>
      </c>
      <c r="F16" s="13" t="s">
        <v>14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13</v>
      </c>
      <c r="O16" s="13" t="s">
        <v>13</v>
      </c>
      <c r="P16" s="13" t="s">
        <v>13</v>
      </c>
    </row>
    <row r="17">
      <c r="A17" s="4" t="s">
        <v>15</v>
      </c>
      <c r="B17" s="14" t="s">
        <v>16</v>
      </c>
      <c r="C17" s="14" t="s">
        <v>16</v>
      </c>
      <c r="D17" s="11" t="str">
        <f t="array" ref="D17">INDIRECT("'详细计算'!$H" &amp; D$11)</f>
        <v>m2</v>
      </c>
      <c r="E17" s="11" t="str">
        <f t="array" ref="E17">if( E11 = "-", "-", INDIRECT("'详细计算'!$H" &amp; E$11))</f>
        <v>m</v>
      </c>
      <c r="F17" s="14" t="s">
        <v>16</v>
      </c>
      <c r="G17" s="14" t="s">
        <v>16</v>
      </c>
      <c r="H17" s="11" t="str">
        <f t="array" ref="H17">if( H11 = "-", "-", INDIRECT("'详细计算'!$H" &amp; H$11))</f>
        <v>-</v>
      </c>
      <c r="I17" s="14" t="s">
        <v>16</v>
      </c>
      <c r="J17" s="11" t="str">
        <f t="shared" ref="J17:P17" si="4">if( J11 = "-", "-", INDIRECT("'详细计算'!$H" &amp; J$11))</f>
        <v>-</v>
      </c>
      <c r="K17" s="11" t="str">
        <f t="shared" si="4"/>
        <v>-</v>
      </c>
      <c r="L17" s="11" t="str">
        <f t="shared" si="4"/>
        <v>-</v>
      </c>
      <c r="M17" s="11" t="str">
        <f t="shared" si="4"/>
        <v>-</v>
      </c>
      <c r="N17" s="11" t="str">
        <f t="shared" si="4"/>
        <v>-</v>
      </c>
      <c r="O17" s="11" t="str">
        <f t="shared" si="4"/>
        <v>-</v>
      </c>
      <c r="P17" s="11" t="str">
        <f t="shared" si="4"/>
        <v>-</v>
      </c>
    </row>
    <row r="18">
      <c r="A18" s="12" t="s">
        <v>17</v>
      </c>
      <c r="B18" s="9">
        <f>B14</f>
        <v>0</v>
      </c>
      <c r="C18" s="9">
        <v>100.0</v>
      </c>
      <c r="D18" s="9">
        <f t="shared" ref="D18:P18" si="5">D14</f>
        <v>0</v>
      </c>
      <c r="E18" s="9">
        <f t="shared" si="5"/>
        <v>0</v>
      </c>
      <c r="F18" s="9">
        <f t="shared" si="5"/>
        <v>100</v>
      </c>
      <c r="G18" s="9">
        <f t="shared" si="5"/>
        <v>0</v>
      </c>
      <c r="H18" s="9">
        <f t="shared" si="5"/>
        <v>0</v>
      </c>
      <c r="I18" s="9">
        <f t="shared" si="5"/>
        <v>0</v>
      </c>
      <c r="J18" s="9">
        <f t="shared" si="5"/>
        <v>0</v>
      </c>
      <c r="K18" s="9">
        <f t="shared" si="5"/>
        <v>0</v>
      </c>
      <c r="L18" s="9">
        <f t="shared" si="5"/>
        <v>0</v>
      </c>
      <c r="M18" s="9">
        <f t="shared" si="5"/>
        <v>0</v>
      </c>
      <c r="N18" s="9">
        <f t="shared" si="5"/>
        <v>0</v>
      </c>
      <c r="O18" s="9">
        <f t="shared" si="5"/>
        <v>0</v>
      </c>
      <c r="P18" s="9">
        <f t="shared" si="5"/>
        <v>0</v>
      </c>
    </row>
    <row r="19">
      <c r="A19" s="4"/>
    </row>
    <row r="20">
      <c r="A20" s="4" t="s">
        <v>18</v>
      </c>
      <c r="B20" s="15">
        <f t="array" ref="B20">if(B14=0,0, IF(ISNA(INDIRECT("'详细计算'!$J" &amp; B11)),0,INDIRECT("'详细计算'!J" &amp; B11)))</f>
        <v>0</v>
      </c>
      <c r="C20" s="15">
        <f t="shared" ref="C20:P20" si="6">if(C14=0,0, IF(ISNA(INDIRECT("'详细计算'!J" &amp; C11)),0,INDIRECT("'详细计算'!J" &amp; C11)))</f>
        <v>0</v>
      </c>
      <c r="D20" s="15">
        <f t="shared" si="6"/>
        <v>0</v>
      </c>
      <c r="E20" s="15">
        <f t="shared" si="6"/>
        <v>0</v>
      </c>
      <c r="F20" s="15">
        <f t="shared" si="6"/>
        <v>0</v>
      </c>
      <c r="G20" s="15">
        <f t="shared" si="6"/>
        <v>0</v>
      </c>
      <c r="H20" s="15">
        <f t="shared" si="6"/>
        <v>0</v>
      </c>
      <c r="I20" s="15">
        <f t="shared" si="6"/>
        <v>0</v>
      </c>
      <c r="J20" s="15">
        <f t="shared" si="6"/>
        <v>0</v>
      </c>
      <c r="K20" s="15">
        <f t="shared" si="6"/>
        <v>0</v>
      </c>
      <c r="L20" s="15">
        <f t="shared" si="6"/>
        <v>0</v>
      </c>
      <c r="M20" s="15">
        <f t="shared" si="6"/>
        <v>0</v>
      </c>
      <c r="N20" s="15">
        <f t="shared" si="6"/>
        <v>0</v>
      </c>
      <c r="O20" s="15">
        <f t="shared" si="6"/>
        <v>0</v>
      </c>
      <c r="P20" s="15">
        <f t="shared" si="6"/>
        <v>0</v>
      </c>
    </row>
    <row r="21">
      <c r="A21" s="4" t="s">
        <v>19</v>
      </c>
      <c r="B21" s="15">
        <f t="array" ref="B21">IF(ISNA(B14*INDIRECT("'详细计算'!E" &amp; B11)),0,B14*INDIRECT("'详细计算'!E" &amp; B11))</f>
        <v>0</v>
      </c>
      <c r="C21" s="15">
        <f t="shared" ref="C21:D21" si="7">C14*INDIRECT("'详细计算'!E" &amp; C11)</f>
        <v>4000</v>
      </c>
      <c r="D21" s="15">
        <f t="shared" si="7"/>
        <v>0</v>
      </c>
      <c r="E21" s="15">
        <f t="shared" ref="E21:P21" si="8">if(E11="-", "-", E14*INDIRECT("'详细计算'!E" &amp; E11))</f>
        <v>0</v>
      </c>
      <c r="F21" s="15">
        <f t="shared" si="8"/>
        <v>2000</v>
      </c>
      <c r="G21" s="15" t="str">
        <f t="shared" si="8"/>
        <v>-</v>
      </c>
      <c r="H21" s="15" t="str">
        <f t="shared" si="8"/>
        <v>-</v>
      </c>
      <c r="I21" s="15" t="str">
        <f t="shared" si="8"/>
        <v>-</v>
      </c>
      <c r="J21" s="15" t="str">
        <f t="shared" si="8"/>
        <v>-</v>
      </c>
      <c r="K21" s="15" t="str">
        <f t="shared" si="8"/>
        <v>-</v>
      </c>
      <c r="L21" s="15" t="str">
        <f t="shared" si="8"/>
        <v>-</v>
      </c>
      <c r="M21" s="15" t="str">
        <f t="shared" si="8"/>
        <v>-</v>
      </c>
      <c r="N21" s="15" t="str">
        <f t="shared" si="8"/>
        <v>-</v>
      </c>
      <c r="O21" s="15" t="str">
        <f t="shared" si="8"/>
        <v>-</v>
      </c>
      <c r="P21" s="15" t="str">
        <f t="shared" si="8"/>
        <v>-</v>
      </c>
    </row>
    <row r="22">
      <c r="A22" s="4" t="s">
        <v>20</v>
      </c>
      <c r="B22" s="15">
        <f t="shared" ref="B22:D22" si="9">(B18*INDIRECT("'详细计算'!G" &amp; B11))*IF(B16="是", 1, 0)</f>
        <v>0</v>
      </c>
      <c r="C22" s="15">
        <f t="shared" si="9"/>
        <v>2000</v>
      </c>
      <c r="D22" s="15">
        <f t="shared" si="9"/>
        <v>0</v>
      </c>
      <c r="E22" s="15">
        <f t="shared" ref="E22:P22" si="10">if(E11="-","-",(E18*INDIRECT("'详细计算'!G" &amp; E11))*IF(E16="是", 1, 0))</f>
        <v>0</v>
      </c>
      <c r="F22" s="15">
        <f t="shared" si="10"/>
        <v>0</v>
      </c>
      <c r="G22" s="15" t="str">
        <f t="shared" si="10"/>
        <v>-</v>
      </c>
      <c r="H22" s="15" t="str">
        <f t="shared" si="10"/>
        <v>-</v>
      </c>
      <c r="I22" s="15" t="str">
        <f t="shared" si="10"/>
        <v>-</v>
      </c>
      <c r="J22" s="15" t="str">
        <f t="shared" si="10"/>
        <v>-</v>
      </c>
      <c r="K22" s="15" t="str">
        <f t="shared" si="10"/>
        <v>-</v>
      </c>
      <c r="L22" s="15" t="str">
        <f t="shared" si="10"/>
        <v>-</v>
      </c>
      <c r="M22" s="15" t="str">
        <f t="shared" si="10"/>
        <v>-</v>
      </c>
      <c r="N22" s="15" t="str">
        <f t="shared" si="10"/>
        <v>-</v>
      </c>
      <c r="O22" s="15" t="str">
        <f t="shared" si="10"/>
        <v>-</v>
      </c>
      <c r="P22" s="15" t="str">
        <f t="shared" si="10"/>
        <v>-</v>
      </c>
    </row>
    <row r="23">
      <c r="A23" s="4" t="s">
        <v>21</v>
      </c>
      <c r="B23" s="15">
        <f t="shared" ref="B23:P23" si="11">if(B11="-","-", B14*INDIRECT("'详细计算'!$P" &amp; B11))</f>
        <v>0</v>
      </c>
      <c r="C23" s="15">
        <f t="shared" si="11"/>
        <v>5000</v>
      </c>
      <c r="D23" s="15">
        <f t="shared" si="11"/>
        <v>0</v>
      </c>
      <c r="E23" s="15">
        <f t="shared" si="11"/>
        <v>0</v>
      </c>
      <c r="F23" s="15">
        <f t="shared" si="11"/>
        <v>2500</v>
      </c>
      <c r="G23" s="15" t="str">
        <f t="shared" si="11"/>
        <v>-</v>
      </c>
      <c r="H23" s="15" t="str">
        <f t="shared" si="11"/>
        <v>-</v>
      </c>
      <c r="I23" s="15" t="str">
        <f t="shared" si="11"/>
        <v>-</v>
      </c>
      <c r="J23" s="15" t="str">
        <f t="shared" si="11"/>
        <v>-</v>
      </c>
      <c r="K23" s="15" t="str">
        <f t="shared" si="11"/>
        <v>-</v>
      </c>
      <c r="L23" s="15" t="str">
        <f t="shared" si="11"/>
        <v>-</v>
      </c>
      <c r="M23" s="15" t="str">
        <f t="shared" si="11"/>
        <v>-</v>
      </c>
      <c r="N23" s="15" t="str">
        <f t="shared" si="11"/>
        <v>-</v>
      </c>
      <c r="O23" s="15" t="str">
        <f t="shared" si="11"/>
        <v>-</v>
      </c>
      <c r="P23" s="15" t="str">
        <f t="shared" si="11"/>
        <v>-</v>
      </c>
    </row>
    <row r="24">
      <c r="A24" s="4" t="s">
        <v>22</v>
      </c>
      <c r="B24" s="15">
        <f t="shared" ref="B24:P24" si="12"> if(iserr(B18*INDIRECT("'详细计算'!$Q" &amp; B11) *IF(B16="是", 1, 0)),0,B18*INDIRECT("'详细计算'!$Q" &amp; B11) *IF(B16="是", 1, 0))</f>
        <v>0</v>
      </c>
      <c r="C24" s="15">
        <f t="shared" si="12"/>
        <v>2100</v>
      </c>
      <c r="D24" s="15">
        <f t="shared" si="12"/>
        <v>0</v>
      </c>
      <c r="E24" s="15">
        <f t="shared" si="12"/>
        <v>0</v>
      </c>
      <c r="F24" s="15">
        <f t="shared" si="12"/>
        <v>0</v>
      </c>
      <c r="G24" s="15">
        <f t="shared" si="12"/>
        <v>0</v>
      </c>
      <c r="H24" s="15">
        <f t="shared" si="12"/>
        <v>0</v>
      </c>
      <c r="I24" s="15">
        <f t="shared" si="12"/>
        <v>0</v>
      </c>
      <c r="J24" s="15">
        <f t="shared" si="12"/>
        <v>0</v>
      </c>
      <c r="K24" s="15">
        <f t="shared" si="12"/>
        <v>0</v>
      </c>
      <c r="L24" s="15">
        <f t="shared" si="12"/>
        <v>0</v>
      </c>
      <c r="M24" s="15">
        <f t="shared" si="12"/>
        <v>0</v>
      </c>
      <c r="N24" s="15">
        <f t="shared" si="12"/>
        <v>0</v>
      </c>
      <c r="O24" s="15">
        <f t="shared" si="12"/>
        <v>0</v>
      </c>
      <c r="P24" s="15">
        <f t="shared" si="12"/>
        <v>0</v>
      </c>
    </row>
    <row r="25">
      <c r="A25" s="4"/>
    </row>
    <row r="26">
      <c r="A26" s="4" t="s">
        <v>23</v>
      </c>
      <c r="B26" s="15">
        <f t="shared" ref="B26:D26" si="13">IF(OR(ISNA(B23+B24),OR(ISERR(B23),ISERR(B24))),0,B23+B24+B20)</f>
        <v>0</v>
      </c>
      <c r="C26" s="15">
        <f t="shared" si="13"/>
        <v>7100</v>
      </c>
      <c r="D26" s="15">
        <f t="shared" si="13"/>
        <v>0</v>
      </c>
      <c r="E26" s="15">
        <f t="shared" ref="E26:P26" si="14">if(E11="-", 0, IF(OR(ISNA(E23+E24),OR(ISERR(E23),ISERR(E24))),0,E23+E24+E20))</f>
        <v>0</v>
      </c>
      <c r="F26" s="15">
        <f t="shared" si="14"/>
        <v>2500</v>
      </c>
      <c r="G26" s="15">
        <f t="shared" si="14"/>
        <v>0</v>
      </c>
      <c r="H26" s="15">
        <f t="shared" si="14"/>
        <v>0</v>
      </c>
      <c r="I26" s="15">
        <f t="shared" si="14"/>
        <v>0</v>
      </c>
      <c r="J26" s="15">
        <f t="shared" si="14"/>
        <v>0</v>
      </c>
      <c r="K26" s="15">
        <f t="shared" si="14"/>
        <v>0</v>
      </c>
      <c r="L26" s="15">
        <f t="shared" si="14"/>
        <v>0</v>
      </c>
      <c r="M26" s="15">
        <f t="shared" si="14"/>
        <v>0</v>
      </c>
      <c r="N26" s="15">
        <f t="shared" si="14"/>
        <v>0</v>
      </c>
      <c r="O26" s="15">
        <f t="shared" si="14"/>
        <v>0</v>
      </c>
      <c r="P26" s="15">
        <f t="shared" si="14"/>
        <v>0</v>
      </c>
    </row>
    <row r="27">
      <c r="A27" s="4"/>
    </row>
    <row r="28">
      <c r="A28" s="4" t="s">
        <v>24</v>
      </c>
      <c r="B28" s="15">
        <f t="shared" ref="B28:P28" si="15">if(ISERR((100 + B14*INDIRECT("'详细计算'!S" &amp; B11))*IF(B16="是", 1, 0)),0,(100 + B14*INDIRECT("'详细计算'!S" &amp; B11))*IF(AND(B16="是",NOT(B18=0)), 1, 0))</f>
        <v>0</v>
      </c>
      <c r="C28" s="15">
        <f t="shared" si="15"/>
        <v>125</v>
      </c>
      <c r="D28" s="15">
        <f t="shared" si="15"/>
        <v>0</v>
      </c>
      <c r="E28" s="15">
        <f t="shared" si="15"/>
        <v>0</v>
      </c>
      <c r="F28" s="15">
        <f t="shared" si="15"/>
        <v>0</v>
      </c>
      <c r="G28" s="15">
        <f t="shared" si="15"/>
        <v>0</v>
      </c>
      <c r="H28" s="15">
        <f t="shared" si="15"/>
        <v>0</v>
      </c>
      <c r="I28" s="15">
        <f t="shared" si="15"/>
        <v>0</v>
      </c>
      <c r="J28" s="15">
        <f t="shared" si="15"/>
        <v>0</v>
      </c>
      <c r="K28" s="15">
        <f t="shared" si="15"/>
        <v>0</v>
      </c>
      <c r="L28" s="15">
        <f t="shared" si="15"/>
        <v>0</v>
      </c>
      <c r="M28" s="15">
        <f t="shared" si="15"/>
        <v>0</v>
      </c>
      <c r="N28" s="15">
        <f t="shared" si="15"/>
        <v>0</v>
      </c>
      <c r="O28" s="15">
        <f t="shared" si="15"/>
        <v>0</v>
      </c>
      <c r="P28" s="15">
        <f t="shared" si="15"/>
        <v>0</v>
      </c>
    </row>
    <row r="29">
      <c r="A29" s="4" t="s">
        <v>25</v>
      </c>
      <c r="B29" s="15">
        <f t="shared" ref="B29:P29" si="16">if(iserr(INDIRECT("'详细计算'!$K" &amp; B11)),0,INDIRECT("'详细计算'!$K" &amp; B11))</f>
        <v>0</v>
      </c>
      <c r="C29" s="15">
        <f t="shared" si="16"/>
        <v>0</v>
      </c>
      <c r="D29" s="15">
        <f t="shared" si="16"/>
        <v>0</v>
      </c>
      <c r="E29" s="15">
        <f t="shared" si="16"/>
        <v>0</v>
      </c>
      <c r="F29" s="15">
        <f t="shared" si="16"/>
        <v>0</v>
      </c>
      <c r="G29" s="15">
        <f t="shared" si="16"/>
        <v>0</v>
      </c>
      <c r="H29" s="15">
        <f t="shared" si="16"/>
        <v>0</v>
      </c>
      <c r="I29" s="15">
        <f t="shared" si="16"/>
        <v>0</v>
      </c>
      <c r="J29" s="15">
        <f t="shared" si="16"/>
        <v>0</v>
      </c>
      <c r="K29" s="15">
        <f t="shared" si="16"/>
        <v>0</v>
      </c>
      <c r="L29" s="15">
        <f t="shared" si="16"/>
        <v>0</v>
      </c>
      <c r="M29" s="15">
        <f t="shared" si="16"/>
        <v>0</v>
      </c>
      <c r="N29" s="15">
        <f t="shared" si="16"/>
        <v>0</v>
      </c>
      <c r="O29" s="15">
        <f t="shared" si="16"/>
        <v>0</v>
      </c>
      <c r="P29" s="15">
        <f t="shared" si="16"/>
        <v>0</v>
      </c>
    </row>
    <row r="30">
      <c r="A30" s="4" t="s">
        <v>26</v>
      </c>
      <c r="B30" s="15">
        <f>MAX(B28:O28) + sum(B29:O29)</f>
        <v>125</v>
      </c>
    </row>
    <row r="31">
      <c r="A31" s="16" t="s">
        <v>27</v>
      </c>
      <c r="B31" s="15">
        <f>SUm(B21:P21)+sum(B20:P20)</f>
        <v>6000</v>
      </c>
    </row>
    <row r="32">
      <c r="A32" s="16" t="s">
        <v>28</v>
      </c>
      <c r="B32" s="15">
        <f>sum(B22:O22)</f>
        <v>2000</v>
      </c>
    </row>
    <row r="33">
      <c r="A33" s="12"/>
      <c r="B33" s="17"/>
    </row>
    <row r="34">
      <c r="A34" s="12" t="s">
        <v>29</v>
      </c>
      <c r="B34" s="17">
        <f>sum(B30:B33)</f>
        <v>8125</v>
      </c>
    </row>
    <row r="35">
      <c r="A35" s="12" t="s">
        <v>30</v>
      </c>
      <c r="B35" s="17">
        <f>B42-B34</f>
        <v>1600</v>
      </c>
    </row>
    <row r="36">
      <c r="A36" s="4"/>
    </row>
    <row r="37">
      <c r="A37" s="12" t="s">
        <v>31</v>
      </c>
      <c r="B37" s="17">
        <v>0.0</v>
      </c>
    </row>
    <row r="38">
      <c r="A38" s="18"/>
    </row>
    <row r="39">
      <c r="A39" s="19" t="s">
        <v>32</v>
      </c>
      <c r="B39" s="2">
        <v>1.0</v>
      </c>
      <c r="D39" s="2"/>
    </row>
    <row r="40">
      <c r="A40" s="19" t="s">
        <v>33</v>
      </c>
      <c r="B40" s="2">
        <v>1.0</v>
      </c>
      <c r="D40" s="2" t="s">
        <v>34</v>
      </c>
      <c r="E40" s="2">
        <v>1.25</v>
      </c>
    </row>
    <row r="41">
      <c r="A41" s="18"/>
      <c r="D41" s="2" t="s">
        <v>35</v>
      </c>
      <c r="E41" s="2">
        <v>1.0</v>
      </c>
    </row>
    <row r="42">
      <c r="A42" s="18" t="s">
        <v>36</v>
      </c>
      <c r="B42" s="15">
        <f>(sum(B26:O26)+B30)*B40</f>
        <v>9725</v>
      </c>
    </row>
    <row r="43">
      <c r="A43" s="18" t="s">
        <v>37</v>
      </c>
      <c r="B43" s="15">
        <f>B42+B37</f>
        <v>9725</v>
      </c>
      <c r="D43" s="20"/>
    </row>
  </sheetData>
  <mergeCells count="2">
    <mergeCell ref="B1:F1"/>
    <mergeCell ref="B2:F4"/>
  </mergeCells>
  <dataValidations>
    <dataValidation type="list" allowBlank="1" showErrorMessage="1" sqref="B37">
      <formula1>"0,200,300,400"</formula1>
    </dataValidation>
    <dataValidation type="list" allowBlank="1" showErrorMessage="1" sqref="B39">
      <formula1>'计算器(详细版)'!$F$39:$F$40</formula1>
    </dataValidation>
    <dataValidation type="list" allowBlank="1" showErrorMessage="1" sqref="B16:P16">
      <formula1>"是,否"</formula1>
    </dataValidation>
    <dataValidation type="list" allowBlank="1" showErrorMessage="1" sqref="B6">
      <formula1>'详细计算'!$C$4:$C$210</formula1>
    </dataValidation>
    <dataValidation type="list" allowBlank="1" showErrorMessage="1" sqref="B40">
      <formula1>'计算器(简洁版)'!$E$40:$E$41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2.5"/>
    <col customWidth="1" min="3" max="3" width="13.5"/>
    <col customWidth="1" min="4" max="4" width="11.88"/>
    <col customWidth="1" min="5" max="5" width="12.0"/>
    <col customWidth="1" min="6" max="6" width="12.63"/>
    <col customWidth="1" min="7" max="7" width="12.38"/>
    <col customWidth="1" min="8" max="8" width="11.88"/>
    <col customWidth="1" min="9" max="9" width="12.0"/>
    <col customWidth="1" min="10" max="10" width="11.0"/>
    <col customWidth="1" min="14" max="14" width="14.75"/>
  </cols>
  <sheetData>
    <row r="1">
      <c r="B1" s="1" t="s">
        <v>0</v>
      </c>
    </row>
    <row r="2">
      <c r="A2" s="2"/>
      <c r="B2" s="3" t="s">
        <v>1</v>
      </c>
    </row>
    <row r="3">
      <c r="A3" s="2"/>
    </row>
    <row r="4" ht="20.25" customHeight="1">
      <c r="A4" s="2"/>
    </row>
    <row r="5">
      <c r="A5" s="2"/>
    </row>
    <row r="6">
      <c r="A6" s="4" t="s">
        <v>2</v>
      </c>
      <c r="B6" s="5" t="s">
        <v>38</v>
      </c>
      <c r="E6" s="21" t="s">
        <v>4</v>
      </c>
      <c r="F6" s="22" t="s">
        <v>5</v>
      </c>
    </row>
    <row r="7" hidden="1">
      <c r="A7" s="4" t="s">
        <v>6</v>
      </c>
      <c r="B7" s="2">
        <f t="array" ref="B7">ROW(INDEX('详细计算'!C4:C179, MATCH(B6, '详细计算'!C4:C179, 0)))</f>
        <v>38</v>
      </c>
    </row>
    <row r="8" hidden="1">
      <c r="A8" s="4" t="s">
        <v>7</v>
      </c>
      <c r="B8" s="2">
        <f t="array" ref="B8">MATCH("-",INDEX('详细计算'!D:D, B7):INDEX('详细计算'!D:D, B7+20),0) + Row(INDEX('详细计算'!D:D, B7))-1</f>
        <v>48</v>
      </c>
    </row>
    <row r="9">
      <c r="A9" s="7"/>
    </row>
    <row r="10">
      <c r="A10" s="4" t="s">
        <v>8</v>
      </c>
      <c r="B10" s="8" t="str">
        <f t="array" ref="B10">IF(AND(INDEX('详细计算'!$D:$D, $B$7)&lt;&gt;"-", A10 &lt;&gt;"-"),INDEX('详细计算'!$D:$D, $B$7),"-") </f>
        <v>墙面标准批灰</v>
      </c>
      <c r="C10" s="8" t="str">
        <f t="array" ref="C10">IF(AND(INDEX('详细计算'!D:D, B7+1)&lt;&gt;"-", B10 &lt;&gt;"-"),INDEX('详细计算'!D:D, B7+1),"-") </f>
        <v>天花板标准批灰</v>
      </c>
      <c r="D10" s="8" t="str">
        <f t="array" ref="D10">IF(AND(INDEX('详细计算'!D:D, B7+2)&lt;&gt;"-", C10 &lt;&gt;"-"),INDEX('详细计算'!D:D, B7+2),"-") </f>
        <v>撕墙纸</v>
      </c>
      <c r="E10" s="8" t="str">
        <f t="array" ref="E10">IF(AND(INDEX('详细计算'!D:D, B7+3)&lt;&gt;"-", D10 &lt;&gt;"-"),INDEX('详细计算'!D:D, B7+3),"-") </f>
        <v>薄灰</v>
      </c>
      <c r="F10" s="8" t="str">
        <f t="array" ref="F10">IF(AND(INDEX('详细计算'!D:D, B7+4)&lt;&gt;"-", E10 &lt;&gt;"-"),INDEX('详细计算'!D:D, B7+4),"-") </f>
        <v>墙面底漆</v>
      </c>
      <c r="G10" s="8" t="str">
        <f t="array" ref="G10">IF(AND(INDEX('详细计算'!D:D, B7+5)&lt;&gt;"-", F10 &lt;&gt;"-"),INDEX('详细计算'!D:D, B7+5),"-") </f>
        <v>滚涂墙漆（两遍）</v>
      </c>
      <c r="H10" s="8" t="str">
        <f t="array" ref="H10">IF(AND(INDEX('详细计算'!D:D, B7+6)&lt;&gt;"-", G10 &lt;&gt;"-"),INDEX('详细计算'!D:D, B7+6),"-") </f>
        <v>喷涂墙漆（两遍）</v>
      </c>
      <c r="I10" s="8" t="str">
        <f t="array" ref="I10">IF(AND(INDEX('详细计算'!D:D, B7+7)&lt;&gt;"-", H10 &lt;&gt;"-"),INDEX('详细计算'!D:D, B7+7),"-") </f>
        <v>天花底漆</v>
      </c>
      <c r="J10" s="8" t="str">
        <f t="array" ref="J10">IF(AND(INDEX('详细计算'!$D:$D, $B$7 +8)&lt;&gt;"-", I10 &lt;&gt;"-"),INDEX('详细计算'!$D:$D, $B$7+8),"-") </f>
        <v>滚涂天花漆（两遍）</v>
      </c>
      <c r="K10" s="8" t="str">
        <f t="array" ref="K10">IF(AND(INDEX('详细计算'!$D:$D, $B$7 +9)&lt;&gt;"-", J10 &lt;&gt;"-"),INDEX('详细计算'!$D:$D, $B$7+9),"-") </f>
        <v>喷涂天花漆（两遍）</v>
      </c>
      <c r="L10" s="8" t="str">
        <f t="array" ref="L10">IF(AND(INDEX('详细计算'!$D:$D, $B$7 +10)&lt;&gt;"-", K10 &lt;&gt;"-"),INDEX('详细计算'!$D:$D, $B$7+10),"-") </f>
        <v>-</v>
      </c>
      <c r="M10" s="8" t="str">
        <f t="array" ref="M10">IF(AND(INDEX('详细计算'!$D:$D, $B$7 +11)&lt;&gt;"-", L10 &lt;&gt;"-"),INDEX('详细计算'!$D:$D, $B$7+11),"-") </f>
        <v>-</v>
      </c>
      <c r="N10" s="8" t="str">
        <f t="array" ref="N10">IF(AND(INDEX('详细计算'!$D:$D, $B$7 +12)&lt;&gt;"-", M10 &lt;&gt;"-"),INDEX('详细计算'!$D:$D, $B$7+12),"-") </f>
        <v>-</v>
      </c>
      <c r="O10" s="8" t="str">
        <f t="array" ref="O10">IF(AND(INDEX('详细计算'!$D:$D, $B$7 +13)&lt;&gt;"-", N10 &lt;&gt;"-"),INDEX('详细计算'!$D:$D, $B$7+13),"-") </f>
        <v>-</v>
      </c>
      <c r="P10" s="8" t="str">
        <f t="array" ref="P10">IF(AND(INDEX('详细计算'!$D:$D, $B$7 +14)&lt;&gt;"-", O10 &lt;&gt;"-"),INDEX('详细计算'!$D:$D, $B$7+14),"-") </f>
        <v>-</v>
      </c>
    </row>
    <row r="11" hidden="1">
      <c r="A11" s="4" t="s">
        <v>9</v>
      </c>
      <c r="B11" s="9">
        <f t="shared" ref="B11:P11" si="1">IF(ISNA(ROW(INDEX(INDIRECT("'详细计算'!D" &amp; ($B7) &amp; ":D" &amp; ($B8-1)), MATCH(B10, INDIRECT("'详细计算'!D" &amp; $B7 &amp; ":D" &amp; ($B8-1)), 0)))),"-",ROW(INDEX(INDIRECT("'详细计算'!D" &amp; ($B7) &amp; ":D" &amp; ($B8-1)), MATCH(B10, INDIRECT("'详细计算'!D" &amp; $B7 &amp; ":D" &amp; ($B8-1)), 0))))
</f>
        <v>38</v>
      </c>
      <c r="C11" s="9">
        <f t="shared" si="1"/>
        <v>39</v>
      </c>
      <c r="D11" s="9">
        <f t="shared" si="1"/>
        <v>40</v>
      </c>
      <c r="E11" s="9">
        <f t="shared" si="1"/>
        <v>41</v>
      </c>
      <c r="F11" s="9">
        <f t="shared" si="1"/>
        <v>42</v>
      </c>
      <c r="G11" s="9">
        <f t="shared" si="1"/>
        <v>43</v>
      </c>
      <c r="H11" s="9">
        <f t="shared" si="1"/>
        <v>44</v>
      </c>
      <c r="I11" s="9">
        <f t="shared" si="1"/>
        <v>45</v>
      </c>
      <c r="J11" s="2">
        <f t="shared" si="1"/>
        <v>46</v>
      </c>
      <c r="K11" s="2">
        <f t="shared" si="1"/>
        <v>47</v>
      </c>
      <c r="L11" s="2" t="str">
        <f t="shared" si="1"/>
        <v>-</v>
      </c>
      <c r="M11" s="2" t="str">
        <f t="shared" si="1"/>
        <v>-</v>
      </c>
      <c r="N11" s="2" t="str">
        <f t="shared" si="1"/>
        <v>-</v>
      </c>
      <c r="O11" s="2" t="str">
        <f t="shared" si="1"/>
        <v>-</v>
      </c>
      <c r="P11" s="2" t="str">
        <f t="shared" si="1"/>
        <v>-</v>
      </c>
    </row>
    <row r="12">
      <c r="A12" s="4"/>
      <c r="B12" s="10"/>
      <c r="C12" s="10"/>
    </row>
    <row r="13">
      <c r="A13" s="4" t="s">
        <v>10</v>
      </c>
      <c r="B13" s="11" t="str">
        <f t="shared" ref="B13:E13" si="2">INDIRECT("'详细计算'!F" &amp; B11)</f>
        <v>m2</v>
      </c>
      <c r="C13" s="11" t="str">
        <f t="shared" si="2"/>
        <v>m2</v>
      </c>
      <c r="D13" s="11" t="str">
        <f t="shared" si="2"/>
        <v>m2</v>
      </c>
      <c r="E13" s="11" t="str">
        <f t="shared" si="2"/>
        <v>m2</v>
      </c>
      <c r="F13" s="11" t="str">
        <f t="shared" ref="F13:P13" si="3">IF(F11 = "-", "-", INDIRECT("'详细计算'!F" &amp; F11))</f>
        <v>m2</v>
      </c>
      <c r="G13" s="11" t="str">
        <f t="shared" si="3"/>
        <v>m2</v>
      </c>
      <c r="H13" s="11" t="str">
        <f t="shared" si="3"/>
        <v>m2</v>
      </c>
      <c r="I13" s="11" t="str">
        <f t="shared" si="3"/>
        <v>m2</v>
      </c>
      <c r="J13" s="11" t="str">
        <f t="shared" si="3"/>
        <v>m2</v>
      </c>
      <c r="K13" s="11" t="str">
        <f t="shared" si="3"/>
        <v>m2</v>
      </c>
      <c r="L13" s="11" t="str">
        <f t="shared" si="3"/>
        <v>-</v>
      </c>
      <c r="M13" s="11" t="str">
        <f t="shared" si="3"/>
        <v>-</v>
      </c>
      <c r="N13" s="11" t="str">
        <f t="shared" si="3"/>
        <v>-</v>
      </c>
      <c r="O13" s="11" t="str">
        <f t="shared" si="3"/>
        <v>-</v>
      </c>
      <c r="P13" s="11" t="str">
        <f t="shared" si="3"/>
        <v>-</v>
      </c>
    </row>
    <row r="14">
      <c r="A14" s="12" t="s">
        <v>11</v>
      </c>
      <c r="B14" s="9">
        <v>0.0</v>
      </c>
      <c r="C14" s="9">
        <v>105.0</v>
      </c>
      <c r="D14" s="9">
        <v>0.0</v>
      </c>
      <c r="E14" s="9">
        <v>0.0</v>
      </c>
      <c r="F14" s="9">
        <v>0.0</v>
      </c>
      <c r="G14" s="9">
        <v>0.0</v>
      </c>
      <c r="H14" s="9">
        <v>0.0</v>
      </c>
      <c r="I14" s="9">
        <v>105.0</v>
      </c>
      <c r="J14" s="9">
        <v>105.0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</row>
    <row r="15">
      <c r="A15" s="4"/>
      <c r="B15" s="9"/>
      <c r="C15" s="10"/>
    </row>
    <row r="16">
      <c r="A16" s="12" t="s">
        <v>12</v>
      </c>
      <c r="B16" s="13" t="s">
        <v>13</v>
      </c>
      <c r="C16" s="13" t="s">
        <v>13</v>
      </c>
      <c r="D16" s="13" t="s">
        <v>13</v>
      </c>
      <c r="E16" s="13" t="s">
        <v>13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14</v>
      </c>
      <c r="M16" s="13" t="s">
        <v>14</v>
      </c>
      <c r="N16" s="13" t="s">
        <v>14</v>
      </c>
      <c r="O16" s="13" t="s">
        <v>14</v>
      </c>
      <c r="P16" s="13" t="s">
        <v>14</v>
      </c>
    </row>
    <row r="17">
      <c r="A17" s="4" t="s">
        <v>15</v>
      </c>
      <c r="B17" s="11" t="str">
        <f t="array" ref="B17">INDIRECT("'详细计算'!$H" &amp; $B11)</f>
        <v>m2</v>
      </c>
      <c r="C17" s="11" t="str">
        <f t="shared" ref="C17:E17" si="4">INDIRECT("'详细计算'!$H" &amp; C$11)</f>
        <v>m2</v>
      </c>
      <c r="D17" s="11" t="str">
        <f t="shared" si="4"/>
        <v>m2</v>
      </c>
      <c r="E17" s="11" t="str">
        <f t="shared" si="4"/>
        <v>m2</v>
      </c>
      <c r="F17" s="11" t="str">
        <f t="shared" ref="F17:P17" si="5">if( F11 = "-", "-", INDIRECT("'详细计算'!$H" &amp; F$11))</f>
        <v>m2</v>
      </c>
      <c r="G17" s="11" t="str">
        <f t="shared" si="5"/>
        <v>m2</v>
      </c>
      <c r="H17" s="11" t="str">
        <f t="shared" si="5"/>
        <v>m2</v>
      </c>
      <c r="I17" s="11" t="str">
        <f t="shared" si="5"/>
        <v>m2</v>
      </c>
      <c r="J17" s="11" t="str">
        <f t="shared" si="5"/>
        <v>m2</v>
      </c>
      <c r="K17" s="11" t="str">
        <f t="shared" si="5"/>
        <v>m2</v>
      </c>
      <c r="L17" s="11" t="str">
        <f t="shared" si="5"/>
        <v>-</v>
      </c>
      <c r="M17" s="11" t="str">
        <f t="shared" si="5"/>
        <v>-</v>
      </c>
      <c r="N17" s="11" t="str">
        <f t="shared" si="5"/>
        <v>-</v>
      </c>
      <c r="O17" s="11" t="str">
        <f t="shared" si="5"/>
        <v>-</v>
      </c>
      <c r="P17" s="11" t="str">
        <f t="shared" si="5"/>
        <v>-</v>
      </c>
    </row>
    <row r="18">
      <c r="A18" s="12" t="s">
        <v>17</v>
      </c>
      <c r="B18" s="9"/>
      <c r="C18" s="9">
        <v>105.0</v>
      </c>
      <c r="D18" s="9">
        <v>0.0</v>
      </c>
      <c r="E18" s="9">
        <v>0.0</v>
      </c>
      <c r="F18" s="9"/>
      <c r="G18" s="9"/>
      <c r="H18" s="9"/>
      <c r="I18" s="9">
        <v>105.0</v>
      </c>
      <c r="J18" s="9">
        <v>105.0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</row>
    <row r="19">
      <c r="A19" s="4"/>
    </row>
    <row r="20">
      <c r="A20" s="4" t="s">
        <v>39</v>
      </c>
      <c r="B20" s="15">
        <f t="array" ref="B20">if(B14=0,0, IF(ISNA(INDIRECT("'详细计算'!$J" &amp; B11)),0,INDIRECT("'详细计算'!J" &amp; B11)))</f>
        <v>0</v>
      </c>
      <c r="C20" s="15">
        <f t="shared" ref="C20:P20" si="6">if(C14=0,0, IF(ISNA(INDIRECT("'详细计算'!J" &amp; C11)),0,INDIRECT("'详细计算'!J" &amp; C11)))</f>
        <v>0</v>
      </c>
      <c r="D20" s="15">
        <f t="shared" si="6"/>
        <v>0</v>
      </c>
      <c r="E20" s="15">
        <f t="shared" si="6"/>
        <v>0</v>
      </c>
      <c r="F20" s="15">
        <f t="shared" si="6"/>
        <v>0</v>
      </c>
      <c r="G20" s="15">
        <f t="shared" si="6"/>
        <v>0</v>
      </c>
      <c r="H20" s="15">
        <f t="shared" si="6"/>
        <v>0</v>
      </c>
      <c r="I20" s="15">
        <f t="shared" si="6"/>
        <v>50</v>
      </c>
      <c r="J20" s="15">
        <f t="shared" si="6"/>
        <v>50</v>
      </c>
      <c r="K20" s="15">
        <f t="shared" si="6"/>
        <v>0</v>
      </c>
      <c r="L20" s="15">
        <f t="shared" si="6"/>
        <v>0</v>
      </c>
      <c r="M20" s="15">
        <f t="shared" si="6"/>
        <v>0</v>
      </c>
      <c r="N20" s="15">
        <f t="shared" si="6"/>
        <v>0</v>
      </c>
      <c r="O20" s="15">
        <f t="shared" si="6"/>
        <v>0</v>
      </c>
      <c r="P20" s="15">
        <f t="shared" si="6"/>
        <v>0</v>
      </c>
    </row>
    <row r="21">
      <c r="A21" s="4" t="s">
        <v>19</v>
      </c>
      <c r="B21" s="15">
        <f t="array" ref="B21">IF(ISNA(B14*INDIRECT("'详细计算'!E" &amp; B11)),0,B14*INDIRECT("'详细计算'!E" &amp; B11))</f>
        <v>0</v>
      </c>
      <c r="C21" s="15">
        <f t="shared" ref="C21:E21" si="7">C14*INDIRECT("'详细计算'!E" &amp; C11)</f>
        <v>1785</v>
      </c>
      <c r="D21" s="15">
        <f t="shared" si="7"/>
        <v>0</v>
      </c>
      <c r="E21" s="15">
        <f t="shared" si="7"/>
        <v>0</v>
      </c>
      <c r="F21" s="15">
        <f t="shared" ref="F21:P21" si="8">if(F11="-", "-", F14*INDIRECT("'详细计算'!E" &amp; F11))</f>
        <v>0</v>
      </c>
      <c r="G21" s="15">
        <f t="shared" si="8"/>
        <v>0</v>
      </c>
      <c r="H21" s="15">
        <f t="shared" si="8"/>
        <v>0</v>
      </c>
      <c r="I21" s="15">
        <f t="shared" si="8"/>
        <v>189</v>
      </c>
      <c r="J21" s="15">
        <f t="shared" si="8"/>
        <v>504</v>
      </c>
      <c r="K21" s="15">
        <f t="shared" si="8"/>
        <v>0</v>
      </c>
      <c r="L21" s="15" t="str">
        <f t="shared" si="8"/>
        <v>-</v>
      </c>
      <c r="M21" s="15" t="str">
        <f t="shared" si="8"/>
        <v>-</v>
      </c>
      <c r="N21" s="15" t="str">
        <f t="shared" si="8"/>
        <v>-</v>
      </c>
      <c r="O21" s="15" t="str">
        <f t="shared" si="8"/>
        <v>-</v>
      </c>
      <c r="P21" s="15" t="str">
        <f t="shared" si="8"/>
        <v>-</v>
      </c>
    </row>
    <row r="22">
      <c r="A22" s="4" t="s">
        <v>20</v>
      </c>
      <c r="D22" s="15">
        <f t="shared" ref="D22:E22" si="9">(D18*INDIRECT("'详细计算'!G" &amp; D11))*IF(D16="是", 1, 0)</f>
        <v>0</v>
      </c>
      <c r="E22" s="15">
        <f t="shared" si="9"/>
        <v>0</v>
      </c>
      <c r="F22" s="15">
        <f t="shared" ref="F22:P22" si="10">if(F11="-","-",(F18*INDIRECT("'详细计算'!G" &amp; F11))*IF(F16="是", 1, 0))</f>
        <v>0</v>
      </c>
      <c r="G22" s="15">
        <f t="shared" si="10"/>
        <v>0</v>
      </c>
      <c r="H22" s="15">
        <f t="shared" si="10"/>
        <v>0</v>
      </c>
      <c r="I22" s="15">
        <f t="shared" si="10"/>
        <v>105</v>
      </c>
      <c r="J22" s="15">
        <f t="shared" si="10"/>
        <v>210</v>
      </c>
      <c r="K22" s="15">
        <f t="shared" si="10"/>
        <v>0</v>
      </c>
      <c r="L22" s="15" t="str">
        <f t="shared" si="10"/>
        <v>-</v>
      </c>
      <c r="M22" s="15" t="str">
        <f t="shared" si="10"/>
        <v>-</v>
      </c>
      <c r="N22" s="15" t="str">
        <f t="shared" si="10"/>
        <v>-</v>
      </c>
      <c r="O22" s="15" t="str">
        <f t="shared" si="10"/>
        <v>-</v>
      </c>
      <c r="P22" s="15" t="str">
        <f t="shared" si="10"/>
        <v>-</v>
      </c>
    </row>
    <row r="23">
      <c r="A23" s="4" t="s">
        <v>21</v>
      </c>
      <c r="B23" s="15">
        <f t="shared" ref="B23:P23" si="11">if(B11="-","-", B14*INDIRECT("'详细计算'!$P" &amp; B11))</f>
        <v>0</v>
      </c>
      <c r="C23" s="15">
        <f t="shared" si="11"/>
        <v>2142</v>
      </c>
      <c r="D23" s="15">
        <f t="shared" si="11"/>
        <v>0</v>
      </c>
      <c r="E23" s="15">
        <f t="shared" si="11"/>
        <v>0</v>
      </c>
      <c r="F23" s="15">
        <f t="shared" si="11"/>
        <v>0</v>
      </c>
      <c r="G23" s="15">
        <f t="shared" si="11"/>
        <v>0</v>
      </c>
      <c r="H23" s="15">
        <f t="shared" si="11"/>
        <v>0</v>
      </c>
      <c r="I23" s="15">
        <f t="shared" si="11"/>
        <v>226.8</v>
      </c>
      <c r="J23" s="15">
        <f t="shared" si="11"/>
        <v>604.8</v>
      </c>
      <c r="K23" s="15">
        <f t="shared" si="11"/>
        <v>0</v>
      </c>
      <c r="L23" s="15" t="str">
        <f t="shared" si="11"/>
        <v>-</v>
      </c>
      <c r="M23" s="15" t="str">
        <f t="shared" si="11"/>
        <v>-</v>
      </c>
      <c r="N23" s="15" t="str">
        <f t="shared" si="11"/>
        <v>-</v>
      </c>
      <c r="O23" s="15" t="str">
        <f t="shared" si="11"/>
        <v>-</v>
      </c>
      <c r="P23" s="15" t="str">
        <f t="shared" si="11"/>
        <v>-</v>
      </c>
    </row>
    <row r="24">
      <c r="A24" s="4" t="s">
        <v>22</v>
      </c>
      <c r="D24" s="15">
        <f t="shared" ref="D24:P24" si="12"> if(iserr(D18*INDIRECT("'详细计算'!$Q" &amp; D11) *IF(D16="是", 1, 0)),0,D18*INDIRECT("'详细计算'!$Q" &amp; D11) *IF(D16="是", 1, 0))</f>
        <v>0</v>
      </c>
      <c r="E24" s="15">
        <f t="shared" si="12"/>
        <v>0</v>
      </c>
      <c r="F24" s="15">
        <f t="shared" si="12"/>
        <v>0</v>
      </c>
      <c r="G24" s="15">
        <f t="shared" si="12"/>
        <v>0</v>
      </c>
      <c r="H24" s="15">
        <f t="shared" si="12"/>
        <v>0</v>
      </c>
      <c r="I24" s="15">
        <f t="shared" si="12"/>
        <v>110.25</v>
      </c>
      <c r="J24" s="15">
        <f t="shared" si="12"/>
        <v>220.5</v>
      </c>
      <c r="K24" s="15">
        <f t="shared" si="12"/>
        <v>0</v>
      </c>
      <c r="L24" s="15">
        <f t="shared" si="12"/>
        <v>0</v>
      </c>
      <c r="M24" s="15">
        <f t="shared" si="12"/>
        <v>0</v>
      </c>
      <c r="N24" s="15">
        <f t="shared" si="12"/>
        <v>0</v>
      </c>
      <c r="O24" s="15">
        <f t="shared" si="12"/>
        <v>0</v>
      </c>
      <c r="P24" s="15">
        <f t="shared" si="12"/>
        <v>0</v>
      </c>
    </row>
    <row r="25">
      <c r="A25" s="4"/>
    </row>
    <row r="26">
      <c r="A26" s="4" t="s">
        <v>23</v>
      </c>
      <c r="B26" s="15">
        <f>IF(OR(ISNA(B23+B24),OR(ISERR(B23),ISERR(B24))),0,B23+B24+B20)</f>
        <v>0</v>
      </c>
      <c r="D26" s="15">
        <f t="shared" ref="D26:E26" si="13">IF(OR(ISNA(D23+D24),OR(ISERR(D23),ISERR(D24))),0,D23+D24+D20)</f>
        <v>0</v>
      </c>
      <c r="E26" s="15">
        <f t="shared" si="13"/>
        <v>0</v>
      </c>
      <c r="F26" s="15">
        <f t="shared" ref="F26:P26" si="14">if(F11="-", 0, IF(OR(ISNA(F23+F24),OR(ISERR(F23),ISERR(F24))),0,F23+F24+F20))</f>
        <v>0</v>
      </c>
      <c r="G26" s="15">
        <f t="shared" si="14"/>
        <v>0</v>
      </c>
      <c r="H26" s="15">
        <f t="shared" si="14"/>
        <v>0</v>
      </c>
      <c r="I26" s="15">
        <f t="shared" si="14"/>
        <v>387.05</v>
      </c>
      <c r="J26" s="15">
        <f t="shared" si="14"/>
        <v>875.3</v>
      </c>
      <c r="K26" s="15">
        <f t="shared" si="14"/>
        <v>0</v>
      </c>
      <c r="L26" s="15">
        <f t="shared" si="14"/>
        <v>0</v>
      </c>
      <c r="M26" s="15">
        <f t="shared" si="14"/>
        <v>0</v>
      </c>
      <c r="N26" s="15">
        <f t="shared" si="14"/>
        <v>0</v>
      </c>
      <c r="O26" s="15">
        <f t="shared" si="14"/>
        <v>0</v>
      </c>
      <c r="P26" s="15">
        <f t="shared" si="14"/>
        <v>0</v>
      </c>
    </row>
    <row r="27">
      <c r="A27" s="4"/>
    </row>
    <row r="28">
      <c r="A28" s="4" t="s">
        <v>24</v>
      </c>
      <c r="B28" s="15">
        <f t="shared" ref="B28:P28" si="15">if(ISERR((100 + B14*INDIRECT("'详细计算'!S" &amp; B11))*IF(B16="是", 1, 0)),0,(100 + B14*INDIRECT("'详细计算'!S" &amp; B11))*IF(AND(B16="是",NOT(B18=0)), 1, 0))</f>
        <v>0</v>
      </c>
      <c r="C28" s="15">
        <f t="shared" si="15"/>
        <v>257.5</v>
      </c>
      <c r="D28" s="15">
        <f t="shared" si="15"/>
        <v>0</v>
      </c>
      <c r="E28" s="15">
        <f t="shared" si="15"/>
        <v>0</v>
      </c>
      <c r="F28" s="15">
        <f t="shared" si="15"/>
        <v>0</v>
      </c>
      <c r="G28" s="15">
        <f t="shared" si="15"/>
        <v>0</v>
      </c>
      <c r="H28" s="15">
        <f t="shared" si="15"/>
        <v>0</v>
      </c>
      <c r="I28" s="15">
        <f t="shared" si="15"/>
        <v>126.25</v>
      </c>
      <c r="J28" s="15">
        <f t="shared" si="15"/>
        <v>126.25</v>
      </c>
      <c r="K28" s="15">
        <f t="shared" si="15"/>
        <v>0</v>
      </c>
      <c r="L28" s="15">
        <f t="shared" si="15"/>
        <v>0</v>
      </c>
      <c r="M28" s="15">
        <f t="shared" si="15"/>
        <v>0</v>
      </c>
      <c r="N28" s="15">
        <f t="shared" si="15"/>
        <v>0</v>
      </c>
      <c r="O28" s="15">
        <f t="shared" si="15"/>
        <v>0</v>
      </c>
      <c r="P28" s="15">
        <f t="shared" si="15"/>
        <v>0</v>
      </c>
    </row>
    <row r="29">
      <c r="A29" s="4" t="s">
        <v>25</v>
      </c>
      <c r="B29" s="15">
        <f t="shared" ref="B29:P29" si="16">if(iserr(INDIRECT("'详细计算'!$K" &amp; B11)),0,INDIRECT("'详细计算'!$K" &amp; B11))</f>
        <v>0</v>
      </c>
      <c r="C29" s="15">
        <f t="shared" si="16"/>
        <v>0</v>
      </c>
      <c r="D29" s="15">
        <f t="shared" si="16"/>
        <v>0</v>
      </c>
      <c r="E29" s="15">
        <f t="shared" si="16"/>
        <v>0</v>
      </c>
      <c r="F29" s="15">
        <f t="shared" si="16"/>
        <v>0</v>
      </c>
      <c r="G29" s="15">
        <f t="shared" si="16"/>
        <v>0</v>
      </c>
      <c r="H29" s="15">
        <f t="shared" si="16"/>
        <v>0</v>
      </c>
      <c r="I29" s="15">
        <f t="shared" si="16"/>
        <v>0</v>
      </c>
      <c r="J29" s="15">
        <f t="shared" si="16"/>
        <v>0</v>
      </c>
      <c r="K29" s="15">
        <f t="shared" si="16"/>
        <v>0</v>
      </c>
      <c r="L29" s="15">
        <f t="shared" si="16"/>
        <v>0</v>
      </c>
      <c r="M29" s="15">
        <f t="shared" si="16"/>
        <v>0</v>
      </c>
      <c r="N29" s="15">
        <f t="shared" si="16"/>
        <v>0</v>
      </c>
      <c r="O29" s="15">
        <f t="shared" si="16"/>
        <v>0</v>
      </c>
      <c r="P29" s="15">
        <f t="shared" si="16"/>
        <v>0</v>
      </c>
    </row>
    <row r="30">
      <c r="A30" s="4" t="s">
        <v>26</v>
      </c>
      <c r="B30" s="15">
        <f>MAX(B28:O28) + sum(B29:O29)</f>
        <v>257.5</v>
      </c>
    </row>
    <row r="31">
      <c r="A31" s="16" t="s">
        <v>27</v>
      </c>
      <c r="B31" s="15">
        <f>SUm(B21:P21)+sum(B20:P20)</f>
        <v>2578</v>
      </c>
    </row>
    <row r="32">
      <c r="A32" s="16" t="s">
        <v>28</v>
      </c>
      <c r="B32" s="15">
        <f>sum(B22:P22)</f>
        <v>315</v>
      </c>
    </row>
    <row r="33">
      <c r="A33" s="12"/>
      <c r="B33" s="17"/>
    </row>
    <row r="34">
      <c r="A34" s="12" t="s">
        <v>29</v>
      </c>
      <c r="B34" s="17">
        <f>sum(B30:B32)</f>
        <v>3150.5</v>
      </c>
    </row>
    <row r="35">
      <c r="A35" s="12" t="s">
        <v>30</v>
      </c>
      <c r="B35" s="17">
        <f>B41-B34</f>
        <v>-1630.65</v>
      </c>
    </row>
    <row r="36">
      <c r="A36" s="12"/>
      <c r="B36" s="17"/>
    </row>
    <row r="37">
      <c r="A37" s="12" t="s">
        <v>31</v>
      </c>
      <c r="B37" s="17">
        <v>0.0</v>
      </c>
    </row>
    <row r="38">
      <c r="A38" s="18"/>
    </row>
    <row r="39">
      <c r="A39" s="19" t="s">
        <v>32</v>
      </c>
      <c r="B39" s="2">
        <v>1.1</v>
      </c>
      <c r="E39" s="2" t="s">
        <v>40</v>
      </c>
      <c r="F39" s="2">
        <v>1.0</v>
      </c>
    </row>
    <row r="40">
      <c r="A40" s="18"/>
      <c r="E40" s="2" t="s">
        <v>41</v>
      </c>
      <c r="F40" s="2">
        <v>1.1</v>
      </c>
    </row>
    <row r="41">
      <c r="A41" s="18" t="s">
        <v>42</v>
      </c>
      <c r="B41" s="23">
        <f>sum(B26:O26)+B30</f>
        <v>1519.85</v>
      </c>
    </row>
    <row r="42">
      <c r="A42" s="18" t="s">
        <v>43</v>
      </c>
      <c r="B42" s="15">
        <f>B41+B37</f>
        <v>1519.85</v>
      </c>
      <c r="D42" s="24"/>
    </row>
  </sheetData>
  <mergeCells count="2">
    <mergeCell ref="B1:F1"/>
    <mergeCell ref="B2:F4"/>
  </mergeCells>
  <dataValidations>
    <dataValidation type="list" allowBlank="1" showErrorMessage="1" sqref="B37">
      <formula1>"0,200,300,400"</formula1>
    </dataValidation>
    <dataValidation type="list" allowBlank="1" showErrorMessage="1" sqref="B39">
      <formula1>'计算器(详细版)'!$F$39:$F$40</formula1>
    </dataValidation>
    <dataValidation type="list" allowBlank="1" showErrorMessage="1" sqref="B16:P16">
      <formula1>"是,否"</formula1>
    </dataValidation>
    <dataValidation type="list" allowBlank="1" showErrorMessage="1" sqref="B6">
      <formula1>'详细计算'!$C$4:$C$210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3" max="3" width="12.88"/>
    <col customWidth="1" min="4" max="4" width="44.0"/>
    <col customWidth="1" min="5" max="5" width="8.63"/>
    <col customWidth="1" min="6" max="6" width="8.5"/>
    <col customWidth="1" min="7" max="7" width="8.13"/>
    <col customWidth="1" min="8" max="8" width="9.13"/>
    <col customWidth="1" min="9" max="9" width="9.63"/>
    <col customWidth="1" min="10" max="10" width="8.25"/>
    <col customWidth="1" min="11" max="11" width="8.63"/>
    <col customWidth="1" min="12" max="12" width="8.88"/>
    <col customWidth="1" min="13" max="13" width="9.0"/>
    <col customWidth="1" min="14" max="14" width="10.13"/>
    <col customWidth="1" min="15" max="16" width="10.5"/>
    <col customWidth="1" min="17" max="17" width="8.5"/>
    <col customWidth="1" min="18" max="18" width="8.13"/>
    <col customWidth="1" min="19" max="21" width="8.5"/>
  </cols>
  <sheetData>
    <row r="1">
      <c r="A1" s="2" t="s">
        <v>44</v>
      </c>
      <c r="F1" s="25"/>
      <c r="G1" s="26" t="s">
        <v>0</v>
      </c>
      <c r="H1" s="27" t="s">
        <v>45</v>
      </c>
    </row>
    <row r="2">
      <c r="A2" s="28" t="s">
        <v>46</v>
      </c>
      <c r="B2" s="28" t="s">
        <v>47</v>
      </c>
      <c r="F2" s="25"/>
    </row>
    <row r="3">
      <c r="A3" s="29" t="s">
        <v>48</v>
      </c>
      <c r="B3" s="29" t="s">
        <v>49</v>
      </c>
      <c r="C3" s="29" t="s">
        <v>50</v>
      </c>
      <c r="D3" s="29" t="s">
        <v>51</v>
      </c>
      <c r="E3" s="29" t="s">
        <v>52</v>
      </c>
      <c r="F3" s="29" t="s">
        <v>10</v>
      </c>
      <c r="G3" s="29" t="s">
        <v>53</v>
      </c>
      <c r="H3" s="29" t="s">
        <v>10</v>
      </c>
      <c r="I3" s="29" t="s">
        <v>54</v>
      </c>
      <c r="J3" s="29" t="s">
        <v>39</v>
      </c>
      <c r="K3" s="29" t="s">
        <v>55</v>
      </c>
      <c r="L3" s="29" t="s">
        <v>56</v>
      </c>
      <c r="M3" s="29" t="s">
        <v>57</v>
      </c>
      <c r="N3" s="29" t="s">
        <v>58</v>
      </c>
      <c r="O3" s="29" t="s">
        <v>59</v>
      </c>
      <c r="P3" s="29" t="s">
        <v>60</v>
      </c>
      <c r="Q3" s="29" t="s">
        <v>61</v>
      </c>
      <c r="R3" s="29" t="s">
        <v>62</v>
      </c>
      <c r="S3" s="29" t="s">
        <v>63</v>
      </c>
      <c r="T3" s="29" t="s">
        <v>64</v>
      </c>
      <c r="U3" s="29" t="s">
        <v>65</v>
      </c>
      <c r="V3" s="29" t="s">
        <v>66</v>
      </c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</row>
    <row r="4">
      <c r="A4" s="2">
        <v>1.0</v>
      </c>
      <c r="B4" s="31" t="s">
        <v>67</v>
      </c>
      <c r="C4" s="2" t="s">
        <v>68</v>
      </c>
      <c r="D4" s="2" t="s">
        <v>69</v>
      </c>
      <c r="E4" s="2">
        <v>35.0</v>
      </c>
      <c r="F4" s="32" t="s">
        <v>16</v>
      </c>
      <c r="G4" s="2">
        <v>20.0</v>
      </c>
      <c r="H4" s="32" t="s">
        <v>16</v>
      </c>
      <c r="I4" s="15">
        <f t="shared" ref="I4:I11" si="1">E4+G4</f>
        <v>55</v>
      </c>
      <c r="J4" s="2">
        <v>0.0</v>
      </c>
      <c r="K4" s="2">
        <v>0.0</v>
      </c>
      <c r="L4" s="33">
        <v>0.25</v>
      </c>
      <c r="M4" s="15">
        <f t="shared" ref="M4:M11" si="2">E4*L4</f>
        <v>8.75</v>
      </c>
      <c r="N4" s="33">
        <v>0.05</v>
      </c>
      <c r="O4" s="15">
        <f t="shared" ref="O4:O11" si="3">G4*N4</f>
        <v>1</v>
      </c>
      <c r="P4" s="15">
        <f t="shared" ref="P4:P11" si="4">E4+M4</f>
        <v>43.75</v>
      </c>
      <c r="Q4" s="15">
        <f t="shared" ref="Q4:Q11" si="5">G4+O4</f>
        <v>21</v>
      </c>
      <c r="R4" s="2">
        <f t="shared" ref="R4:R11" si="6">P4+Q4</f>
        <v>64.75</v>
      </c>
      <c r="S4" s="2">
        <v>0.25</v>
      </c>
      <c r="T4" s="33">
        <v>0.1</v>
      </c>
      <c r="U4" s="33">
        <v>0.21</v>
      </c>
      <c r="V4" s="15">
        <f t="shared" ref="V4:V11" si="7">R4*(1+T4)*(1+U4 )</f>
        <v>86.18225</v>
      </c>
    </row>
    <row r="5">
      <c r="A5" s="2"/>
      <c r="B5" s="31"/>
      <c r="C5" s="2"/>
      <c r="D5" s="2" t="s">
        <v>70</v>
      </c>
      <c r="E5" s="2">
        <v>35.0</v>
      </c>
      <c r="F5" s="32" t="s">
        <v>16</v>
      </c>
      <c r="G5" s="2">
        <v>25.0</v>
      </c>
      <c r="H5" s="32" t="s">
        <v>16</v>
      </c>
      <c r="I5" s="15">
        <f t="shared" si="1"/>
        <v>60</v>
      </c>
      <c r="J5" s="2">
        <v>0.0</v>
      </c>
      <c r="K5" s="2">
        <v>0.0</v>
      </c>
      <c r="L5" s="33">
        <v>0.25</v>
      </c>
      <c r="M5" s="15">
        <f t="shared" si="2"/>
        <v>8.75</v>
      </c>
      <c r="N5" s="33">
        <v>0.05</v>
      </c>
      <c r="O5" s="15">
        <f t="shared" si="3"/>
        <v>1.25</v>
      </c>
      <c r="P5" s="15">
        <f t="shared" si="4"/>
        <v>43.75</v>
      </c>
      <c r="Q5" s="15">
        <f t="shared" si="5"/>
        <v>26.25</v>
      </c>
      <c r="R5" s="2">
        <f t="shared" si="6"/>
        <v>70</v>
      </c>
      <c r="S5" s="2">
        <v>0.25</v>
      </c>
      <c r="T5" s="33">
        <v>0.1</v>
      </c>
      <c r="U5" s="33">
        <v>0.21</v>
      </c>
      <c r="V5" s="15">
        <f t="shared" si="7"/>
        <v>93.17</v>
      </c>
    </row>
    <row r="6" ht="15.75" customHeight="1">
      <c r="A6" s="2"/>
      <c r="B6" s="31"/>
      <c r="C6" s="2"/>
      <c r="D6" s="2" t="s">
        <v>71</v>
      </c>
      <c r="E6" s="2">
        <v>280.0</v>
      </c>
      <c r="F6" s="32" t="s">
        <v>72</v>
      </c>
      <c r="G6" s="2">
        <v>250.0</v>
      </c>
      <c r="H6" s="32" t="s">
        <v>72</v>
      </c>
      <c r="I6" s="15">
        <f t="shared" si="1"/>
        <v>530</v>
      </c>
      <c r="J6" s="2">
        <v>0.0</v>
      </c>
      <c r="K6" s="2">
        <v>100.0</v>
      </c>
      <c r="L6" s="33">
        <v>0.25</v>
      </c>
      <c r="M6" s="15">
        <f t="shared" si="2"/>
        <v>70</v>
      </c>
      <c r="N6" s="33">
        <v>0.05</v>
      </c>
      <c r="O6" s="15">
        <f t="shared" si="3"/>
        <v>12.5</v>
      </c>
      <c r="P6" s="15">
        <f t="shared" si="4"/>
        <v>350</v>
      </c>
      <c r="Q6" s="15">
        <f t="shared" si="5"/>
        <v>262.5</v>
      </c>
      <c r="R6" s="2">
        <f t="shared" si="6"/>
        <v>612.5</v>
      </c>
      <c r="S6" s="2">
        <v>0.25</v>
      </c>
      <c r="T6" s="33">
        <v>0.1</v>
      </c>
      <c r="U6" s="33">
        <v>0.21</v>
      </c>
      <c r="V6" s="15">
        <f t="shared" si="7"/>
        <v>815.2375</v>
      </c>
    </row>
    <row r="7">
      <c r="A7" s="2"/>
      <c r="B7" s="31"/>
      <c r="C7" s="2"/>
      <c r="D7" s="2" t="s">
        <v>73</v>
      </c>
      <c r="E7" s="2">
        <v>350.0</v>
      </c>
      <c r="F7" s="32" t="s">
        <v>72</v>
      </c>
      <c r="G7" s="2">
        <v>400.0</v>
      </c>
      <c r="H7" s="32" t="s">
        <v>72</v>
      </c>
      <c r="I7" s="15">
        <f t="shared" si="1"/>
        <v>750</v>
      </c>
      <c r="J7" s="2">
        <v>0.0</v>
      </c>
      <c r="K7" s="2">
        <v>100.0</v>
      </c>
      <c r="L7" s="33">
        <v>0.25</v>
      </c>
      <c r="M7" s="15">
        <f t="shared" si="2"/>
        <v>87.5</v>
      </c>
      <c r="N7" s="33">
        <v>0.05</v>
      </c>
      <c r="O7" s="15">
        <f t="shared" si="3"/>
        <v>20</v>
      </c>
      <c r="P7" s="15">
        <f t="shared" si="4"/>
        <v>437.5</v>
      </c>
      <c r="Q7" s="15">
        <f t="shared" si="5"/>
        <v>420</v>
      </c>
      <c r="R7" s="2">
        <f t="shared" si="6"/>
        <v>857.5</v>
      </c>
      <c r="S7" s="2">
        <v>0.25</v>
      </c>
      <c r="T7" s="33">
        <v>0.1</v>
      </c>
      <c r="U7" s="33">
        <v>0.21</v>
      </c>
      <c r="V7" s="15">
        <f t="shared" si="7"/>
        <v>1141.3325</v>
      </c>
    </row>
    <row r="8">
      <c r="A8" s="2"/>
      <c r="B8" s="31"/>
      <c r="C8" s="2"/>
      <c r="D8" s="2" t="s">
        <v>74</v>
      </c>
      <c r="E8" s="2">
        <v>450.0</v>
      </c>
      <c r="F8" s="32" t="s">
        <v>72</v>
      </c>
      <c r="G8" s="2">
        <v>0.0</v>
      </c>
      <c r="H8" s="32" t="s">
        <v>72</v>
      </c>
      <c r="I8" s="15">
        <f t="shared" si="1"/>
        <v>450</v>
      </c>
      <c r="J8" s="2">
        <v>0.0</v>
      </c>
      <c r="K8" s="2">
        <v>100.0</v>
      </c>
      <c r="L8" s="33">
        <v>0.25</v>
      </c>
      <c r="M8" s="15">
        <f t="shared" si="2"/>
        <v>112.5</v>
      </c>
      <c r="N8" s="33">
        <v>0.05</v>
      </c>
      <c r="O8" s="15">
        <f t="shared" si="3"/>
        <v>0</v>
      </c>
      <c r="P8" s="15">
        <f t="shared" si="4"/>
        <v>562.5</v>
      </c>
      <c r="Q8" s="15">
        <f t="shared" si="5"/>
        <v>0</v>
      </c>
      <c r="R8" s="2">
        <f t="shared" si="6"/>
        <v>562.5</v>
      </c>
      <c r="S8" s="2">
        <v>0.25</v>
      </c>
      <c r="T8" s="33">
        <v>0.1</v>
      </c>
      <c r="U8" s="33">
        <v>0.21</v>
      </c>
      <c r="V8" s="15">
        <f t="shared" si="7"/>
        <v>748.6875</v>
      </c>
    </row>
    <row r="9">
      <c r="A9" s="2"/>
      <c r="B9" s="31"/>
      <c r="C9" s="2"/>
      <c r="D9" s="2" t="s">
        <v>75</v>
      </c>
      <c r="E9" s="2">
        <v>500.0</v>
      </c>
      <c r="F9" s="32" t="s">
        <v>72</v>
      </c>
      <c r="G9" s="2">
        <v>0.0</v>
      </c>
      <c r="H9" s="32" t="s">
        <v>72</v>
      </c>
      <c r="I9" s="15">
        <f t="shared" si="1"/>
        <v>500</v>
      </c>
      <c r="J9" s="2">
        <v>0.0</v>
      </c>
      <c r="K9" s="2">
        <v>100.0</v>
      </c>
      <c r="L9" s="33">
        <v>0.25</v>
      </c>
      <c r="M9" s="15">
        <f t="shared" si="2"/>
        <v>125</v>
      </c>
      <c r="N9" s="33">
        <v>0.05</v>
      </c>
      <c r="O9" s="15">
        <f t="shared" si="3"/>
        <v>0</v>
      </c>
      <c r="P9" s="15">
        <f t="shared" si="4"/>
        <v>625</v>
      </c>
      <c r="Q9" s="15">
        <f t="shared" si="5"/>
        <v>0</v>
      </c>
      <c r="R9" s="2">
        <f t="shared" si="6"/>
        <v>625</v>
      </c>
      <c r="S9" s="2">
        <v>0.25</v>
      </c>
      <c r="T9" s="33">
        <v>0.1</v>
      </c>
      <c r="U9" s="33">
        <v>0.21</v>
      </c>
      <c r="V9" s="15">
        <f t="shared" si="7"/>
        <v>831.875</v>
      </c>
    </row>
    <row r="10">
      <c r="A10" s="2"/>
      <c r="B10" s="31"/>
      <c r="C10" s="2"/>
      <c r="D10" s="2" t="s">
        <v>76</v>
      </c>
      <c r="E10" s="2">
        <v>10.0</v>
      </c>
      <c r="F10" s="32" t="s">
        <v>16</v>
      </c>
      <c r="G10" s="2">
        <v>10.0</v>
      </c>
      <c r="H10" s="32" t="s">
        <v>16</v>
      </c>
      <c r="I10" s="15">
        <f t="shared" si="1"/>
        <v>20</v>
      </c>
      <c r="J10" s="2">
        <v>100.0</v>
      </c>
      <c r="K10" s="2">
        <v>0.0</v>
      </c>
      <c r="L10" s="33">
        <v>0.25</v>
      </c>
      <c r="M10" s="15">
        <f t="shared" si="2"/>
        <v>2.5</v>
      </c>
      <c r="N10" s="33">
        <v>0.05</v>
      </c>
      <c r="O10" s="15">
        <f t="shared" si="3"/>
        <v>0.5</v>
      </c>
      <c r="P10" s="15">
        <f t="shared" si="4"/>
        <v>12.5</v>
      </c>
      <c r="Q10" s="15">
        <f t="shared" si="5"/>
        <v>10.5</v>
      </c>
      <c r="R10" s="2">
        <f t="shared" si="6"/>
        <v>23</v>
      </c>
      <c r="S10" s="2">
        <v>0.25</v>
      </c>
      <c r="T10" s="33">
        <v>0.1</v>
      </c>
      <c r="U10" s="33">
        <v>0.21</v>
      </c>
      <c r="V10" s="15">
        <f t="shared" si="7"/>
        <v>30.613</v>
      </c>
    </row>
    <row r="11">
      <c r="A11" s="2"/>
      <c r="B11" s="31"/>
      <c r="C11" s="2"/>
      <c r="D11" s="2" t="s">
        <v>77</v>
      </c>
      <c r="E11" s="2">
        <v>200.0</v>
      </c>
      <c r="F11" s="32" t="s">
        <v>72</v>
      </c>
      <c r="G11" s="2">
        <v>80.0</v>
      </c>
      <c r="H11" s="32" t="s">
        <v>72</v>
      </c>
      <c r="I11" s="15">
        <f t="shared" si="1"/>
        <v>280</v>
      </c>
      <c r="J11" s="2">
        <v>0.0</v>
      </c>
      <c r="K11" s="2">
        <v>0.0</v>
      </c>
      <c r="L11" s="33">
        <v>0.25</v>
      </c>
      <c r="M11" s="15">
        <f t="shared" si="2"/>
        <v>50</v>
      </c>
      <c r="N11" s="33">
        <v>0.05</v>
      </c>
      <c r="O11" s="15">
        <f t="shared" si="3"/>
        <v>4</v>
      </c>
      <c r="P11" s="15">
        <f t="shared" si="4"/>
        <v>250</v>
      </c>
      <c r="Q11" s="15">
        <f t="shared" si="5"/>
        <v>84</v>
      </c>
      <c r="R11" s="2">
        <f t="shared" si="6"/>
        <v>334</v>
      </c>
      <c r="S11" s="2">
        <v>0.25</v>
      </c>
      <c r="T11" s="33">
        <v>0.1</v>
      </c>
      <c r="U11" s="33">
        <v>0.21</v>
      </c>
      <c r="V11" s="15">
        <f t="shared" si="7"/>
        <v>444.554</v>
      </c>
    </row>
    <row r="12">
      <c r="A12" s="2"/>
      <c r="B12" s="31"/>
      <c r="C12" s="2"/>
      <c r="D12" s="2" t="s">
        <v>78</v>
      </c>
      <c r="E12" s="2"/>
      <c r="F12" s="32"/>
      <c r="G12" s="2"/>
      <c r="H12" s="32"/>
      <c r="J12" s="2"/>
      <c r="L12" s="33"/>
      <c r="N12" s="33"/>
      <c r="R12" s="2"/>
      <c r="T12" s="33"/>
      <c r="U12" s="33"/>
    </row>
    <row r="13">
      <c r="A13" s="2"/>
      <c r="B13" s="31"/>
      <c r="C13" s="2" t="s">
        <v>79</v>
      </c>
      <c r="D13" s="2" t="s">
        <v>80</v>
      </c>
      <c r="E13" s="2">
        <v>2.0</v>
      </c>
      <c r="F13" s="32" t="s">
        <v>16</v>
      </c>
      <c r="G13" s="2">
        <v>0.0</v>
      </c>
      <c r="H13" s="32" t="s">
        <v>16</v>
      </c>
      <c r="I13" s="15">
        <f>E13+G13</f>
        <v>2</v>
      </c>
      <c r="J13" s="2">
        <v>0.0</v>
      </c>
      <c r="K13" s="2">
        <v>0.0</v>
      </c>
      <c r="L13" s="33">
        <v>0.2</v>
      </c>
      <c r="M13" s="15">
        <f>E13*L13</f>
        <v>0.4</v>
      </c>
      <c r="N13" s="33">
        <v>0.05</v>
      </c>
      <c r="O13" s="15">
        <f>G13*N13</f>
        <v>0</v>
      </c>
      <c r="P13" s="15">
        <f>E13+M13</f>
        <v>2.4</v>
      </c>
      <c r="Q13" s="15">
        <f>G13+O13</f>
        <v>0</v>
      </c>
      <c r="R13" s="2">
        <f>P13+Q13</f>
        <v>2.4</v>
      </c>
      <c r="S13" s="2">
        <v>0.25</v>
      </c>
      <c r="T13" s="33">
        <v>0.1</v>
      </c>
      <c r="U13" s="33">
        <v>0.21</v>
      </c>
      <c r="V13" s="15">
        <f>R13*(1+T13)*(1+U13 )</f>
        <v>3.1944</v>
      </c>
    </row>
    <row r="14">
      <c r="A14" s="2"/>
      <c r="B14" s="31"/>
      <c r="C14" s="2"/>
      <c r="E14" s="2"/>
      <c r="F14" s="32"/>
      <c r="G14" s="2"/>
      <c r="H14" s="32"/>
      <c r="L14" s="33"/>
      <c r="N14" s="33"/>
      <c r="T14" s="33"/>
      <c r="U14" s="33"/>
    </row>
    <row r="15">
      <c r="A15" s="2"/>
      <c r="B15" s="31"/>
      <c r="C15" s="2"/>
      <c r="D15" s="2" t="s">
        <v>81</v>
      </c>
      <c r="E15" s="2">
        <v>6.0</v>
      </c>
      <c r="F15" s="32" t="s">
        <v>16</v>
      </c>
      <c r="G15" s="2">
        <v>0.0</v>
      </c>
      <c r="H15" s="32" t="s">
        <v>16</v>
      </c>
      <c r="I15" s="15">
        <f t="shared" ref="I15:I20" si="8">E15+G15</f>
        <v>6</v>
      </c>
      <c r="J15" s="2">
        <v>0.0</v>
      </c>
      <c r="K15" s="2">
        <v>0.0</v>
      </c>
      <c r="L15" s="33">
        <v>0.2</v>
      </c>
      <c r="M15" s="15">
        <f t="shared" ref="M15:M20" si="9">E15*L15</f>
        <v>1.2</v>
      </c>
      <c r="N15" s="33">
        <v>0.05</v>
      </c>
      <c r="O15" s="15">
        <f t="shared" ref="O15:O20" si="10">G15*N15</f>
        <v>0</v>
      </c>
      <c r="P15" s="15">
        <f t="shared" ref="P15:P20" si="11">E15+M15</f>
        <v>7.2</v>
      </c>
      <c r="Q15" s="15">
        <f t="shared" ref="Q15:Q20" si="12">G15+O15</f>
        <v>0</v>
      </c>
      <c r="R15" s="2">
        <f t="shared" ref="R15:R20" si="13">P15+Q15</f>
        <v>7.2</v>
      </c>
      <c r="S15" s="2">
        <v>0.25</v>
      </c>
      <c r="T15" s="33">
        <v>0.1</v>
      </c>
      <c r="U15" s="33">
        <v>0.21</v>
      </c>
      <c r="V15" s="15">
        <f t="shared" ref="V15:V20" si="14">R15*(1+T15)*(1+U15 )</f>
        <v>9.5832</v>
      </c>
    </row>
    <row r="16">
      <c r="A16" s="2"/>
      <c r="B16" s="31"/>
      <c r="C16" s="2"/>
      <c r="D16" s="2" t="s">
        <v>82</v>
      </c>
      <c r="E16" s="2">
        <v>1.5</v>
      </c>
      <c r="F16" s="32" t="s">
        <v>16</v>
      </c>
      <c r="G16" s="2">
        <v>0.0</v>
      </c>
      <c r="H16" s="32" t="s">
        <v>16</v>
      </c>
      <c r="I16" s="15">
        <f t="shared" si="8"/>
        <v>1.5</v>
      </c>
      <c r="J16" s="2">
        <v>0.0</v>
      </c>
      <c r="K16" s="2">
        <v>0.0</v>
      </c>
      <c r="L16" s="33">
        <v>0.2</v>
      </c>
      <c r="M16" s="15">
        <f t="shared" si="9"/>
        <v>0.3</v>
      </c>
      <c r="N16" s="33">
        <v>0.05</v>
      </c>
      <c r="O16" s="15">
        <f t="shared" si="10"/>
        <v>0</v>
      </c>
      <c r="P16" s="15">
        <f t="shared" si="11"/>
        <v>1.8</v>
      </c>
      <c r="Q16" s="15">
        <f t="shared" si="12"/>
        <v>0</v>
      </c>
      <c r="R16" s="2">
        <f t="shared" si="13"/>
        <v>1.8</v>
      </c>
      <c r="S16" s="2">
        <v>0.25</v>
      </c>
      <c r="T16" s="33">
        <v>0.1</v>
      </c>
      <c r="U16" s="33">
        <v>0.21</v>
      </c>
      <c r="V16" s="15">
        <f t="shared" si="14"/>
        <v>2.3958</v>
      </c>
    </row>
    <row r="17">
      <c r="A17" s="2"/>
      <c r="B17" s="31"/>
      <c r="C17" s="2"/>
      <c r="D17" s="2" t="s">
        <v>83</v>
      </c>
      <c r="E17" s="2">
        <v>20.0</v>
      </c>
      <c r="F17" s="32" t="s">
        <v>16</v>
      </c>
      <c r="G17" s="2">
        <v>0.0</v>
      </c>
      <c r="H17" s="32" t="s">
        <v>16</v>
      </c>
      <c r="I17" s="15">
        <f t="shared" si="8"/>
        <v>20</v>
      </c>
      <c r="J17" s="2">
        <v>0.0</v>
      </c>
      <c r="K17" s="2">
        <v>0.0</v>
      </c>
      <c r="L17" s="33">
        <v>0.2</v>
      </c>
      <c r="M17" s="15">
        <f t="shared" si="9"/>
        <v>4</v>
      </c>
      <c r="N17" s="33">
        <v>0.05</v>
      </c>
      <c r="O17" s="15">
        <f t="shared" si="10"/>
        <v>0</v>
      </c>
      <c r="P17" s="15">
        <f t="shared" si="11"/>
        <v>24</v>
      </c>
      <c r="Q17" s="15">
        <f t="shared" si="12"/>
        <v>0</v>
      </c>
      <c r="R17" s="2">
        <f t="shared" si="13"/>
        <v>24</v>
      </c>
      <c r="S17" s="2">
        <v>0.25</v>
      </c>
      <c r="T17" s="33">
        <v>0.1</v>
      </c>
      <c r="U17" s="33">
        <v>0.21</v>
      </c>
      <c r="V17" s="15">
        <f t="shared" si="14"/>
        <v>31.944</v>
      </c>
    </row>
    <row r="18">
      <c r="A18" s="2"/>
      <c r="B18" s="31"/>
      <c r="C18" s="2"/>
      <c r="D18" s="2" t="s">
        <v>84</v>
      </c>
      <c r="E18" s="2">
        <v>30.0</v>
      </c>
      <c r="F18" s="32" t="s">
        <v>16</v>
      </c>
      <c r="G18" s="2">
        <v>0.0</v>
      </c>
      <c r="H18" s="32" t="s">
        <v>16</v>
      </c>
      <c r="I18" s="15">
        <f t="shared" si="8"/>
        <v>30</v>
      </c>
      <c r="J18" s="2">
        <v>0.0</v>
      </c>
      <c r="K18" s="2">
        <v>0.0</v>
      </c>
      <c r="L18" s="33">
        <v>0.2</v>
      </c>
      <c r="M18" s="15">
        <f t="shared" si="9"/>
        <v>6</v>
      </c>
      <c r="N18" s="33">
        <v>0.05</v>
      </c>
      <c r="O18" s="15">
        <f t="shared" si="10"/>
        <v>0</v>
      </c>
      <c r="P18" s="15">
        <f t="shared" si="11"/>
        <v>36</v>
      </c>
      <c r="Q18" s="15">
        <f t="shared" si="12"/>
        <v>0</v>
      </c>
      <c r="R18" s="2">
        <f t="shared" si="13"/>
        <v>36</v>
      </c>
      <c r="S18" s="2">
        <v>0.25</v>
      </c>
      <c r="T18" s="33">
        <v>0.1</v>
      </c>
      <c r="U18" s="33">
        <v>0.21</v>
      </c>
      <c r="V18" s="15">
        <f t="shared" si="14"/>
        <v>47.916</v>
      </c>
    </row>
    <row r="19">
      <c r="A19" s="2"/>
      <c r="B19" s="31"/>
      <c r="C19" s="2"/>
      <c r="D19" s="2" t="s">
        <v>85</v>
      </c>
      <c r="E19" s="2">
        <v>5.0</v>
      </c>
      <c r="F19" s="32" t="s">
        <v>86</v>
      </c>
      <c r="G19" s="2">
        <v>0.0</v>
      </c>
      <c r="H19" s="32" t="s">
        <v>86</v>
      </c>
      <c r="I19" s="15">
        <f t="shared" si="8"/>
        <v>5</v>
      </c>
      <c r="J19" s="2">
        <v>0.0</v>
      </c>
      <c r="K19" s="2">
        <v>0.0</v>
      </c>
      <c r="L19" s="33">
        <v>0.2</v>
      </c>
      <c r="M19" s="15">
        <f t="shared" si="9"/>
        <v>1</v>
      </c>
      <c r="N19" s="33">
        <v>0.05</v>
      </c>
      <c r="O19" s="15">
        <f t="shared" si="10"/>
        <v>0</v>
      </c>
      <c r="P19" s="15">
        <f t="shared" si="11"/>
        <v>6</v>
      </c>
      <c r="Q19" s="15">
        <f t="shared" si="12"/>
        <v>0</v>
      </c>
      <c r="R19" s="2">
        <f t="shared" si="13"/>
        <v>6</v>
      </c>
      <c r="S19" s="2">
        <v>0.25</v>
      </c>
      <c r="T19" s="33">
        <v>0.1</v>
      </c>
      <c r="U19" s="33">
        <v>0.21</v>
      </c>
      <c r="V19" s="15">
        <f t="shared" si="14"/>
        <v>7.986</v>
      </c>
    </row>
    <row r="20">
      <c r="A20" s="2"/>
      <c r="B20" s="31"/>
      <c r="C20" s="2"/>
      <c r="D20" s="2" t="s">
        <v>87</v>
      </c>
      <c r="E20" s="2">
        <v>2.0</v>
      </c>
      <c r="F20" s="32" t="s">
        <v>86</v>
      </c>
      <c r="G20" s="2">
        <v>0.5</v>
      </c>
      <c r="H20" s="32" t="s">
        <v>86</v>
      </c>
      <c r="I20" s="15">
        <f t="shared" si="8"/>
        <v>2.5</v>
      </c>
      <c r="J20" s="2">
        <v>0.0</v>
      </c>
      <c r="K20" s="2">
        <v>0.0</v>
      </c>
      <c r="L20" s="33">
        <v>0.2</v>
      </c>
      <c r="M20" s="15">
        <f t="shared" si="9"/>
        <v>0.4</v>
      </c>
      <c r="N20" s="33">
        <v>0.05</v>
      </c>
      <c r="O20" s="15">
        <f t="shared" si="10"/>
        <v>0.025</v>
      </c>
      <c r="P20" s="15">
        <f t="shared" si="11"/>
        <v>2.4</v>
      </c>
      <c r="Q20" s="15">
        <f t="shared" si="12"/>
        <v>0.525</v>
      </c>
      <c r="R20" s="2">
        <f t="shared" si="13"/>
        <v>2.925</v>
      </c>
      <c r="S20" s="2">
        <v>0.25</v>
      </c>
      <c r="T20" s="33">
        <v>0.1</v>
      </c>
      <c r="U20" s="33">
        <v>0.21</v>
      </c>
      <c r="V20" s="15">
        <f t="shared" si="14"/>
        <v>3.893175</v>
      </c>
    </row>
    <row r="21">
      <c r="A21" s="2"/>
      <c r="B21" s="31"/>
      <c r="C21" s="2"/>
      <c r="D21" s="2" t="s">
        <v>78</v>
      </c>
      <c r="E21" s="2"/>
      <c r="F21" s="32"/>
      <c r="G21" s="2"/>
      <c r="H21" s="32"/>
      <c r="L21" s="33"/>
      <c r="N21" s="33"/>
      <c r="T21" s="33"/>
      <c r="U21" s="33"/>
    </row>
    <row r="22">
      <c r="A22" s="2"/>
      <c r="B22" s="31"/>
      <c r="C22" s="2"/>
      <c r="D22" s="2"/>
      <c r="E22" s="2"/>
      <c r="F22" s="32"/>
      <c r="G22" s="2"/>
      <c r="H22" s="32"/>
      <c r="L22" s="33"/>
      <c r="N22" s="33"/>
      <c r="R22" s="2"/>
      <c r="T22" s="33"/>
      <c r="U22" s="33"/>
    </row>
    <row r="23">
      <c r="B23" s="31"/>
      <c r="C23" s="2" t="s">
        <v>3</v>
      </c>
      <c r="D23" s="2" t="s">
        <v>88</v>
      </c>
      <c r="E23" s="2">
        <v>7.0</v>
      </c>
      <c r="F23" s="32" t="s">
        <v>16</v>
      </c>
      <c r="G23" s="2">
        <v>0.0</v>
      </c>
      <c r="H23" s="32" t="s">
        <v>16</v>
      </c>
      <c r="I23" s="15">
        <f t="shared" ref="I23:I27" si="15">E23+G23</f>
        <v>7</v>
      </c>
      <c r="J23" s="2">
        <v>0.0</v>
      </c>
      <c r="K23" s="2">
        <v>0.0</v>
      </c>
      <c r="L23" s="33">
        <v>0.2</v>
      </c>
      <c r="M23" s="15">
        <f t="shared" ref="M23:M27" si="16">E23*L23</f>
        <v>1.4</v>
      </c>
      <c r="N23" s="33">
        <v>0.05</v>
      </c>
      <c r="O23" s="15">
        <f t="shared" ref="O23:O27" si="17">G23*N23</f>
        <v>0</v>
      </c>
      <c r="P23" s="15">
        <f t="shared" ref="P23:P27" si="18">E23+M23</f>
        <v>8.4</v>
      </c>
      <c r="Q23" s="15">
        <f t="shared" ref="Q23:Q27" si="19">G23+O23</f>
        <v>0</v>
      </c>
      <c r="R23" s="2">
        <f t="shared" ref="R23:R27" si="20">P23+Q23</f>
        <v>8.4</v>
      </c>
      <c r="S23" s="2">
        <v>0.25</v>
      </c>
      <c r="T23" s="33">
        <v>0.1</v>
      </c>
      <c r="U23" s="33">
        <v>0.21</v>
      </c>
      <c r="V23" s="15">
        <f t="shared" ref="V23:V27" si="21">R23*(1+T23)*(1+U23 )</f>
        <v>11.1804</v>
      </c>
    </row>
    <row r="24">
      <c r="B24" s="31"/>
      <c r="C24" s="2"/>
      <c r="D24" s="2" t="s">
        <v>89</v>
      </c>
      <c r="E24" s="2">
        <v>40.0</v>
      </c>
      <c r="F24" s="32" t="s">
        <v>16</v>
      </c>
      <c r="G24" s="2">
        <v>20.0</v>
      </c>
      <c r="H24" s="32" t="s">
        <v>16</v>
      </c>
      <c r="I24" s="15">
        <f t="shared" si="15"/>
        <v>60</v>
      </c>
      <c r="J24" s="2">
        <v>0.0</v>
      </c>
      <c r="K24" s="2">
        <v>0.0</v>
      </c>
      <c r="L24" s="33">
        <v>0.25</v>
      </c>
      <c r="M24" s="15">
        <f t="shared" si="16"/>
        <v>10</v>
      </c>
      <c r="N24" s="33">
        <v>0.05</v>
      </c>
      <c r="O24" s="15">
        <f t="shared" si="17"/>
        <v>1</v>
      </c>
      <c r="P24" s="15">
        <f t="shared" si="18"/>
        <v>50</v>
      </c>
      <c r="Q24" s="15">
        <f t="shared" si="19"/>
        <v>21</v>
      </c>
      <c r="R24" s="2">
        <f t="shared" si="20"/>
        <v>71</v>
      </c>
      <c r="S24" s="2">
        <v>0.25</v>
      </c>
      <c r="T24" s="33">
        <v>0.1</v>
      </c>
      <c r="U24" s="33">
        <v>0.21</v>
      </c>
      <c r="V24" s="15">
        <f t="shared" si="21"/>
        <v>94.501</v>
      </c>
    </row>
    <row r="25">
      <c r="B25" s="31"/>
      <c r="C25" s="2"/>
      <c r="D25" s="2" t="s">
        <v>90</v>
      </c>
      <c r="E25" s="2">
        <v>30.0</v>
      </c>
      <c r="F25" s="32" t="s">
        <v>16</v>
      </c>
      <c r="G25" s="2">
        <v>14.0</v>
      </c>
      <c r="H25" s="32" t="s">
        <v>16</v>
      </c>
      <c r="I25" s="15">
        <f t="shared" si="15"/>
        <v>44</v>
      </c>
      <c r="J25" s="2">
        <v>0.0</v>
      </c>
      <c r="K25" s="2">
        <v>0.0</v>
      </c>
      <c r="L25" s="33">
        <v>0.25</v>
      </c>
      <c r="M25" s="15">
        <f t="shared" si="16"/>
        <v>7.5</v>
      </c>
      <c r="N25" s="33">
        <v>0.05</v>
      </c>
      <c r="O25" s="15">
        <f t="shared" si="17"/>
        <v>0.7</v>
      </c>
      <c r="P25" s="15">
        <f t="shared" si="18"/>
        <v>37.5</v>
      </c>
      <c r="Q25" s="15">
        <f t="shared" si="19"/>
        <v>14.7</v>
      </c>
      <c r="R25" s="2">
        <f t="shared" si="20"/>
        <v>52.2</v>
      </c>
      <c r="S25" s="2">
        <v>0.25</v>
      </c>
      <c r="T25" s="33">
        <v>0.1</v>
      </c>
      <c r="U25" s="33">
        <v>0.21</v>
      </c>
      <c r="V25" s="15">
        <f t="shared" si="21"/>
        <v>69.4782</v>
      </c>
    </row>
    <row r="26">
      <c r="B26" s="31"/>
      <c r="C26" s="2"/>
      <c r="D26" s="2" t="s">
        <v>91</v>
      </c>
      <c r="E26" s="2">
        <v>60.0</v>
      </c>
      <c r="F26" s="32" t="s">
        <v>86</v>
      </c>
      <c r="G26" s="2">
        <v>15.0</v>
      </c>
      <c r="H26" s="32" t="s">
        <v>86</v>
      </c>
      <c r="I26" s="15">
        <f t="shared" si="15"/>
        <v>75</v>
      </c>
      <c r="J26" s="2">
        <v>0.0</v>
      </c>
      <c r="K26" s="2">
        <v>0.0</v>
      </c>
      <c r="L26" s="33">
        <v>0.25</v>
      </c>
      <c r="M26" s="15">
        <f t="shared" si="16"/>
        <v>15</v>
      </c>
      <c r="N26" s="33">
        <v>0.05</v>
      </c>
      <c r="O26" s="15">
        <f t="shared" si="17"/>
        <v>0.75</v>
      </c>
      <c r="P26" s="15">
        <f t="shared" si="18"/>
        <v>75</v>
      </c>
      <c r="Q26" s="15">
        <f t="shared" si="19"/>
        <v>15.75</v>
      </c>
      <c r="R26" s="2">
        <f t="shared" si="20"/>
        <v>90.75</v>
      </c>
      <c r="S26" s="2">
        <v>0.25</v>
      </c>
      <c r="T26" s="33">
        <v>0.1</v>
      </c>
      <c r="U26" s="33">
        <v>0.21</v>
      </c>
      <c r="V26" s="15">
        <f t="shared" si="21"/>
        <v>120.78825</v>
      </c>
    </row>
    <row r="27">
      <c r="B27" s="31"/>
      <c r="C27" s="2"/>
      <c r="D27" s="2" t="s">
        <v>92</v>
      </c>
      <c r="E27" s="2">
        <v>20.0</v>
      </c>
      <c r="F27" s="32" t="s">
        <v>16</v>
      </c>
      <c r="G27" s="2">
        <v>3.5</v>
      </c>
      <c r="H27" s="32" t="s">
        <v>16</v>
      </c>
      <c r="I27" s="15">
        <f t="shared" si="15"/>
        <v>23.5</v>
      </c>
      <c r="J27" s="15">
        <v>0.0</v>
      </c>
      <c r="K27" s="2">
        <v>0.0</v>
      </c>
      <c r="L27" s="33">
        <v>0.25</v>
      </c>
      <c r="M27" s="15">
        <f t="shared" si="16"/>
        <v>5</v>
      </c>
      <c r="N27" s="33">
        <v>0.05</v>
      </c>
      <c r="O27" s="15">
        <f t="shared" si="17"/>
        <v>0.175</v>
      </c>
      <c r="P27" s="15">
        <f t="shared" si="18"/>
        <v>25</v>
      </c>
      <c r="Q27" s="15">
        <f t="shared" si="19"/>
        <v>3.675</v>
      </c>
      <c r="R27" s="2">
        <f t="shared" si="20"/>
        <v>28.675</v>
      </c>
      <c r="S27" s="2">
        <v>1.5</v>
      </c>
      <c r="T27" s="33">
        <v>0.1</v>
      </c>
      <c r="U27" s="33">
        <v>0.21</v>
      </c>
      <c r="V27" s="15">
        <f t="shared" si="21"/>
        <v>38.166425</v>
      </c>
    </row>
    <row r="28">
      <c r="B28" s="31"/>
      <c r="C28" s="2"/>
      <c r="D28" s="2" t="s">
        <v>78</v>
      </c>
      <c r="E28" s="2"/>
      <c r="F28" s="32"/>
      <c r="G28" s="2"/>
      <c r="H28" s="32"/>
      <c r="J28" s="2"/>
      <c r="L28" s="33"/>
      <c r="N28" s="33"/>
      <c r="R28" s="2"/>
      <c r="S28" s="2"/>
      <c r="T28" s="33"/>
      <c r="U28" s="33"/>
    </row>
    <row r="29">
      <c r="B29" s="31"/>
      <c r="C29" s="2"/>
      <c r="D29" s="2"/>
      <c r="E29" s="2"/>
      <c r="F29" s="32"/>
      <c r="G29" s="2"/>
      <c r="H29" s="32"/>
      <c r="J29" s="2"/>
      <c r="L29" s="33"/>
      <c r="N29" s="33"/>
      <c r="R29" s="2"/>
      <c r="S29" s="2"/>
      <c r="T29" s="33"/>
      <c r="U29" s="33"/>
    </row>
    <row r="30">
      <c r="B30" s="31"/>
      <c r="C30" s="2" t="s">
        <v>93</v>
      </c>
      <c r="D30" s="2" t="s">
        <v>94</v>
      </c>
      <c r="E30" s="2">
        <v>40.0</v>
      </c>
      <c r="F30" s="32" t="s">
        <v>95</v>
      </c>
      <c r="G30" s="2">
        <v>0.0</v>
      </c>
      <c r="H30" s="32" t="s">
        <v>95</v>
      </c>
      <c r="I30" s="15">
        <f t="shared" ref="I30:I35" si="22">E30+G30</f>
        <v>40</v>
      </c>
      <c r="J30" s="2">
        <v>0.0</v>
      </c>
      <c r="K30" s="2">
        <v>0.0</v>
      </c>
      <c r="L30" s="33">
        <v>0.25</v>
      </c>
      <c r="M30" s="15">
        <f t="shared" ref="M30:M35" si="23">E30*L30</f>
        <v>10</v>
      </c>
      <c r="N30" s="33">
        <v>0.05</v>
      </c>
      <c r="O30" s="15">
        <f t="shared" ref="O30:O35" si="24">G30*N30</f>
        <v>0</v>
      </c>
      <c r="P30" s="15">
        <f t="shared" ref="P30:P35" si="25">E30+M30</f>
        <v>50</v>
      </c>
      <c r="Q30" s="15">
        <f t="shared" ref="Q30:Q35" si="26">G30+O30</f>
        <v>0</v>
      </c>
      <c r="R30" s="2">
        <f t="shared" ref="R30:R35" si="27">P30+Q30</f>
        <v>50</v>
      </c>
      <c r="S30" s="2">
        <v>0.25</v>
      </c>
      <c r="T30" s="33">
        <v>0.1</v>
      </c>
      <c r="U30" s="33">
        <v>0.21</v>
      </c>
      <c r="V30" s="15">
        <f t="shared" ref="V30:V35" si="28">R30*(1+T30)*(1+U30 )</f>
        <v>66.55</v>
      </c>
    </row>
    <row r="31">
      <c r="B31" s="31"/>
      <c r="D31" s="2" t="s">
        <v>96</v>
      </c>
      <c r="E31" s="2">
        <v>3.5</v>
      </c>
      <c r="F31" s="32" t="s">
        <v>95</v>
      </c>
      <c r="G31" s="2">
        <v>0.0</v>
      </c>
      <c r="H31" s="32" t="s">
        <v>95</v>
      </c>
      <c r="I31" s="15">
        <f t="shared" si="22"/>
        <v>3.5</v>
      </c>
      <c r="J31" s="2">
        <v>0.0</v>
      </c>
      <c r="K31" s="2">
        <v>0.0</v>
      </c>
      <c r="L31" s="33">
        <v>0.2</v>
      </c>
      <c r="M31" s="15">
        <f t="shared" si="23"/>
        <v>0.7</v>
      </c>
      <c r="N31" s="33">
        <v>0.05</v>
      </c>
      <c r="O31" s="15">
        <f t="shared" si="24"/>
        <v>0</v>
      </c>
      <c r="P31" s="15">
        <f t="shared" si="25"/>
        <v>4.2</v>
      </c>
      <c r="Q31" s="15">
        <f t="shared" si="26"/>
        <v>0</v>
      </c>
      <c r="R31" s="2">
        <f t="shared" si="27"/>
        <v>4.2</v>
      </c>
      <c r="S31" s="2">
        <v>0.25</v>
      </c>
      <c r="T31" s="33">
        <v>0.1</v>
      </c>
      <c r="U31" s="33">
        <v>0.21</v>
      </c>
      <c r="V31" s="15">
        <f t="shared" si="28"/>
        <v>5.5902</v>
      </c>
    </row>
    <row r="32">
      <c r="B32" s="31"/>
      <c r="D32" s="2" t="s">
        <v>97</v>
      </c>
      <c r="E32" s="2">
        <v>8.5</v>
      </c>
      <c r="F32" s="32" t="s">
        <v>95</v>
      </c>
      <c r="G32" s="2">
        <v>2.0</v>
      </c>
      <c r="H32" s="32" t="s">
        <v>95</v>
      </c>
      <c r="I32" s="15">
        <f t="shared" si="22"/>
        <v>10.5</v>
      </c>
      <c r="J32" s="2">
        <v>0.0</v>
      </c>
      <c r="K32" s="2">
        <v>0.0</v>
      </c>
      <c r="L32" s="33">
        <v>0.25</v>
      </c>
      <c r="M32" s="15">
        <f t="shared" si="23"/>
        <v>2.125</v>
      </c>
      <c r="N32" s="33">
        <v>0.05</v>
      </c>
      <c r="O32" s="15">
        <f t="shared" si="24"/>
        <v>0.1</v>
      </c>
      <c r="P32" s="15">
        <f t="shared" si="25"/>
        <v>10.625</v>
      </c>
      <c r="Q32" s="15">
        <f t="shared" si="26"/>
        <v>2.1</v>
      </c>
      <c r="R32" s="2">
        <f t="shared" si="27"/>
        <v>12.725</v>
      </c>
      <c r="S32" s="2">
        <v>0.25</v>
      </c>
      <c r="T32" s="33">
        <v>0.1</v>
      </c>
      <c r="U32" s="33">
        <v>0.21</v>
      </c>
      <c r="V32" s="15">
        <f t="shared" si="28"/>
        <v>16.936975</v>
      </c>
    </row>
    <row r="33">
      <c r="B33" s="31"/>
      <c r="D33" s="2" t="s">
        <v>98</v>
      </c>
      <c r="E33" s="2">
        <v>9.0</v>
      </c>
      <c r="F33" s="32" t="s">
        <v>95</v>
      </c>
      <c r="G33" s="2">
        <v>4.0</v>
      </c>
      <c r="H33" s="32" t="s">
        <v>95</v>
      </c>
      <c r="I33" s="15">
        <f t="shared" si="22"/>
        <v>13</v>
      </c>
      <c r="J33" s="2">
        <v>0.0</v>
      </c>
      <c r="K33" s="2">
        <v>0.0</v>
      </c>
      <c r="L33" s="33">
        <v>0.25</v>
      </c>
      <c r="M33" s="15">
        <f t="shared" si="23"/>
        <v>2.25</v>
      </c>
      <c r="N33" s="33">
        <v>0.05</v>
      </c>
      <c r="O33" s="15">
        <f t="shared" si="24"/>
        <v>0.2</v>
      </c>
      <c r="P33" s="15">
        <f t="shared" si="25"/>
        <v>11.25</v>
      </c>
      <c r="Q33" s="15">
        <f t="shared" si="26"/>
        <v>4.2</v>
      </c>
      <c r="R33" s="2">
        <f t="shared" si="27"/>
        <v>15.45</v>
      </c>
      <c r="S33" s="2">
        <v>0.25</v>
      </c>
      <c r="T33" s="33">
        <v>0.1</v>
      </c>
      <c r="U33" s="33">
        <v>0.21</v>
      </c>
      <c r="V33" s="15">
        <f t="shared" si="28"/>
        <v>20.56395</v>
      </c>
    </row>
    <row r="34">
      <c r="B34" s="31"/>
      <c r="D34" s="2" t="s">
        <v>99</v>
      </c>
      <c r="E34" s="2">
        <v>22.0</v>
      </c>
      <c r="F34" s="32" t="s">
        <v>95</v>
      </c>
      <c r="G34" s="2">
        <v>0.0</v>
      </c>
      <c r="H34" s="32" t="s">
        <v>95</v>
      </c>
      <c r="I34" s="15">
        <f t="shared" si="22"/>
        <v>22</v>
      </c>
      <c r="J34" s="2">
        <v>0.0</v>
      </c>
      <c r="K34" s="2">
        <v>0.0</v>
      </c>
      <c r="L34" s="33">
        <v>0.25</v>
      </c>
      <c r="M34" s="15">
        <f t="shared" si="23"/>
        <v>5.5</v>
      </c>
      <c r="N34" s="33">
        <v>0.05</v>
      </c>
      <c r="O34" s="15">
        <f t="shared" si="24"/>
        <v>0</v>
      </c>
      <c r="P34" s="15">
        <f t="shared" si="25"/>
        <v>27.5</v>
      </c>
      <c r="Q34" s="15">
        <f t="shared" si="26"/>
        <v>0</v>
      </c>
      <c r="R34" s="2">
        <f t="shared" si="27"/>
        <v>27.5</v>
      </c>
      <c r="S34" s="2">
        <v>0.25</v>
      </c>
      <c r="T34" s="33">
        <v>0.1</v>
      </c>
      <c r="U34" s="33">
        <v>0.21</v>
      </c>
      <c r="V34" s="15">
        <f t="shared" si="28"/>
        <v>36.6025</v>
      </c>
    </row>
    <row r="35">
      <c r="B35" s="31"/>
      <c r="D35" s="2" t="s">
        <v>100</v>
      </c>
      <c r="E35" s="2">
        <v>110.0</v>
      </c>
      <c r="F35" s="32" t="s">
        <v>101</v>
      </c>
      <c r="G35" s="2">
        <v>0.0</v>
      </c>
      <c r="H35" s="32" t="s">
        <v>101</v>
      </c>
      <c r="I35" s="15">
        <f t="shared" si="22"/>
        <v>110</v>
      </c>
      <c r="J35" s="2">
        <v>0.0</v>
      </c>
      <c r="K35" s="2">
        <v>0.0</v>
      </c>
      <c r="L35" s="33">
        <v>0.25</v>
      </c>
      <c r="M35" s="15">
        <f t="shared" si="23"/>
        <v>27.5</v>
      </c>
      <c r="N35" s="33">
        <v>0.05</v>
      </c>
      <c r="O35" s="15">
        <f t="shared" si="24"/>
        <v>0</v>
      </c>
      <c r="P35" s="15">
        <f t="shared" si="25"/>
        <v>137.5</v>
      </c>
      <c r="Q35" s="15">
        <f t="shared" si="26"/>
        <v>0</v>
      </c>
      <c r="R35" s="2">
        <f t="shared" si="27"/>
        <v>137.5</v>
      </c>
      <c r="S35" s="2">
        <v>0.25</v>
      </c>
      <c r="T35" s="33">
        <v>0.1</v>
      </c>
      <c r="U35" s="33">
        <v>0.21</v>
      </c>
      <c r="V35" s="15">
        <f t="shared" si="28"/>
        <v>183.0125</v>
      </c>
    </row>
    <row r="36">
      <c r="B36" s="31"/>
      <c r="D36" s="2" t="s">
        <v>78</v>
      </c>
      <c r="F36" s="25"/>
      <c r="H36" s="25"/>
      <c r="T36" s="33"/>
    </row>
    <row r="37">
      <c r="A37" s="2"/>
      <c r="B37" s="2"/>
      <c r="C37" s="2"/>
      <c r="D37" s="2"/>
      <c r="E37" s="2"/>
      <c r="F37" s="32"/>
      <c r="G37" s="2"/>
      <c r="H37" s="32"/>
      <c r="L37" s="33"/>
      <c r="N37" s="33"/>
      <c r="R37" s="2"/>
      <c r="S37" s="2"/>
      <c r="T37" s="33"/>
      <c r="U37" s="33"/>
    </row>
    <row r="38">
      <c r="A38" s="2">
        <v>2.0</v>
      </c>
      <c r="B38" s="34" t="s">
        <v>102</v>
      </c>
      <c r="C38" s="2" t="s">
        <v>38</v>
      </c>
      <c r="D38" s="2" t="s">
        <v>103</v>
      </c>
      <c r="E38" s="2">
        <v>15.0</v>
      </c>
      <c r="F38" s="32" t="s">
        <v>16</v>
      </c>
      <c r="G38" s="2">
        <v>3.0</v>
      </c>
      <c r="H38" s="32" t="s">
        <v>16</v>
      </c>
      <c r="I38" s="15">
        <f t="shared" ref="I38:I47" si="29">E38+G38</f>
        <v>18</v>
      </c>
      <c r="J38" s="15">
        <v>0.0</v>
      </c>
      <c r="K38" s="2">
        <v>0.0</v>
      </c>
      <c r="L38" s="33">
        <v>0.2</v>
      </c>
      <c r="M38" s="15">
        <f t="shared" ref="M38:M47" si="30">E38*L38</f>
        <v>3</v>
      </c>
      <c r="N38" s="33">
        <v>0.05</v>
      </c>
      <c r="O38" s="15">
        <f t="shared" ref="O38:O47" si="31">G38*N38</f>
        <v>0.15</v>
      </c>
      <c r="P38" s="15">
        <f t="shared" ref="P38:P47" si="32">E38+M38</f>
        <v>18</v>
      </c>
      <c r="Q38" s="15">
        <f t="shared" ref="Q38:Q47" si="33">G38+O38</f>
        <v>3.15</v>
      </c>
      <c r="R38" s="2">
        <f t="shared" ref="R38:R47" si="34">P38+Q38</f>
        <v>21.15</v>
      </c>
      <c r="S38" s="2">
        <v>1.5</v>
      </c>
      <c r="T38" s="33">
        <v>0.1</v>
      </c>
      <c r="U38" s="33">
        <v>0.21</v>
      </c>
      <c r="V38" s="15">
        <f t="shared" ref="V38:V47" si="35">R38*(1+T38)*(1+U38 )</f>
        <v>28.15065</v>
      </c>
    </row>
    <row r="39">
      <c r="B39" s="34"/>
      <c r="D39" s="2" t="s">
        <v>104</v>
      </c>
      <c r="E39" s="2">
        <v>17.0</v>
      </c>
      <c r="F39" s="32" t="s">
        <v>16</v>
      </c>
      <c r="G39" s="2">
        <v>3.0</v>
      </c>
      <c r="H39" s="32" t="s">
        <v>16</v>
      </c>
      <c r="I39" s="15">
        <f t="shared" si="29"/>
        <v>20</v>
      </c>
      <c r="J39" s="15">
        <v>0.0</v>
      </c>
      <c r="K39" s="2">
        <v>0.0</v>
      </c>
      <c r="L39" s="33">
        <v>0.2</v>
      </c>
      <c r="M39" s="15">
        <f t="shared" si="30"/>
        <v>3.4</v>
      </c>
      <c r="N39" s="33">
        <v>0.05</v>
      </c>
      <c r="O39" s="15">
        <f t="shared" si="31"/>
        <v>0.15</v>
      </c>
      <c r="P39" s="15">
        <f t="shared" si="32"/>
        <v>20.4</v>
      </c>
      <c r="Q39" s="15">
        <f t="shared" si="33"/>
        <v>3.15</v>
      </c>
      <c r="R39" s="2">
        <f t="shared" si="34"/>
        <v>23.55</v>
      </c>
      <c r="S39" s="2">
        <v>1.5</v>
      </c>
      <c r="T39" s="33">
        <v>0.1</v>
      </c>
      <c r="U39" s="33">
        <v>0.21</v>
      </c>
      <c r="V39" s="15">
        <f t="shared" si="35"/>
        <v>31.34505</v>
      </c>
    </row>
    <row r="40">
      <c r="B40" s="34"/>
      <c r="D40" s="2" t="s">
        <v>105</v>
      </c>
      <c r="E40" s="2">
        <v>2.5</v>
      </c>
      <c r="F40" s="32" t="s">
        <v>16</v>
      </c>
      <c r="G40" s="2">
        <v>0.5</v>
      </c>
      <c r="H40" s="32" t="s">
        <v>16</v>
      </c>
      <c r="I40" s="15">
        <f t="shared" si="29"/>
        <v>3</v>
      </c>
      <c r="J40" s="15">
        <v>0.0</v>
      </c>
      <c r="K40" s="2">
        <v>0.0</v>
      </c>
      <c r="L40" s="33">
        <v>0.2</v>
      </c>
      <c r="M40" s="15">
        <f t="shared" si="30"/>
        <v>0.5</v>
      </c>
      <c r="N40" s="33">
        <v>0.05</v>
      </c>
      <c r="O40" s="15">
        <f t="shared" si="31"/>
        <v>0.025</v>
      </c>
      <c r="P40" s="15">
        <f t="shared" si="32"/>
        <v>3</v>
      </c>
      <c r="Q40" s="15">
        <f t="shared" si="33"/>
        <v>0.525</v>
      </c>
      <c r="R40" s="2">
        <f t="shared" si="34"/>
        <v>3.525</v>
      </c>
      <c r="S40" s="2">
        <v>1.5</v>
      </c>
      <c r="T40" s="33">
        <v>0.1</v>
      </c>
      <c r="U40" s="33">
        <v>0.21</v>
      </c>
      <c r="V40" s="15">
        <f t="shared" si="35"/>
        <v>4.691775</v>
      </c>
    </row>
    <row r="41">
      <c r="B41" s="34"/>
      <c r="C41" s="2"/>
      <c r="D41" s="2" t="s">
        <v>106</v>
      </c>
      <c r="E41" s="2">
        <v>11.0</v>
      </c>
      <c r="F41" s="32" t="s">
        <v>16</v>
      </c>
      <c r="G41" s="2">
        <v>2.0</v>
      </c>
      <c r="H41" s="32" t="s">
        <v>16</v>
      </c>
      <c r="I41" s="15">
        <f t="shared" si="29"/>
        <v>13</v>
      </c>
      <c r="J41" s="15">
        <v>0.0</v>
      </c>
      <c r="K41" s="2">
        <v>0.0</v>
      </c>
      <c r="L41" s="33">
        <v>0.2</v>
      </c>
      <c r="M41" s="15">
        <f t="shared" si="30"/>
        <v>2.2</v>
      </c>
      <c r="N41" s="33">
        <v>0.05</v>
      </c>
      <c r="O41" s="15">
        <f t="shared" si="31"/>
        <v>0.1</v>
      </c>
      <c r="P41" s="15">
        <f t="shared" si="32"/>
        <v>13.2</v>
      </c>
      <c r="Q41" s="15">
        <f t="shared" si="33"/>
        <v>2.1</v>
      </c>
      <c r="R41" s="2">
        <f t="shared" si="34"/>
        <v>15.3</v>
      </c>
      <c r="S41" s="2">
        <v>1.5</v>
      </c>
      <c r="T41" s="33">
        <v>0.1</v>
      </c>
      <c r="U41" s="33">
        <v>0.21</v>
      </c>
      <c r="V41" s="15">
        <f t="shared" si="35"/>
        <v>20.3643</v>
      </c>
    </row>
    <row r="42">
      <c r="B42" s="34"/>
      <c r="D42" s="2" t="s">
        <v>107</v>
      </c>
      <c r="E42" s="2">
        <v>1.4</v>
      </c>
      <c r="F42" s="32" t="s">
        <v>16</v>
      </c>
      <c r="G42" s="2">
        <v>1.0</v>
      </c>
      <c r="H42" s="32" t="s">
        <v>16</v>
      </c>
      <c r="I42" s="15">
        <f t="shared" si="29"/>
        <v>2.4</v>
      </c>
      <c r="J42" s="2">
        <v>50.0</v>
      </c>
      <c r="K42" s="2">
        <v>0.0</v>
      </c>
      <c r="L42" s="33">
        <v>0.2</v>
      </c>
      <c r="M42" s="15">
        <f t="shared" si="30"/>
        <v>0.28</v>
      </c>
      <c r="N42" s="33">
        <v>0.05</v>
      </c>
      <c r="O42" s="15">
        <f t="shared" si="31"/>
        <v>0.05</v>
      </c>
      <c r="P42" s="15">
        <f t="shared" si="32"/>
        <v>1.68</v>
      </c>
      <c r="Q42" s="15">
        <f t="shared" si="33"/>
        <v>1.05</v>
      </c>
      <c r="R42" s="2">
        <f t="shared" si="34"/>
        <v>2.73</v>
      </c>
      <c r="S42" s="2">
        <v>0.25</v>
      </c>
      <c r="T42" s="33">
        <v>0.1</v>
      </c>
      <c r="U42" s="33">
        <v>0.09</v>
      </c>
      <c r="V42" s="15">
        <f t="shared" si="35"/>
        <v>3.27327</v>
      </c>
    </row>
    <row r="43">
      <c r="B43" s="34"/>
      <c r="D43" s="2" t="s">
        <v>108</v>
      </c>
      <c r="E43" s="2">
        <v>4.4</v>
      </c>
      <c r="F43" s="32" t="s">
        <v>16</v>
      </c>
      <c r="G43" s="2">
        <v>2.0</v>
      </c>
      <c r="H43" s="32" t="s">
        <v>16</v>
      </c>
      <c r="I43" s="15">
        <f t="shared" si="29"/>
        <v>6.4</v>
      </c>
      <c r="J43" s="2">
        <v>50.0</v>
      </c>
      <c r="K43" s="2">
        <v>0.0</v>
      </c>
      <c r="L43" s="33">
        <v>0.2</v>
      </c>
      <c r="M43" s="15">
        <f t="shared" si="30"/>
        <v>0.88</v>
      </c>
      <c r="N43" s="33">
        <v>0.05</v>
      </c>
      <c r="O43" s="15">
        <f t="shared" si="31"/>
        <v>0.1</v>
      </c>
      <c r="P43" s="15">
        <f t="shared" si="32"/>
        <v>5.28</v>
      </c>
      <c r="Q43" s="15">
        <f t="shared" si="33"/>
        <v>2.1</v>
      </c>
      <c r="R43" s="2">
        <f t="shared" si="34"/>
        <v>7.38</v>
      </c>
      <c r="S43" s="2">
        <v>0.25</v>
      </c>
      <c r="T43" s="33">
        <v>0.1</v>
      </c>
      <c r="U43" s="33">
        <v>0.09</v>
      </c>
      <c r="V43" s="15">
        <f t="shared" si="35"/>
        <v>8.84862</v>
      </c>
    </row>
    <row r="44">
      <c r="B44" s="34"/>
      <c r="D44" s="2" t="s">
        <v>109</v>
      </c>
      <c r="E44" s="2">
        <v>2.8</v>
      </c>
      <c r="F44" s="32" t="s">
        <v>16</v>
      </c>
      <c r="G44" s="2">
        <v>2.0</v>
      </c>
      <c r="H44" s="32" t="s">
        <v>16</v>
      </c>
      <c r="I44" s="15">
        <f t="shared" si="29"/>
        <v>4.8</v>
      </c>
      <c r="J44" s="2">
        <v>500.0</v>
      </c>
      <c r="K44" s="2">
        <v>0.0</v>
      </c>
      <c r="L44" s="33">
        <v>0.2</v>
      </c>
      <c r="M44" s="15">
        <f t="shared" si="30"/>
        <v>0.56</v>
      </c>
      <c r="N44" s="33">
        <v>0.05</v>
      </c>
      <c r="O44" s="15">
        <f t="shared" si="31"/>
        <v>0.1</v>
      </c>
      <c r="P44" s="15">
        <f t="shared" si="32"/>
        <v>3.36</v>
      </c>
      <c r="Q44" s="15">
        <f t="shared" si="33"/>
        <v>2.1</v>
      </c>
      <c r="R44" s="2">
        <f t="shared" si="34"/>
        <v>5.46</v>
      </c>
      <c r="S44" s="2">
        <v>0.25</v>
      </c>
      <c r="T44" s="33">
        <v>0.1</v>
      </c>
      <c r="U44" s="33">
        <v>0.09</v>
      </c>
      <c r="V44" s="15">
        <f t="shared" si="35"/>
        <v>6.54654</v>
      </c>
    </row>
    <row r="45">
      <c r="B45" s="34"/>
      <c r="D45" s="2" t="s">
        <v>110</v>
      </c>
      <c r="E45" s="2">
        <v>1.8</v>
      </c>
      <c r="F45" s="32" t="s">
        <v>16</v>
      </c>
      <c r="G45" s="2">
        <v>1.0</v>
      </c>
      <c r="H45" s="32" t="s">
        <v>16</v>
      </c>
      <c r="I45" s="15">
        <f t="shared" si="29"/>
        <v>2.8</v>
      </c>
      <c r="J45" s="2">
        <v>50.0</v>
      </c>
      <c r="K45" s="2">
        <v>0.0</v>
      </c>
      <c r="L45" s="33">
        <v>0.2</v>
      </c>
      <c r="M45" s="15">
        <f t="shared" si="30"/>
        <v>0.36</v>
      </c>
      <c r="N45" s="33">
        <v>0.05</v>
      </c>
      <c r="O45" s="15">
        <f t="shared" si="31"/>
        <v>0.05</v>
      </c>
      <c r="P45" s="15">
        <f t="shared" si="32"/>
        <v>2.16</v>
      </c>
      <c r="Q45" s="15">
        <f t="shared" si="33"/>
        <v>1.05</v>
      </c>
      <c r="R45" s="2">
        <f t="shared" si="34"/>
        <v>3.21</v>
      </c>
      <c r="S45" s="2">
        <v>0.25</v>
      </c>
      <c r="T45" s="33">
        <v>0.1</v>
      </c>
      <c r="U45" s="33">
        <v>0.09</v>
      </c>
      <c r="V45" s="15">
        <f t="shared" si="35"/>
        <v>3.84879</v>
      </c>
    </row>
    <row r="46">
      <c r="B46" s="34"/>
      <c r="D46" s="2" t="s">
        <v>111</v>
      </c>
      <c r="E46" s="2">
        <v>4.8</v>
      </c>
      <c r="F46" s="32" t="s">
        <v>16</v>
      </c>
      <c r="G46" s="2">
        <v>2.0</v>
      </c>
      <c r="H46" s="32" t="s">
        <v>16</v>
      </c>
      <c r="I46" s="15">
        <f t="shared" si="29"/>
        <v>6.8</v>
      </c>
      <c r="J46" s="2">
        <v>50.0</v>
      </c>
      <c r="K46" s="2">
        <v>0.0</v>
      </c>
      <c r="L46" s="33">
        <v>0.2</v>
      </c>
      <c r="M46" s="15">
        <f t="shared" si="30"/>
        <v>0.96</v>
      </c>
      <c r="N46" s="33">
        <v>0.05</v>
      </c>
      <c r="O46" s="15">
        <f t="shared" si="31"/>
        <v>0.1</v>
      </c>
      <c r="P46" s="15">
        <f t="shared" si="32"/>
        <v>5.76</v>
      </c>
      <c r="Q46" s="15">
        <f t="shared" si="33"/>
        <v>2.1</v>
      </c>
      <c r="R46" s="2">
        <f t="shared" si="34"/>
        <v>7.86</v>
      </c>
      <c r="S46" s="2">
        <v>0.25</v>
      </c>
      <c r="T46" s="33">
        <v>0.1</v>
      </c>
      <c r="U46" s="33">
        <v>0.09</v>
      </c>
      <c r="V46" s="15">
        <f t="shared" si="35"/>
        <v>9.42414</v>
      </c>
    </row>
    <row r="47">
      <c r="B47" s="34"/>
      <c r="D47" s="2" t="s">
        <v>112</v>
      </c>
      <c r="E47" s="2">
        <v>3.2</v>
      </c>
      <c r="F47" s="32" t="s">
        <v>16</v>
      </c>
      <c r="G47" s="2">
        <v>2.0</v>
      </c>
      <c r="H47" s="32" t="s">
        <v>16</v>
      </c>
      <c r="I47" s="15">
        <f t="shared" si="29"/>
        <v>5.2</v>
      </c>
      <c r="J47" s="2">
        <v>500.0</v>
      </c>
      <c r="K47" s="2">
        <v>0.0</v>
      </c>
      <c r="L47" s="33">
        <v>0.2</v>
      </c>
      <c r="M47" s="15">
        <f t="shared" si="30"/>
        <v>0.64</v>
      </c>
      <c r="N47" s="33">
        <v>0.05</v>
      </c>
      <c r="O47" s="15">
        <f t="shared" si="31"/>
        <v>0.1</v>
      </c>
      <c r="P47" s="15">
        <f t="shared" si="32"/>
        <v>3.84</v>
      </c>
      <c r="Q47" s="15">
        <f t="shared" si="33"/>
        <v>2.1</v>
      </c>
      <c r="R47" s="2">
        <f t="shared" si="34"/>
        <v>5.94</v>
      </c>
      <c r="S47" s="2">
        <v>0.25</v>
      </c>
      <c r="T47" s="33">
        <v>0.1</v>
      </c>
      <c r="U47" s="33">
        <v>0.09</v>
      </c>
      <c r="V47" s="15">
        <f t="shared" si="35"/>
        <v>7.12206</v>
      </c>
    </row>
    <row r="48">
      <c r="B48" s="34"/>
      <c r="D48" s="2" t="s">
        <v>78</v>
      </c>
      <c r="F48" s="35"/>
      <c r="H48" s="35"/>
      <c r="L48" s="33"/>
      <c r="N48" s="33"/>
      <c r="T48" s="33"/>
      <c r="U48" s="33"/>
    </row>
    <row r="49">
      <c r="T49" s="33"/>
    </row>
    <row r="50">
      <c r="A50" s="2">
        <v>3.0</v>
      </c>
      <c r="B50" s="36" t="s">
        <v>113</v>
      </c>
      <c r="C50" s="2" t="s">
        <v>114</v>
      </c>
      <c r="D50" s="2" t="s">
        <v>115</v>
      </c>
      <c r="E50" s="2">
        <v>40.0</v>
      </c>
      <c r="F50" s="32" t="s">
        <v>16</v>
      </c>
      <c r="G50" s="2">
        <v>8.0</v>
      </c>
      <c r="H50" s="32" t="s">
        <v>16</v>
      </c>
      <c r="I50" s="15">
        <f t="shared" ref="I50:I53" si="36">E50+G50</f>
        <v>48</v>
      </c>
      <c r="J50" s="2">
        <v>0.0</v>
      </c>
      <c r="K50" s="2">
        <v>0.0</v>
      </c>
      <c r="L50" s="33">
        <v>0.3</v>
      </c>
      <c r="M50" s="15">
        <f t="shared" ref="M50:M53" si="37">E50*L50</f>
        <v>12</v>
      </c>
      <c r="N50" s="33">
        <v>0.05</v>
      </c>
      <c r="O50" s="15">
        <f t="shared" ref="O50:O53" si="38">G50*N50</f>
        <v>0.4</v>
      </c>
      <c r="P50" s="15">
        <f t="shared" ref="P50:P53" si="39">E50+M50</f>
        <v>52</v>
      </c>
      <c r="Q50" s="15">
        <f t="shared" ref="Q50:Q53" si="40">G50+O50</f>
        <v>8.4</v>
      </c>
      <c r="R50" s="2">
        <f t="shared" ref="R50:R53" si="41">P50+Q50</f>
        <v>60.4</v>
      </c>
      <c r="S50" s="2">
        <v>1.5</v>
      </c>
      <c r="T50" s="33">
        <v>0.1</v>
      </c>
      <c r="U50" s="33">
        <v>0.21</v>
      </c>
      <c r="V50" s="15">
        <f t="shared" ref="V50:V73" si="42">R50*(1+T50)*(1+U50 )</f>
        <v>80.3924</v>
      </c>
    </row>
    <row r="51">
      <c r="B51" s="36"/>
      <c r="D51" s="2" t="s">
        <v>116</v>
      </c>
      <c r="E51" s="2">
        <v>50.0</v>
      </c>
      <c r="F51" s="32" t="s">
        <v>16</v>
      </c>
      <c r="G51" s="2">
        <v>8.0</v>
      </c>
      <c r="H51" s="32" t="s">
        <v>16</v>
      </c>
      <c r="I51" s="15">
        <f t="shared" si="36"/>
        <v>58</v>
      </c>
      <c r="J51" s="2">
        <v>0.0</v>
      </c>
      <c r="K51" s="2">
        <v>0.0</v>
      </c>
      <c r="L51" s="33">
        <v>0.3</v>
      </c>
      <c r="M51" s="15">
        <f t="shared" si="37"/>
        <v>15</v>
      </c>
      <c r="N51" s="33">
        <v>0.05</v>
      </c>
      <c r="O51" s="15">
        <f t="shared" si="38"/>
        <v>0.4</v>
      </c>
      <c r="P51" s="15">
        <f t="shared" si="39"/>
        <v>65</v>
      </c>
      <c r="Q51" s="15">
        <f t="shared" si="40"/>
        <v>8.4</v>
      </c>
      <c r="R51" s="2">
        <f t="shared" si="41"/>
        <v>73.4</v>
      </c>
      <c r="S51" s="2">
        <v>1.5</v>
      </c>
      <c r="T51" s="33">
        <v>0.1</v>
      </c>
      <c r="U51" s="33">
        <v>0.21</v>
      </c>
      <c r="V51" s="15">
        <f t="shared" si="42"/>
        <v>97.6954</v>
      </c>
    </row>
    <row r="52">
      <c r="A52" s="2"/>
      <c r="B52" s="36"/>
      <c r="C52" s="2"/>
      <c r="D52" s="2" t="s">
        <v>117</v>
      </c>
      <c r="E52" s="2">
        <v>45.0</v>
      </c>
      <c r="F52" s="32" t="s">
        <v>16</v>
      </c>
      <c r="G52" s="2">
        <v>8.0</v>
      </c>
      <c r="H52" s="32" t="s">
        <v>16</v>
      </c>
      <c r="I52" s="15">
        <f t="shared" si="36"/>
        <v>53</v>
      </c>
      <c r="J52" s="2">
        <v>200.0</v>
      </c>
      <c r="K52" s="2">
        <v>0.0</v>
      </c>
      <c r="L52" s="33">
        <v>0.3</v>
      </c>
      <c r="M52" s="15">
        <f t="shared" si="37"/>
        <v>13.5</v>
      </c>
      <c r="N52" s="33">
        <v>0.05</v>
      </c>
      <c r="O52" s="15">
        <f t="shared" si="38"/>
        <v>0.4</v>
      </c>
      <c r="P52" s="15">
        <f t="shared" si="39"/>
        <v>58.5</v>
      </c>
      <c r="Q52" s="15">
        <f t="shared" si="40"/>
        <v>8.4</v>
      </c>
      <c r="R52" s="2">
        <f t="shared" si="41"/>
        <v>66.9</v>
      </c>
      <c r="S52" s="2">
        <v>1.5</v>
      </c>
      <c r="T52" s="33">
        <v>0.1</v>
      </c>
      <c r="U52" s="33">
        <v>0.21</v>
      </c>
      <c r="V52" s="15">
        <f t="shared" si="42"/>
        <v>89.0439</v>
      </c>
    </row>
    <row r="53">
      <c r="A53" s="2"/>
      <c r="B53" s="36"/>
      <c r="C53" s="2"/>
      <c r="D53" s="2" t="s">
        <v>118</v>
      </c>
      <c r="E53" s="2">
        <v>10.0</v>
      </c>
      <c r="F53" s="32" t="s">
        <v>16</v>
      </c>
      <c r="G53" s="2">
        <v>3.0</v>
      </c>
      <c r="H53" s="32" t="s">
        <v>16</v>
      </c>
      <c r="I53" s="15">
        <f t="shared" si="36"/>
        <v>13</v>
      </c>
      <c r="J53" s="2">
        <v>0.0</v>
      </c>
      <c r="K53" s="2">
        <v>0.0</v>
      </c>
      <c r="L53" s="33">
        <v>0.3</v>
      </c>
      <c r="M53" s="15">
        <f t="shared" si="37"/>
        <v>3</v>
      </c>
      <c r="N53" s="33">
        <v>0.05</v>
      </c>
      <c r="O53" s="15">
        <f t="shared" si="38"/>
        <v>0.15</v>
      </c>
      <c r="P53" s="15">
        <f t="shared" si="39"/>
        <v>13</v>
      </c>
      <c r="Q53" s="15">
        <f t="shared" si="40"/>
        <v>3.15</v>
      </c>
      <c r="R53" s="2">
        <f t="shared" si="41"/>
        <v>16.15</v>
      </c>
      <c r="S53" s="2">
        <v>1.5</v>
      </c>
      <c r="T53" s="33">
        <v>0.1</v>
      </c>
      <c r="U53" s="33">
        <v>0.21</v>
      </c>
      <c r="V53" s="15">
        <f t="shared" si="42"/>
        <v>21.49565</v>
      </c>
    </row>
    <row r="54">
      <c r="A54" s="2"/>
      <c r="B54" s="36"/>
      <c r="C54" s="2"/>
      <c r="D54" s="2" t="s">
        <v>78</v>
      </c>
      <c r="F54" s="25"/>
      <c r="H54" s="25"/>
      <c r="L54" s="33"/>
      <c r="N54" s="33"/>
      <c r="T54" s="33">
        <v>0.1</v>
      </c>
      <c r="U54" s="33"/>
      <c r="V54" s="15">
        <f t="shared" si="42"/>
        <v>0</v>
      </c>
    </row>
    <row r="55">
      <c r="A55" s="2"/>
      <c r="B55" s="36"/>
      <c r="C55" s="2" t="s">
        <v>119</v>
      </c>
      <c r="D55" s="2" t="s">
        <v>120</v>
      </c>
      <c r="E55" s="2">
        <v>46.0</v>
      </c>
      <c r="F55" s="32" t="s">
        <v>16</v>
      </c>
      <c r="G55" s="2">
        <v>10.0</v>
      </c>
      <c r="H55" s="32" t="s">
        <v>16</v>
      </c>
      <c r="I55" s="15">
        <f t="shared" ref="I55:I58" si="43">E55+G55</f>
        <v>56</v>
      </c>
      <c r="J55" s="2">
        <v>0.0</v>
      </c>
      <c r="K55" s="2">
        <v>0.0</v>
      </c>
      <c r="L55" s="33">
        <v>0.2</v>
      </c>
      <c r="M55" s="15">
        <f t="shared" ref="M55:M58" si="44">E55*L55</f>
        <v>9.2</v>
      </c>
      <c r="N55" s="33">
        <v>0.05</v>
      </c>
      <c r="O55" s="15">
        <f t="shared" ref="O55:O58" si="45">G55*N55</f>
        <v>0.5</v>
      </c>
      <c r="P55" s="15">
        <f t="shared" ref="P55:P58" si="46">E55+M55</f>
        <v>55.2</v>
      </c>
      <c r="Q55" s="15">
        <f t="shared" ref="Q55:Q58" si="47">G55+O55</f>
        <v>10.5</v>
      </c>
      <c r="R55" s="2">
        <f t="shared" ref="R55:R58" si="48">P55+Q55</f>
        <v>65.7</v>
      </c>
      <c r="S55" s="2">
        <v>1.5</v>
      </c>
      <c r="T55" s="33">
        <v>0.1</v>
      </c>
      <c r="U55" s="33">
        <v>0.21</v>
      </c>
      <c r="V55" s="15">
        <f t="shared" si="42"/>
        <v>87.4467</v>
      </c>
    </row>
    <row r="56">
      <c r="A56" s="2"/>
      <c r="B56" s="36"/>
      <c r="C56" s="2"/>
      <c r="D56" s="2" t="s">
        <v>121</v>
      </c>
      <c r="E56" s="2">
        <v>75.0</v>
      </c>
      <c r="F56" s="32" t="s">
        <v>16</v>
      </c>
      <c r="G56" s="2">
        <v>20.0</v>
      </c>
      <c r="H56" s="32" t="s">
        <v>16</v>
      </c>
      <c r="I56" s="15">
        <f t="shared" si="43"/>
        <v>95</v>
      </c>
      <c r="J56" s="2">
        <v>0.0</v>
      </c>
      <c r="K56" s="2">
        <v>0.0</v>
      </c>
      <c r="L56" s="33">
        <v>0.2</v>
      </c>
      <c r="M56" s="15">
        <f t="shared" si="44"/>
        <v>15</v>
      </c>
      <c r="N56" s="33">
        <v>0.05</v>
      </c>
      <c r="O56" s="15">
        <f t="shared" si="45"/>
        <v>1</v>
      </c>
      <c r="P56" s="15">
        <f t="shared" si="46"/>
        <v>90</v>
      </c>
      <c r="Q56" s="15">
        <f t="shared" si="47"/>
        <v>21</v>
      </c>
      <c r="R56" s="2">
        <f t="shared" si="48"/>
        <v>111</v>
      </c>
      <c r="S56" s="2">
        <v>1.5</v>
      </c>
      <c r="T56" s="33">
        <v>0.1</v>
      </c>
      <c r="U56" s="33">
        <v>0.21</v>
      </c>
      <c r="V56" s="15">
        <f t="shared" si="42"/>
        <v>147.741</v>
      </c>
    </row>
    <row r="57">
      <c r="A57" s="2"/>
      <c r="B57" s="36"/>
      <c r="C57" s="2"/>
      <c r="D57" s="2" t="s">
        <v>122</v>
      </c>
      <c r="E57" s="2">
        <v>55.0</v>
      </c>
      <c r="F57" s="32" t="s">
        <v>16</v>
      </c>
      <c r="G57" s="2">
        <v>12.0</v>
      </c>
      <c r="H57" s="32" t="s">
        <v>16</v>
      </c>
      <c r="I57" s="15">
        <f t="shared" si="43"/>
        <v>67</v>
      </c>
      <c r="J57" s="2">
        <v>0.0</v>
      </c>
      <c r="K57" s="2">
        <v>200.0</v>
      </c>
      <c r="L57" s="33">
        <v>0.3</v>
      </c>
      <c r="M57" s="15">
        <f t="shared" si="44"/>
        <v>16.5</v>
      </c>
      <c r="N57" s="33">
        <v>0.05</v>
      </c>
      <c r="O57" s="15">
        <f t="shared" si="45"/>
        <v>0.6</v>
      </c>
      <c r="P57" s="15">
        <f t="shared" si="46"/>
        <v>71.5</v>
      </c>
      <c r="Q57" s="15">
        <f t="shared" si="47"/>
        <v>12.6</v>
      </c>
      <c r="R57" s="2">
        <f t="shared" si="48"/>
        <v>84.1</v>
      </c>
      <c r="S57" s="2">
        <v>1.5</v>
      </c>
      <c r="T57" s="33">
        <v>0.1</v>
      </c>
      <c r="U57" s="33">
        <v>0.21</v>
      </c>
      <c r="V57" s="15">
        <f t="shared" si="42"/>
        <v>111.9371</v>
      </c>
    </row>
    <row r="58">
      <c r="A58" s="2"/>
      <c r="B58" s="36"/>
      <c r="C58" s="2"/>
      <c r="D58" s="2" t="s">
        <v>123</v>
      </c>
      <c r="E58" s="2">
        <v>83.0</v>
      </c>
      <c r="F58" s="32" t="s">
        <v>16</v>
      </c>
      <c r="G58" s="2">
        <v>24.0</v>
      </c>
      <c r="H58" s="32" t="s">
        <v>16</v>
      </c>
      <c r="I58" s="15">
        <f t="shared" si="43"/>
        <v>107</v>
      </c>
      <c r="J58" s="2">
        <v>0.0</v>
      </c>
      <c r="K58" s="2">
        <v>200.0</v>
      </c>
      <c r="L58" s="33">
        <v>0.3</v>
      </c>
      <c r="M58" s="15">
        <f t="shared" si="44"/>
        <v>24.9</v>
      </c>
      <c r="N58" s="33">
        <v>0.05</v>
      </c>
      <c r="O58" s="15">
        <f t="shared" si="45"/>
        <v>1.2</v>
      </c>
      <c r="P58" s="15">
        <f t="shared" si="46"/>
        <v>107.9</v>
      </c>
      <c r="Q58" s="15">
        <f t="shared" si="47"/>
        <v>25.2</v>
      </c>
      <c r="R58" s="2">
        <f t="shared" si="48"/>
        <v>133.1</v>
      </c>
      <c r="S58" s="2">
        <v>1.5</v>
      </c>
      <c r="T58" s="33">
        <v>0.1</v>
      </c>
      <c r="U58" s="33">
        <v>0.21</v>
      </c>
      <c r="V58" s="15">
        <f t="shared" si="42"/>
        <v>177.1561</v>
      </c>
    </row>
    <row r="59">
      <c r="A59" s="2"/>
      <c r="B59" s="36"/>
      <c r="C59" s="2"/>
      <c r="D59" s="2" t="s">
        <v>78</v>
      </c>
      <c r="F59" s="25"/>
      <c r="H59" s="25"/>
      <c r="T59" s="33">
        <v>0.1</v>
      </c>
      <c r="V59" s="15">
        <f t="shared" si="42"/>
        <v>0</v>
      </c>
    </row>
    <row r="60">
      <c r="A60" s="2"/>
      <c r="C60" s="2"/>
      <c r="D60" s="2"/>
      <c r="F60" s="25"/>
      <c r="H60" s="25"/>
      <c r="T60" s="33">
        <v>0.1</v>
      </c>
      <c r="V60" s="15">
        <f t="shared" si="42"/>
        <v>0</v>
      </c>
    </row>
    <row r="61">
      <c r="A61" s="2">
        <v>4.0</v>
      </c>
      <c r="B61" s="28" t="s">
        <v>124</v>
      </c>
      <c r="C61" s="2" t="s">
        <v>125</v>
      </c>
      <c r="D61" s="2" t="s">
        <v>126</v>
      </c>
      <c r="E61" s="2">
        <v>28.0</v>
      </c>
      <c r="F61" s="32" t="s">
        <v>86</v>
      </c>
      <c r="G61" s="2">
        <v>8.0</v>
      </c>
      <c r="H61" s="32" t="s">
        <v>86</v>
      </c>
      <c r="I61" s="15">
        <f t="shared" ref="I61:I67" si="49">E61+G61</f>
        <v>36</v>
      </c>
      <c r="J61" s="2">
        <v>0.0</v>
      </c>
      <c r="K61" s="2">
        <v>0.0</v>
      </c>
      <c r="L61" s="33">
        <v>0.25</v>
      </c>
      <c r="M61" s="15">
        <f t="shared" ref="M61:M67" si="50">E61*L61</f>
        <v>7</v>
      </c>
      <c r="N61" s="33">
        <v>0.05</v>
      </c>
      <c r="O61" s="15">
        <f t="shared" ref="O61:O67" si="51">G61*N61</f>
        <v>0.4</v>
      </c>
      <c r="P61" s="15">
        <f t="shared" ref="P61:P67" si="52">E61+M61</f>
        <v>35</v>
      </c>
      <c r="Q61" s="15">
        <f t="shared" ref="Q61:Q67" si="53">G61+O61</f>
        <v>8.4</v>
      </c>
      <c r="R61" s="2">
        <f t="shared" ref="R61:R67" si="54">P61+Q61</f>
        <v>43.4</v>
      </c>
      <c r="S61" s="2">
        <v>0.25</v>
      </c>
      <c r="T61" s="33">
        <v>0.1</v>
      </c>
      <c r="U61" s="33">
        <v>0.21</v>
      </c>
      <c r="V61" s="15">
        <f t="shared" si="42"/>
        <v>57.7654</v>
      </c>
    </row>
    <row r="62">
      <c r="A62" s="2"/>
      <c r="B62" s="28"/>
      <c r="C62" s="2"/>
      <c r="D62" s="2" t="s">
        <v>127</v>
      </c>
      <c r="E62" s="2">
        <v>16.0</v>
      </c>
      <c r="F62" s="32" t="s">
        <v>86</v>
      </c>
      <c r="G62" s="2">
        <v>6.0</v>
      </c>
      <c r="H62" s="32" t="s">
        <v>86</v>
      </c>
      <c r="I62" s="15">
        <f t="shared" si="49"/>
        <v>22</v>
      </c>
      <c r="J62" s="2">
        <v>0.0</v>
      </c>
      <c r="K62" s="2">
        <v>0.0</v>
      </c>
      <c r="L62" s="33">
        <v>0.25</v>
      </c>
      <c r="M62" s="15">
        <f t="shared" si="50"/>
        <v>4</v>
      </c>
      <c r="N62" s="33">
        <v>0.05</v>
      </c>
      <c r="O62" s="15">
        <f t="shared" si="51"/>
        <v>0.3</v>
      </c>
      <c r="P62" s="15">
        <f t="shared" si="52"/>
        <v>20</v>
      </c>
      <c r="Q62" s="15">
        <f t="shared" si="53"/>
        <v>6.3</v>
      </c>
      <c r="R62" s="2">
        <f t="shared" si="54"/>
        <v>26.3</v>
      </c>
      <c r="S62" s="2">
        <v>0.25</v>
      </c>
      <c r="T62" s="33">
        <v>0.1</v>
      </c>
      <c r="U62" s="33">
        <v>0.21</v>
      </c>
      <c r="V62" s="15">
        <f t="shared" si="42"/>
        <v>35.0053</v>
      </c>
    </row>
    <row r="63">
      <c r="A63" s="2"/>
      <c r="B63" s="28"/>
      <c r="C63" s="2"/>
      <c r="D63" s="2" t="s">
        <v>128</v>
      </c>
      <c r="E63" s="2">
        <v>45.0</v>
      </c>
      <c r="F63" s="32" t="s">
        <v>86</v>
      </c>
      <c r="G63" s="2">
        <v>10.0</v>
      </c>
      <c r="H63" s="32" t="s">
        <v>86</v>
      </c>
      <c r="I63" s="15">
        <f t="shared" si="49"/>
        <v>55</v>
      </c>
      <c r="J63" s="2">
        <v>500.0</v>
      </c>
      <c r="K63" s="2">
        <v>0.0</v>
      </c>
      <c r="L63" s="33">
        <v>0.25</v>
      </c>
      <c r="M63" s="15">
        <f t="shared" si="50"/>
        <v>11.25</v>
      </c>
      <c r="N63" s="33">
        <v>0.05</v>
      </c>
      <c r="O63" s="15">
        <f t="shared" si="51"/>
        <v>0.5</v>
      </c>
      <c r="P63" s="15">
        <f t="shared" si="52"/>
        <v>56.25</v>
      </c>
      <c r="Q63" s="15">
        <f t="shared" si="53"/>
        <v>10.5</v>
      </c>
      <c r="R63" s="2">
        <f t="shared" si="54"/>
        <v>66.75</v>
      </c>
      <c r="S63" s="2">
        <v>0.25</v>
      </c>
      <c r="T63" s="33">
        <v>0.1</v>
      </c>
      <c r="U63" s="33">
        <v>0.21</v>
      </c>
      <c r="V63" s="15">
        <f t="shared" si="42"/>
        <v>88.84425</v>
      </c>
    </row>
    <row r="64">
      <c r="A64" s="2"/>
      <c r="B64" s="28"/>
      <c r="C64" s="2"/>
      <c r="D64" s="2" t="s">
        <v>129</v>
      </c>
      <c r="E64" s="2">
        <v>22.0</v>
      </c>
      <c r="F64" s="32" t="s">
        <v>86</v>
      </c>
      <c r="G64" s="2">
        <v>8.0</v>
      </c>
      <c r="H64" s="32" t="s">
        <v>86</v>
      </c>
      <c r="I64" s="15">
        <f t="shared" si="49"/>
        <v>30</v>
      </c>
      <c r="J64" s="2">
        <v>0.0</v>
      </c>
      <c r="K64" s="2">
        <v>0.0</v>
      </c>
      <c r="L64" s="33">
        <v>0.25</v>
      </c>
      <c r="M64" s="15">
        <f t="shared" si="50"/>
        <v>5.5</v>
      </c>
      <c r="N64" s="33">
        <v>0.05</v>
      </c>
      <c r="O64" s="15">
        <f t="shared" si="51"/>
        <v>0.4</v>
      </c>
      <c r="P64" s="15">
        <f t="shared" si="52"/>
        <v>27.5</v>
      </c>
      <c r="Q64" s="15">
        <f t="shared" si="53"/>
        <v>8.4</v>
      </c>
      <c r="R64" s="2">
        <f t="shared" si="54"/>
        <v>35.9</v>
      </c>
      <c r="S64" s="2">
        <v>0.25</v>
      </c>
      <c r="T64" s="33">
        <v>0.1</v>
      </c>
      <c r="U64" s="33">
        <v>0.21</v>
      </c>
      <c r="V64" s="15">
        <f t="shared" si="42"/>
        <v>47.7829</v>
      </c>
    </row>
    <row r="65">
      <c r="A65" s="2"/>
      <c r="B65" s="28"/>
      <c r="C65" s="2"/>
      <c r="D65" s="2" t="s">
        <v>130</v>
      </c>
      <c r="E65" s="2">
        <v>26.0</v>
      </c>
      <c r="F65" s="32" t="s">
        <v>72</v>
      </c>
      <c r="G65" s="2">
        <v>3.0</v>
      </c>
      <c r="H65" s="32" t="s">
        <v>72</v>
      </c>
      <c r="I65" s="15">
        <f t="shared" si="49"/>
        <v>29</v>
      </c>
      <c r="J65" s="2">
        <v>0.0</v>
      </c>
      <c r="K65" s="2">
        <v>0.0</v>
      </c>
      <c r="L65" s="33">
        <v>0.25</v>
      </c>
      <c r="M65" s="15">
        <f t="shared" si="50"/>
        <v>6.5</v>
      </c>
      <c r="N65" s="33">
        <v>0.05</v>
      </c>
      <c r="O65" s="15">
        <f t="shared" si="51"/>
        <v>0.15</v>
      </c>
      <c r="P65" s="15">
        <f t="shared" si="52"/>
        <v>32.5</v>
      </c>
      <c r="Q65" s="15">
        <f t="shared" si="53"/>
        <v>3.15</v>
      </c>
      <c r="R65" s="2">
        <f t="shared" si="54"/>
        <v>35.65</v>
      </c>
      <c r="S65" s="2">
        <v>0.25</v>
      </c>
      <c r="T65" s="33">
        <v>0.1</v>
      </c>
      <c r="U65" s="33">
        <v>0.21</v>
      </c>
      <c r="V65" s="15">
        <f t="shared" si="42"/>
        <v>47.45015</v>
      </c>
    </row>
    <row r="66">
      <c r="A66" s="2"/>
      <c r="B66" s="28"/>
      <c r="C66" s="2"/>
      <c r="D66" s="2" t="s">
        <v>131</v>
      </c>
      <c r="E66" s="2">
        <v>26.0</v>
      </c>
      <c r="F66" s="32" t="s">
        <v>72</v>
      </c>
      <c r="G66" s="2">
        <v>15.0</v>
      </c>
      <c r="H66" s="32" t="s">
        <v>72</v>
      </c>
      <c r="I66" s="15">
        <f t="shared" si="49"/>
        <v>41</v>
      </c>
      <c r="J66" s="2">
        <v>0.0</v>
      </c>
      <c r="K66" s="2">
        <v>0.0</v>
      </c>
      <c r="L66" s="33">
        <v>0.25</v>
      </c>
      <c r="M66" s="15">
        <f t="shared" si="50"/>
        <v>6.5</v>
      </c>
      <c r="N66" s="33">
        <v>0.1</v>
      </c>
      <c r="O66" s="15">
        <f t="shared" si="51"/>
        <v>1.5</v>
      </c>
      <c r="P66" s="15">
        <f t="shared" si="52"/>
        <v>32.5</v>
      </c>
      <c r="Q66" s="15">
        <f t="shared" si="53"/>
        <v>16.5</v>
      </c>
      <c r="R66" s="2">
        <f t="shared" si="54"/>
        <v>49</v>
      </c>
      <c r="S66" s="2">
        <v>0.25</v>
      </c>
      <c r="T66" s="33">
        <v>0.1</v>
      </c>
      <c r="U66" s="33">
        <v>0.21</v>
      </c>
      <c r="V66" s="15">
        <f t="shared" si="42"/>
        <v>65.219</v>
      </c>
    </row>
    <row r="67">
      <c r="A67" s="2"/>
      <c r="B67" s="28"/>
      <c r="C67" s="2"/>
      <c r="D67" s="2" t="s">
        <v>132</v>
      </c>
      <c r="E67" s="2">
        <v>45.0</v>
      </c>
      <c r="F67" s="32" t="s">
        <v>72</v>
      </c>
      <c r="G67" s="2">
        <v>80.0</v>
      </c>
      <c r="H67" s="32" t="s">
        <v>72</v>
      </c>
      <c r="I67" s="15">
        <f t="shared" si="49"/>
        <v>125</v>
      </c>
      <c r="J67" s="2">
        <v>0.0</v>
      </c>
      <c r="K67" s="2">
        <v>0.0</v>
      </c>
      <c r="L67" s="33">
        <v>0.25</v>
      </c>
      <c r="M67" s="15">
        <f t="shared" si="50"/>
        <v>11.25</v>
      </c>
      <c r="N67" s="33">
        <v>0.05</v>
      </c>
      <c r="O67" s="15">
        <f t="shared" si="51"/>
        <v>4</v>
      </c>
      <c r="P67" s="15">
        <f t="shared" si="52"/>
        <v>56.25</v>
      </c>
      <c r="Q67" s="15">
        <f t="shared" si="53"/>
        <v>84</v>
      </c>
      <c r="R67" s="2">
        <f t="shared" si="54"/>
        <v>140.25</v>
      </c>
      <c r="S67" s="2">
        <v>0.25</v>
      </c>
      <c r="T67" s="33">
        <v>0.1</v>
      </c>
      <c r="U67" s="33">
        <v>0.21</v>
      </c>
      <c r="V67" s="15">
        <f t="shared" si="42"/>
        <v>186.67275</v>
      </c>
    </row>
    <row r="68">
      <c r="B68" s="28"/>
      <c r="D68" s="2" t="s">
        <v>78</v>
      </c>
      <c r="F68" s="25"/>
      <c r="H68" s="25"/>
      <c r="T68" s="33">
        <v>0.1</v>
      </c>
      <c r="V68" s="15">
        <f t="shared" si="42"/>
        <v>0</v>
      </c>
    </row>
    <row r="69">
      <c r="B69" s="28"/>
      <c r="D69" s="2"/>
      <c r="F69" s="25"/>
      <c r="H69" s="25"/>
      <c r="T69" s="33">
        <v>0.1</v>
      </c>
      <c r="V69" s="15">
        <f t="shared" si="42"/>
        <v>0</v>
      </c>
    </row>
    <row r="70">
      <c r="B70" s="28"/>
      <c r="C70" s="2" t="s">
        <v>133</v>
      </c>
      <c r="D70" s="2" t="s">
        <v>134</v>
      </c>
      <c r="E70" s="2">
        <v>45.0</v>
      </c>
      <c r="F70" s="32" t="s">
        <v>72</v>
      </c>
      <c r="G70" s="2">
        <v>0.0</v>
      </c>
      <c r="H70" s="32" t="s">
        <v>72</v>
      </c>
      <c r="I70" s="15">
        <f t="shared" ref="I70:I73" si="55">E70+G70</f>
        <v>45</v>
      </c>
      <c r="J70" s="2">
        <v>0.0</v>
      </c>
      <c r="K70" s="2">
        <v>0.0</v>
      </c>
      <c r="L70" s="33">
        <v>0.25</v>
      </c>
      <c r="M70" s="15">
        <f t="shared" ref="M70:M73" si="56">E70*L70</f>
        <v>11.25</v>
      </c>
      <c r="N70" s="33">
        <v>0.05</v>
      </c>
      <c r="O70" s="15">
        <f t="shared" ref="O70:O73" si="57">G70*N70</f>
        <v>0</v>
      </c>
      <c r="P70" s="15">
        <f t="shared" ref="P70:P73" si="58">E70+M70</f>
        <v>56.25</v>
      </c>
      <c r="Q70" s="15">
        <f t="shared" ref="Q70:Q73" si="59">G70+O70</f>
        <v>0</v>
      </c>
      <c r="R70" s="2">
        <f t="shared" ref="R70:R73" si="60">P70+Q70</f>
        <v>56.25</v>
      </c>
      <c r="S70" s="2">
        <v>0.25</v>
      </c>
      <c r="T70" s="33">
        <v>0.1</v>
      </c>
      <c r="U70" s="33">
        <v>0.21</v>
      </c>
      <c r="V70" s="15">
        <f t="shared" si="42"/>
        <v>74.86875</v>
      </c>
    </row>
    <row r="71">
      <c r="B71" s="28"/>
      <c r="D71" s="2" t="s">
        <v>135</v>
      </c>
      <c r="E71" s="2">
        <v>108.0</v>
      </c>
      <c r="F71" s="32" t="s">
        <v>72</v>
      </c>
      <c r="G71" s="2">
        <v>20.0</v>
      </c>
      <c r="H71" s="32" t="s">
        <v>136</v>
      </c>
      <c r="I71" s="15">
        <f t="shared" si="55"/>
        <v>128</v>
      </c>
      <c r="J71" s="2">
        <v>200.0</v>
      </c>
      <c r="K71" s="2">
        <v>0.0</v>
      </c>
      <c r="L71" s="33">
        <v>0.25</v>
      </c>
      <c r="M71" s="15">
        <f t="shared" si="56"/>
        <v>27</v>
      </c>
      <c r="N71" s="33">
        <v>0.05</v>
      </c>
      <c r="O71" s="15">
        <f t="shared" si="57"/>
        <v>1</v>
      </c>
      <c r="P71" s="15">
        <f t="shared" si="58"/>
        <v>135</v>
      </c>
      <c r="Q71" s="15">
        <f t="shared" si="59"/>
        <v>21</v>
      </c>
      <c r="R71" s="2">
        <f t="shared" si="60"/>
        <v>156</v>
      </c>
      <c r="S71" s="2">
        <v>0.25</v>
      </c>
      <c r="T71" s="33">
        <v>0.1</v>
      </c>
      <c r="U71" s="33">
        <v>0.21</v>
      </c>
      <c r="V71" s="15">
        <f t="shared" si="42"/>
        <v>207.636</v>
      </c>
    </row>
    <row r="72">
      <c r="B72" s="28"/>
      <c r="D72" s="2" t="s">
        <v>137</v>
      </c>
      <c r="E72" s="2">
        <v>26.0</v>
      </c>
      <c r="F72" s="32" t="s">
        <v>136</v>
      </c>
      <c r="G72" s="2">
        <v>20.0</v>
      </c>
      <c r="H72" s="32" t="s">
        <v>136</v>
      </c>
      <c r="I72" s="15">
        <f t="shared" si="55"/>
        <v>46</v>
      </c>
      <c r="J72" s="2">
        <v>0.0</v>
      </c>
      <c r="K72" s="2">
        <v>0.0</v>
      </c>
      <c r="L72" s="33">
        <v>0.25</v>
      </c>
      <c r="M72" s="15">
        <f t="shared" si="56"/>
        <v>6.5</v>
      </c>
      <c r="N72" s="33">
        <v>0.05</v>
      </c>
      <c r="O72" s="15">
        <f t="shared" si="57"/>
        <v>1</v>
      </c>
      <c r="P72" s="15">
        <f t="shared" si="58"/>
        <v>32.5</v>
      </c>
      <c r="Q72" s="15">
        <f t="shared" si="59"/>
        <v>21</v>
      </c>
      <c r="R72" s="2">
        <f t="shared" si="60"/>
        <v>53.5</v>
      </c>
      <c r="S72" s="2">
        <v>0.25</v>
      </c>
      <c r="T72" s="33">
        <v>0.1</v>
      </c>
      <c r="U72" s="33">
        <v>0.21</v>
      </c>
      <c r="V72" s="15">
        <f t="shared" si="42"/>
        <v>71.2085</v>
      </c>
    </row>
    <row r="73">
      <c r="B73" s="28"/>
      <c r="D73" s="2" t="s">
        <v>138</v>
      </c>
      <c r="E73" s="2">
        <v>54.0</v>
      </c>
      <c r="F73" s="32" t="s">
        <v>139</v>
      </c>
      <c r="G73" s="2">
        <v>60.0</v>
      </c>
      <c r="H73" s="32" t="s">
        <v>139</v>
      </c>
      <c r="I73" s="15">
        <f t="shared" si="55"/>
        <v>114</v>
      </c>
      <c r="J73" s="2">
        <v>0.0</v>
      </c>
      <c r="K73" s="2">
        <v>0.0</v>
      </c>
      <c r="L73" s="33">
        <v>0.25</v>
      </c>
      <c r="M73" s="15">
        <f t="shared" si="56"/>
        <v>13.5</v>
      </c>
      <c r="N73" s="33">
        <v>0.05</v>
      </c>
      <c r="O73" s="15">
        <f t="shared" si="57"/>
        <v>3</v>
      </c>
      <c r="P73" s="15">
        <f t="shared" si="58"/>
        <v>67.5</v>
      </c>
      <c r="Q73" s="15">
        <f t="shared" si="59"/>
        <v>63</v>
      </c>
      <c r="R73" s="2">
        <f t="shared" si="60"/>
        <v>130.5</v>
      </c>
      <c r="S73" s="2">
        <v>0.25</v>
      </c>
      <c r="T73" s="33">
        <v>0.1</v>
      </c>
      <c r="U73" s="33">
        <v>0.21</v>
      </c>
      <c r="V73" s="15">
        <f t="shared" si="42"/>
        <v>173.6955</v>
      </c>
    </row>
    <row r="74">
      <c r="B74" s="28"/>
      <c r="D74" s="2" t="s">
        <v>78</v>
      </c>
      <c r="F74" s="25"/>
      <c r="H74" s="25"/>
    </row>
    <row r="75" ht="14.25" customHeight="1">
      <c r="A75" s="2"/>
      <c r="F75" s="37"/>
      <c r="H75" s="25"/>
    </row>
    <row r="76" ht="14.25" customHeight="1">
      <c r="A76" s="2">
        <v>5.0</v>
      </c>
      <c r="B76" s="38" t="s">
        <v>140</v>
      </c>
      <c r="C76" s="2" t="s">
        <v>141</v>
      </c>
      <c r="D76" s="2" t="s">
        <v>142</v>
      </c>
      <c r="E76" s="2">
        <v>42.0</v>
      </c>
      <c r="F76" s="32" t="s">
        <v>86</v>
      </c>
      <c r="G76" s="2">
        <v>20.0</v>
      </c>
      <c r="H76" s="32" t="s">
        <v>86</v>
      </c>
      <c r="I76" s="15">
        <f t="shared" ref="I76:I79" si="61">E76+G76</f>
        <v>62</v>
      </c>
      <c r="J76" s="2">
        <v>0.0</v>
      </c>
      <c r="K76" s="2">
        <v>0.0</v>
      </c>
      <c r="L76" s="33">
        <v>0.2</v>
      </c>
      <c r="M76" s="15">
        <f t="shared" ref="M76:M79" si="62">E76*L76</f>
        <v>8.4</v>
      </c>
      <c r="N76" s="33">
        <v>0.15</v>
      </c>
      <c r="O76" s="15">
        <f t="shared" ref="O76:O79" si="63">G76*N76</f>
        <v>3</v>
      </c>
      <c r="P76" s="15">
        <f t="shared" ref="P76:P79" si="64">E76+M76</f>
        <v>50.4</v>
      </c>
      <c r="Q76" s="15">
        <f t="shared" ref="Q76:Q79" si="65">G76+O76</f>
        <v>23</v>
      </c>
      <c r="R76" s="2">
        <f t="shared" ref="R76:R79" si="66">P76+Q76</f>
        <v>73.4</v>
      </c>
      <c r="S76" s="2">
        <v>1.0</v>
      </c>
      <c r="T76" s="33">
        <v>0.1</v>
      </c>
      <c r="U76" s="33">
        <v>0.21</v>
      </c>
      <c r="V76" s="15">
        <f t="shared" ref="V76:V79" si="67">R76*(1+T76)*(1+U76 )</f>
        <v>97.6954</v>
      </c>
    </row>
    <row r="77" ht="14.25" customHeight="1">
      <c r="A77" s="2"/>
      <c r="B77" s="38"/>
      <c r="C77" s="2"/>
      <c r="D77" s="2" t="s">
        <v>143</v>
      </c>
      <c r="E77" s="2">
        <v>45.0</v>
      </c>
      <c r="F77" s="32" t="s">
        <v>86</v>
      </c>
      <c r="G77" s="2">
        <v>15.0</v>
      </c>
      <c r="H77" s="32" t="s">
        <v>86</v>
      </c>
      <c r="I77" s="15">
        <f t="shared" si="61"/>
        <v>60</v>
      </c>
      <c r="J77" s="2">
        <v>0.0</v>
      </c>
      <c r="K77" s="2">
        <v>0.0</v>
      </c>
      <c r="L77" s="33">
        <v>0.2</v>
      </c>
      <c r="M77" s="15">
        <f t="shared" si="62"/>
        <v>9</v>
      </c>
      <c r="N77" s="33">
        <v>0.15</v>
      </c>
      <c r="O77" s="15">
        <f t="shared" si="63"/>
        <v>2.25</v>
      </c>
      <c r="P77" s="15">
        <f t="shared" si="64"/>
        <v>54</v>
      </c>
      <c r="Q77" s="15">
        <f t="shared" si="65"/>
        <v>17.25</v>
      </c>
      <c r="R77" s="2">
        <f t="shared" si="66"/>
        <v>71.25</v>
      </c>
      <c r="S77" s="2">
        <v>2.0</v>
      </c>
      <c r="T77" s="33">
        <v>0.1</v>
      </c>
      <c r="U77" s="33">
        <v>0.21</v>
      </c>
      <c r="V77" s="15">
        <f t="shared" si="67"/>
        <v>94.83375</v>
      </c>
    </row>
    <row r="78" ht="14.25" customHeight="1">
      <c r="A78" s="2"/>
      <c r="B78" s="38"/>
      <c r="C78" s="2"/>
      <c r="D78" s="2" t="s">
        <v>144</v>
      </c>
      <c r="E78" s="2">
        <v>155.0</v>
      </c>
      <c r="F78" s="32" t="s">
        <v>86</v>
      </c>
      <c r="G78" s="2">
        <v>25.0</v>
      </c>
      <c r="H78" s="32" t="s">
        <v>86</v>
      </c>
      <c r="I78" s="15">
        <f t="shared" si="61"/>
        <v>180</v>
      </c>
      <c r="J78" s="2">
        <v>0.0</v>
      </c>
      <c r="K78" s="2">
        <v>0.0</v>
      </c>
      <c r="L78" s="33">
        <v>0.2</v>
      </c>
      <c r="M78" s="15">
        <f t="shared" si="62"/>
        <v>31</v>
      </c>
      <c r="N78" s="33">
        <v>0.15</v>
      </c>
      <c r="O78" s="15">
        <f t="shared" si="63"/>
        <v>3.75</v>
      </c>
      <c r="P78" s="15">
        <f t="shared" si="64"/>
        <v>186</v>
      </c>
      <c r="Q78" s="15">
        <f t="shared" si="65"/>
        <v>28.75</v>
      </c>
      <c r="R78" s="2">
        <f t="shared" si="66"/>
        <v>214.75</v>
      </c>
      <c r="S78" s="2">
        <v>2.0</v>
      </c>
      <c r="T78" s="33">
        <v>0.1</v>
      </c>
      <c r="U78" s="33">
        <v>0.21</v>
      </c>
      <c r="V78" s="15">
        <f t="shared" si="67"/>
        <v>285.83225</v>
      </c>
    </row>
    <row r="79" ht="14.25" customHeight="1">
      <c r="A79" s="2"/>
      <c r="B79" s="38"/>
      <c r="C79" s="2"/>
      <c r="D79" s="2" t="s">
        <v>145</v>
      </c>
      <c r="E79" s="2">
        <v>50.0</v>
      </c>
      <c r="F79" s="32" t="s">
        <v>72</v>
      </c>
      <c r="G79" s="2">
        <v>40.0</v>
      </c>
      <c r="H79" s="32" t="s">
        <v>72</v>
      </c>
      <c r="I79" s="15">
        <f t="shared" si="61"/>
        <v>90</v>
      </c>
      <c r="J79" s="2">
        <v>0.0</v>
      </c>
      <c r="K79" s="2">
        <v>0.0</v>
      </c>
      <c r="L79" s="33">
        <v>0.2</v>
      </c>
      <c r="M79" s="15">
        <f t="shared" si="62"/>
        <v>10</v>
      </c>
      <c r="N79" s="33">
        <v>0.15</v>
      </c>
      <c r="O79" s="15">
        <f t="shared" si="63"/>
        <v>6</v>
      </c>
      <c r="P79" s="15">
        <f t="shared" si="64"/>
        <v>60</v>
      </c>
      <c r="Q79" s="15">
        <f t="shared" si="65"/>
        <v>46</v>
      </c>
      <c r="R79" s="2">
        <f t="shared" si="66"/>
        <v>106</v>
      </c>
      <c r="S79" s="2">
        <v>10.0</v>
      </c>
      <c r="T79" s="33">
        <v>0.1</v>
      </c>
      <c r="U79" s="33">
        <v>0.21</v>
      </c>
      <c r="V79" s="15">
        <f t="shared" si="67"/>
        <v>141.086</v>
      </c>
    </row>
    <row r="80" ht="14.25" customHeight="1">
      <c r="A80" s="2"/>
      <c r="B80" s="38"/>
      <c r="C80" s="2"/>
      <c r="D80" s="2" t="s">
        <v>78</v>
      </c>
      <c r="F80" s="32"/>
      <c r="H80" s="25"/>
    </row>
    <row r="81">
      <c r="F81" s="25"/>
      <c r="H81" s="25"/>
    </row>
    <row r="82">
      <c r="A82" s="2">
        <v>6.0</v>
      </c>
      <c r="B82" s="39" t="s">
        <v>146</v>
      </c>
      <c r="F82" s="25"/>
      <c r="H82" s="25"/>
    </row>
    <row r="83">
      <c r="F83" s="25"/>
      <c r="H83" s="25"/>
    </row>
    <row r="84">
      <c r="F84" s="25"/>
      <c r="H84" s="25"/>
    </row>
    <row r="85">
      <c r="A85" s="2">
        <v>7.0</v>
      </c>
      <c r="B85" s="40" t="s">
        <v>147</v>
      </c>
      <c r="C85" s="2" t="s">
        <v>148</v>
      </c>
      <c r="D85" s="2" t="s">
        <v>149</v>
      </c>
      <c r="E85" s="2">
        <v>40.0</v>
      </c>
      <c r="F85" s="32" t="s">
        <v>72</v>
      </c>
      <c r="G85" s="2">
        <v>0.0</v>
      </c>
      <c r="H85" s="32" t="s">
        <v>72</v>
      </c>
      <c r="I85" s="15">
        <f t="shared" ref="I85:I100" si="68">E85+G85</f>
        <v>40</v>
      </c>
      <c r="J85" s="2">
        <v>0.0</v>
      </c>
      <c r="K85" s="2">
        <v>0.0</v>
      </c>
      <c r="L85" s="33">
        <v>0.25</v>
      </c>
      <c r="M85" s="15">
        <f t="shared" ref="M85:M100" si="69">E85*L85</f>
        <v>10</v>
      </c>
      <c r="N85" s="33">
        <v>0.05</v>
      </c>
      <c r="O85" s="15">
        <f t="shared" ref="O85:O100" si="70">G85*N85</f>
        <v>0</v>
      </c>
      <c r="P85" s="15">
        <f t="shared" ref="P85:P100" si="71">E85+M85</f>
        <v>50</v>
      </c>
      <c r="Q85" s="15">
        <f t="shared" ref="Q85:Q100" si="72">G85+O85</f>
        <v>0</v>
      </c>
      <c r="R85" s="2">
        <f t="shared" ref="R85:R100" si="73">P85+Q85</f>
        <v>50</v>
      </c>
      <c r="S85" s="2">
        <v>5.0</v>
      </c>
      <c r="T85" s="33">
        <v>0.1</v>
      </c>
      <c r="U85" s="33">
        <v>0.21</v>
      </c>
      <c r="V85" s="15">
        <f t="shared" ref="V85:V100" si="74">R85*(1+T85)*(1+U85 )</f>
        <v>66.55</v>
      </c>
    </row>
    <row r="86">
      <c r="D86" s="2" t="s">
        <v>150</v>
      </c>
      <c r="E86" s="2">
        <v>15.0</v>
      </c>
      <c r="F86" s="32" t="s">
        <v>16</v>
      </c>
      <c r="G86" s="2">
        <v>0.0</v>
      </c>
      <c r="H86" s="32" t="s">
        <v>16</v>
      </c>
      <c r="I86" s="15">
        <f t="shared" si="68"/>
        <v>15</v>
      </c>
      <c r="J86" s="2">
        <v>0.0</v>
      </c>
      <c r="K86" s="2">
        <v>0.0</v>
      </c>
      <c r="L86" s="33">
        <v>0.25</v>
      </c>
      <c r="M86" s="15">
        <f t="shared" si="69"/>
        <v>3.75</v>
      </c>
      <c r="N86" s="33">
        <v>0.05</v>
      </c>
      <c r="O86" s="15">
        <f t="shared" si="70"/>
        <v>0</v>
      </c>
      <c r="P86" s="15">
        <f t="shared" si="71"/>
        <v>18.75</v>
      </c>
      <c r="Q86" s="15">
        <f t="shared" si="72"/>
        <v>0</v>
      </c>
      <c r="R86" s="2">
        <f t="shared" si="73"/>
        <v>18.75</v>
      </c>
      <c r="S86" s="2">
        <v>5.0</v>
      </c>
      <c r="T86" s="33">
        <v>0.1</v>
      </c>
      <c r="U86" s="33">
        <v>0.21</v>
      </c>
      <c r="V86" s="15">
        <f t="shared" si="74"/>
        <v>24.95625</v>
      </c>
    </row>
    <row r="87">
      <c r="D87" s="2" t="s">
        <v>151</v>
      </c>
      <c r="E87" s="2">
        <v>1600.0</v>
      </c>
      <c r="F87" s="32" t="s">
        <v>152</v>
      </c>
      <c r="G87" s="2">
        <v>200.0</v>
      </c>
      <c r="H87" s="32" t="s">
        <v>152</v>
      </c>
      <c r="I87" s="15">
        <f t="shared" si="68"/>
        <v>1800</v>
      </c>
      <c r="J87" s="2">
        <v>0.0</v>
      </c>
      <c r="K87" s="2">
        <v>0.0</v>
      </c>
      <c r="L87" s="33">
        <v>0.25</v>
      </c>
      <c r="M87" s="15">
        <f t="shared" si="69"/>
        <v>400</v>
      </c>
      <c r="N87" s="33">
        <v>0.15</v>
      </c>
      <c r="O87" s="15">
        <f t="shared" si="70"/>
        <v>30</v>
      </c>
      <c r="P87" s="15">
        <f t="shared" si="71"/>
        <v>2000</v>
      </c>
      <c r="Q87" s="15">
        <f t="shared" si="72"/>
        <v>230</v>
      </c>
      <c r="R87" s="2">
        <f t="shared" si="73"/>
        <v>2230</v>
      </c>
      <c r="S87" s="2">
        <v>5.0</v>
      </c>
      <c r="T87" s="33">
        <v>0.1</v>
      </c>
      <c r="U87" s="33">
        <v>0.21</v>
      </c>
      <c r="V87" s="15">
        <f t="shared" si="74"/>
        <v>2968.13</v>
      </c>
    </row>
    <row r="88">
      <c r="D88" s="2" t="s">
        <v>153</v>
      </c>
      <c r="E88" s="2">
        <v>2400.0</v>
      </c>
      <c r="F88" s="32" t="s">
        <v>152</v>
      </c>
      <c r="G88" s="2">
        <v>300.0</v>
      </c>
      <c r="H88" s="32" t="s">
        <v>152</v>
      </c>
      <c r="I88" s="15">
        <f t="shared" si="68"/>
        <v>2700</v>
      </c>
      <c r="J88" s="2">
        <v>0.0</v>
      </c>
      <c r="K88" s="2">
        <v>0.0</v>
      </c>
      <c r="L88" s="33">
        <v>0.25</v>
      </c>
      <c r="M88" s="15">
        <f t="shared" si="69"/>
        <v>600</v>
      </c>
      <c r="N88" s="33">
        <v>0.15</v>
      </c>
      <c r="O88" s="15">
        <f t="shared" si="70"/>
        <v>45</v>
      </c>
      <c r="P88" s="15">
        <f t="shared" si="71"/>
        <v>3000</v>
      </c>
      <c r="Q88" s="15">
        <f t="shared" si="72"/>
        <v>345</v>
      </c>
      <c r="R88" s="2">
        <f t="shared" si="73"/>
        <v>3345</v>
      </c>
      <c r="S88" s="2">
        <v>5.0</v>
      </c>
      <c r="T88" s="33">
        <v>0.1</v>
      </c>
      <c r="U88" s="33">
        <v>0.21</v>
      </c>
      <c r="V88" s="15">
        <f t="shared" si="74"/>
        <v>4452.195</v>
      </c>
    </row>
    <row r="89">
      <c r="D89" s="2" t="s">
        <v>154</v>
      </c>
      <c r="E89" s="2">
        <v>45.0</v>
      </c>
      <c r="F89" s="32" t="s">
        <v>16</v>
      </c>
      <c r="G89" s="2">
        <v>15.0</v>
      </c>
      <c r="H89" s="32" t="s">
        <v>16</v>
      </c>
      <c r="I89" s="15">
        <f t="shared" si="68"/>
        <v>60</v>
      </c>
      <c r="J89" s="2">
        <v>100.0</v>
      </c>
      <c r="K89" s="2">
        <v>0.0</v>
      </c>
      <c r="L89" s="33">
        <v>0.25</v>
      </c>
      <c r="M89" s="15">
        <f t="shared" si="69"/>
        <v>11.25</v>
      </c>
      <c r="N89" s="33">
        <v>0.05</v>
      </c>
      <c r="O89" s="15">
        <f t="shared" si="70"/>
        <v>0.75</v>
      </c>
      <c r="P89" s="15">
        <f t="shared" si="71"/>
        <v>56.25</v>
      </c>
      <c r="Q89" s="15">
        <f t="shared" si="72"/>
        <v>15.75</v>
      </c>
      <c r="R89" s="2">
        <f t="shared" si="73"/>
        <v>72</v>
      </c>
      <c r="S89" s="2">
        <v>5.0</v>
      </c>
      <c r="T89" s="33">
        <v>0.1</v>
      </c>
      <c r="U89" s="33">
        <v>0.21</v>
      </c>
      <c r="V89" s="15">
        <f t="shared" si="74"/>
        <v>95.832</v>
      </c>
    </row>
    <row r="90">
      <c r="D90" s="2" t="s">
        <v>155</v>
      </c>
      <c r="E90" s="2">
        <v>600.0</v>
      </c>
      <c r="F90" s="32" t="s">
        <v>152</v>
      </c>
      <c r="G90" s="2">
        <v>300.0</v>
      </c>
      <c r="H90" s="32" t="s">
        <v>152</v>
      </c>
      <c r="I90" s="15">
        <f t="shared" si="68"/>
        <v>900</v>
      </c>
      <c r="J90" s="2">
        <v>0.0</v>
      </c>
      <c r="K90" s="2">
        <v>0.0</v>
      </c>
      <c r="L90" s="33">
        <v>0.28</v>
      </c>
      <c r="M90" s="15">
        <f t="shared" si="69"/>
        <v>168</v>
      </c>
      <c r="N90" s="33">
        <v>0.05</v>
      </c>
      <c r="O90" s="15">
        <f t="shared" si="70"/>
        <v>15</v>
      </c>
      <c r="P90" s="15">
        <f t="shared" si="71"/>
        <v>768</v>
      </c>
      <c r="Q90" s="15">
        <f t="shared" si="72"/>
        <v>315</v>
      </c>
      <c r="R90" s="2">
        <f t="shared" si="73"/>
        <v>1083</v>
      </c>
      <c r="S90" s="2">
        <v>5.0</v>
      </c>
      <c r="T90" s="33">
        <v>0.1</v>
      </c>
      <c r="U90" s="33">
        <v>0.21</v>
      </c>
      <c r="V90" s="15">
        <f t="shared" si="74"/>
        <v>1441.473</v>
      </c>
    </row>
    <row r="91">
      <c r="D91" s="2" t="s">
        <v>156</v>
      </c>
      <c r="E91" s="2">
        <v>80.0</v>
      </c>
      <c r="F91" s="32" t="s">
        <v>16</v>
      </c>
      <c r="G91" s="2">
        <v>10.0</v>
      </c>
      <c r="H91" s="32" t="s">
        <v>16</v>
      </c>
      <c r="I91" s="15">
        <f t="shared" si="68"/>
        <v>90</v>
      </c>
      <c r="J91" s="2">
        <v>100.0</v>
      </c>
      <c r="K91" s="2">
        <v>0.0</v>
      </c>
      <c r="L91" s="33">
        <v>0.28</v>
      </c>
      <c r="M91" s="15">
        <f t="shared" si="69"/>
        <v>22.4</v>
      </c>
      <c r="N91" s="33">
        <v>0.05</v>
      </c>
      <c r="O91" s="15">
        <f t="shared" si="70"/>
        <v>0.5</v>
      </c>
      <c r="P91" s="15">
        <f t="shared" si="71"/>
        <v>102.4</v>
      </c>
      <c r="Q91" s="15">
        <f t="shared" si="72"/>
        <v>10.5</v>
      </c>
      <c r="R91" s="2">
        <f t="shared" si="73"/>
        <v>112.9</v>
      </c>
      <c r="S91" s="2">
        <v>5.0</v>
      </c>
      <c r="T91" s="33">
        <v>0.1</v>
      </c>
      <c r="U91" s="33">
        <v>0.21</v>
      </c>
      <c r="V91" s="15">
        <f t="shared" si="74"/>
        <v>150.2699</v>
      </c>
    </row>
    <row r="92">
      <c r="D92" s="2" t="s">
        <v>157</v>
      </c>
      <c r="E92" s="2">
        <v>40.0</v>
      </c>
      <c r="F92" s="32" t="s">
        <v>16</v>
      </c>
      <c r="G92" s="2">
        <v>10.0</v>
      </c>
      <c r="H92" s="32" t="s">
        <v>16</v>
      </c>
      <c r="I92" s="15">
        <f t="shared" si="68"/>
        <v>50</v>
      </c>
      <c r="J92" s="2">
        <v>0.0</v>
      </c>
      <c r="K92" s="2">
        <v>0.0</v>
      </c>
      <c r="L92" s="33">
        <v>0.28</v>
      </c>
      <c r="M92" s="15">
        <f t="shared" si="69"/>
        <v>11.2</v>
      </c>
      <c r="N92" s="33">
        <v>0.05</v>
      </c>
      <c r="O92" s="15">
        <f t="shared" si="70"/>
        <v>0.5</v>
      </c>
      <c r="P92" s="15">
        <f t="shared" si="71"/>
        <v>51.2</v>
      </c>
      <c r="Q92" s="15">
        <f t="shared" si="72"/>
        <v>10.5</v>
      </c>
      <c r="R92" s="2">
        <f t="shared" si="73"/>
        <v>61.7</v>
      </c>
      <c r="S92" s="2">
        <v>5.0</v>
      </c>
      <c r="T92" s="33">
        <v>0.1</v>
      </c>
      <c r="U92" s="33">
        <v>0.21</v>
      </c>
      <c r="V92" s="15">
        <f t="shared" si="74"/>
        <v>82.1227</v>
      </c>
    </row>
    <row r="93">
      <c r="D93" s="2" t="s">
        <v>158</v>
      </c>
      <c r="E93" s="2">
        <v>250.0</v>
      </c>
      <c r="F93" s="32" t="s">
        <v>159</v>
      </c>
      <c r="G93" s="2">
        <v>200.0</v>
      </c>
      <c r="H93" s="32" t="s">
        <v>159</v>
      </c>
      <c r="I93" s="15">
        <f t="shared" si="68"/>
        <v>450</v>
      </c>
      <c r="J93" s="2">
        <v>0.0</v>
      </c>
      <c r="K93" s="2">
        <v>0.0</v>
      </c>
      <c r="L93" s="33">
        <v>0.28</v>
      </c>
      <c r="M93" s="15">
        <f t="shared" si="69"/>
        <v>70</v>
      </c>
      <c r="N93" s="33">
        <v>0.05</v>
      </c>
      <c r="O93" s="15">
        <f t="shared" si="70"/>
        <v>10</v>
      </c>
      <c r="P93" s="15">
        <f t="shared" si="71"/>
        <v>320</v>
      </c>
      <c r="Q93" s="15">
        <f t="shared" si="72"/>
        <v>210</v>
      </c>
      <c r="R93" s="2">
        <f t="shared" si="73"/>
        <v>530</v>
      </c>
      <c r="S93" s="2">
        <v>5.0</v>
      </c>
      <c r="T93" s="33">
        <v>0.1</v>
      </c>
      <c r="U93" s="33">
        <v>0.21</v>
      </c>
      <c r="V93" s="15">
        <f t="shared" si="74"/>
        <v>705.43</v>
      </c>
    </row>
    <row r="94">
      <c r="D94" s="2" t="s">
        <v>160</v>
      </c>
      <c r="E94" s="2">
        <v>150.0</v>
      </c>
      <c r="F94" s="32" t="s">
        <v>16</v>
      </c>
      <c r="G94" s="2">
        <v>20.0</v>
      </c>
      <c r="H94" s="32" t="s">
        <v>16</v>
      </c>
      <c r="I94" s="15">
        <f t="shared" si="68"/>
        <v>170</v>
      </c>
      <c r="J94" s="2">
        <v>0.0</v>
      </c>
      <c r="K94" s="2">
        <v>0.0</v>
      </c>
      <c r="L94" s="33">
        <v>0.28</v>
      </c>
      <c r="M94" s="15">
        <f t="shared" si="69"/>
        <v>42</v>
      </c>
      <c r="N94" s="33">
        <v>0.05</v>
      </c>
      <c r="O94" s="15">
        <f t="shared" si="70"/>
        <v>1</v>
      </c>
      <c r="P94" s="15">
        <f t="shared" si="71"/>
        <v>192</v>
      </c>
      <c r="Q94" s="15">
        <f t="shared" si="72"/>
        <v>21</v>
      </c>
      <c r="R94" s="2">
        <f t="shared" si="73"/>
        <v>213</v>
      </c>
      <c r="S94" s="2">
        <v>5.0</v>
      </c>
      <c r="T94" s="33">
        <v>0.1</v>
      </c>
      <c r="U94" s="33">
        <v>0.21</v>
      </c>
      <c r="V94" s="15">
        <f t="shared" si="74"/>
        <v>283.503</v>
      </c>
    </row>
    <row r="95">
      <c r="D95" s="2" t="s">
        <v>161</v>
      </c>
      <c r="E95" s="2">
        <v>40.0</v>
      </c>
      <c r="F95" s="32" t="s">
        <v>16</v>
      </c>
      <c r="G95" s="2">
        <v>8.0</v>
      </c>
      <c r="H95" s="32" t="s">
        <v>16</v>
      </c>
      <c r="I95" s="15">
        <f t="shared" si="68"/>
        <v>48</v>
      </c>
      <c r="J95" s="2">
        <v>0.0</v>
      </c>
      <c r="K95" s="2">
        <v>0.0</v>
      </c>
      <c r="L95" s="33">
        <v>0.28</v>
      </c>
      <c r="M95" s="15">
        <f t="shared" si="69"/>
        <v>11.2</v>
      </c>
      <c r="N95" s="33">
        <v>0.05</v>
      </c>
      <c r="O95" s="15">
        <f t="shared" si="70"/>
        <v>0.4</v>
      </c>
      <c r="P95" s="15">
        <f t="shared" si="71"/>
        <v>51.2</v>
      </c>
      <c r="Q95" s="15">
        <f t="shared" si="72"/>
        <v>8.4</v>
      </c>
      <c r="R95" s="2">
        <f t="shared" si="73"/>
        <v>59.6</v>
      </c>
      <c r="S95" s="2">
        <v>5.0</v>
      </c>
      <c r="T95" s="33">
        <v>0.1</v>
      </c>
      <c r="U95" s="33">
        <v>0.21</v>
      </c>
      <c r="V95" s="15">
        <f t="shared" si="74"/>
        <v>79.3276</v>
      </c>
    </row>
    <row r="96">
      <c r="D96" s="2" t="s">
        <v>162</v>
      </c>
      <c r="E96" s="2">
        <v>500.0</v>
      </c>
      <c r="F96" s="32" t="s">
        <v>72</v>
      </c>
      <c r="G96" s="2">
        <v>100.0</v>
      </c>
      <c r="H96" s="32" t="s">
        <v>72</v>
      </c>
      <c r="I96" s="15">
        <f t="shared" si="68"/>
        <v>600</v>
      </c>
      <c r="J96" s="2">
        <v>0.0</v>
      </c>
      <c r="K96" s="2">
        <v>0.0</v>
      </c>
      <c r="L96" s="33">
        <v>0.28</v>
      </c>
      <c r="M96" s="15">
        <f t="shared" si="69"/>
        <v>140</v>
      </c>
      <c r="N96" s="33">
        <v>0.05</v>
      </c>
      <c r="O96" s="15">
        <f t="shared" si="70"/>
        <v>5</v>
      </c>
      <c r="P96" s="15">
        <f t="shared" si="71"/>
        <v>640</v>
      </c>
      <c r="Q96" s="15">
        <f t="shared" si="72"/>
        <v>105</v>
      </c>
      <c r="R96" s="2">
        <f t="shared" si="73"/>
        <v>745</v>
      </c>
      <c r="S96" s="2">
        <v>5.0</v>
      </c>
      <c r="T96" s="33">
        <v>0.1</v>
      </c>
      <c r="U96" s="33">
        <v>0.21</v>
      </c>
      <c r="V96" s="15">
        <f t="shared" si="74"/>
        <v>991.595</v>
      </c>
    </row>
    <row r="97">
      <c r="D97" s="2" t="s">
        <v>163</v>
      </c>
      <c r="E97" s="2">
        <v>800.0</v>
      </c>
      <c r="F97" s="32" t="s">
        <v>72</v>
      </c>
      <c r="G97" s="2">
        <v>200.0</v>
      </c>
      <c r="H97" s="32" t="s">
        <v>72</v>
      </c>
      <c r="I97" s="15">
        <f t="shared" si="68"/>
        <v>1000</v>
      </c>
      <c r="J97" s="2">
        <v>0.0</v>
      </c>
      <c r="K97" s="2">
        <v>0.0</v>
      </c>
      <c r="L97" s="33">
        <v>0.28</v>
      </c>
      <c r="M97" s="15">
        <f t="shared" si="69"/>
        <v>224</v>
      </c>
      <c r="N97" s="33">
        <v>0.05</v>
      </c>
      <c r="O97" s="15">
        <f t="shared" si="70"/>
        <v>10</v>
      </c>
      <c r="P97" s="15">
        <f t="shared" si="71"/>
        <v>1024</v>
      </c>
      <c r="Q97" s="15">
        <f t="shared" si="72"/>
        <v>210</v>
      </c>
      <c r="R97" s="2">
        <f t="shared" si="73"/>
        <v>1234</v>
      </c>
      <c r="S97" s="2">
        <v>5.0</v>
      </c>
      <c r="T97" s="33">
        <v>0.1</v>
      </c>
      <c r="U97" s="33">
        <v>0.21</v>
      </c>
      <c r="V97" s="15">
        <f t="shared" si="74"/>
        <v>1642.454</v>
      </c>
    </row>
    <row r="98">
      <c r="D98" s="2" t="s">
        <v>164</v>
      </c>
      <c r="E98" s="2">
        <v>200.0</v>
      </c>
      <c r="F98" s="32" t="s">
        <v>72</v>
      </c>
      <c r="G98" s="2">
        <v>150.0</v>
      </c>
      <c r="H98" s="32" t="s">
        <v>72</v>
      </c>
      <c r="I98" s="15">
        <f t="shared" si="68"/>
        <v>350</v>
      </c>
      <c r="J98" s="2">
        <v>0.0</v>
      </c>
      <c r="K98" s="2">
        <v>0.0</v>
      </c>
      <c r="L98" s="33">
        <v>0.28</v>
      </c>
      <c r="M98" s="15">
        <f t="shared" si="69"/>
        <v>56</v>
      </c>
      <c r="N98" s="33">
        <v>0.05</v>
      </c>
      <c r="O98" s="15">
        <f t="shared" si="70"/>
        <v>7.5</v>
      </c>
      <c r="P98" s="15">
        <f t="shared" si="71"/>
        <v>256</v>
      </c>
      <c r="Q98" s="15">
        <f t="shared" si="72"/>
        <v>157.5</v>
      </c>
      <c r="R98" s="2">
        <f t="shared" si="73"/>
        <v>413.5</v>
      </c>
      <c r="S98" s="2">
        <v>5.0</v>
      </c>
      <c r="T98" s="33">
        <v>0.1</v>
      </c>
      <c r="U98" s="33">
        <v>0.21</v>
      </c>
      <c r="V98" s="15">
        <f t="shared" si="74"/>
        <v>550.3685</v>
      </c>
    </row>
    <row r="99">
      <c r="D99" s="2" t="s">
        <v>165</v>
      </c>
      <c r="E99" s="2">
        <v>50.0</v>
      </c>
      <c r="F99" s="32" t="s">
        <v>72</v>
      </c>
      <c r="G99" s="2">
        <v>0.0</v>
      </c>
      <c r="H99" s="32" t="s">
        <v>72</v>
      </c>
      <c r="I99" s="15">
        <f t="shared" si="68"/>
        <v>50</v>
      </c>
      <c r="J99" s="2">
        <v>0.0</v>
      </c>
      <c r="K99" s="2">
        <v>0.0</v>
      </c>
      <c r="L99" s="33">
        <v>0.28</v>
      </c>
      <c r="M99" s="15">
        <f t="shared" si="69"/>
        <v>14</v>
      </c>
      <c r="N99" s="33">
        <v>0.05</v>
      </c>
      <c r="O99" s="15">
        <f t="shared" si="70"/>
        <v>0</v>
      </c>
      <c r="P99" s="15">
        <f t="shared" si="71"/>
        <v>64</v>
      </c>
      <c r="Q99" s="15">
        <f t="shared" si="72"/>
        <v>0</v>
      </c>
      <c r="R99" s="2">
        <f t="shared" si="73"/>
        <v>64</v>
      </c>
      <c r="S99" s="2">
        <v>5.0</v>
      </c>
      <c r="T99" s="33">
        <v>0.1</v>
      </c>
      <c r="U99" s="33">
        <v>0.21</v>
      </c>
      <c r="V99" s="15">
        <f t="shared" si="74"/>
        <v>85.184</v>
      </c>
    </row>
    <row r="100">
      <c r="D100" s="2" t="s">
        <v>166</v>
      </c>
      <c r="E100" s="2">
        <v>200.0</v>
      </c>
      <c r="F100" s="32" t="s">
        <v>72</v>
      </c>
      <c r="G100" s="2">
        <v>100.0</v>
      </c>
      <c r="H100" s="32" t="s">
        <v>72</v>
      </c>
      <c r="I100" s="15">
        <f t="shared" si="68"/>
        <v>300</v>
      </c>
      <c r="J100" s="2">
        <v>0.0</v>
      </c>
      <c r="K100" s="2">
        <v>0.0</v>
      </c>
      <c r="L100" s="33">
        <v>0.28</v>
      </c>
      <c r="M100" s="15">
        <f t="shared" si="69"/>
        <v>56</v>
      </c>
      <c r="N100" s="33">
        <v>0.05</v>
      </c>
      <c r="O100" s="15">
        <f t="shared" si="70"/>
        <v>5</v>
      </c>
      <c r="P100" s="15">
        <f t="shared" si="71"/>
        <v>256</v>
      </c>
      <c r="Q100" s="15">
        <f t="shared" si="72"/>
        <v>105</v>
      </c>
      <c r="R100" s="2">
        <f t="shared" si="73"/>
        <v>361</v>
      </c>
      <c r="S100" s="2">
        <v>5.0</v>
      </c>
      <c r="T100" s="33">
        <v>0.1</v>
      </c>
      <c r="U100" s="33">
        <v>0.21</v>
      </c>
      <c r="V100" s="15">
        <f t="shared" si="74"/>
        <v>480.491</v>
      </c>
    </row>
    <row r="101">
      <c r="D101" s="2" t="s">
        <v>78</v>
      </c>
      <c r="F101" s="25"/>
      <c r="H101" s="25"/>
    </row>
    <row r="102">
      <c r="F102" s="25"/>
      <c r="H102" s="25"/>
    </row>
    <row r="103">
      <c r="C103" s="2" t="s">
        <v>167</v>
      </c>
      <c r="D103" s="2" t="s">
        <v>168</v>
      </c>
      <c r="E103" s="2">
        <v>50.0</v>
      </c>
      <c r="F103" s="32" t="s">
        <v>72</v>
      </c>
      <c r="G103" s="2">
        <v>0.0</v>
      </c>
      <c r="H103" s="32" t="s">
        <v>72</v>
      </c>
      <c r="I103" s="15">
        <f t="shared" ref="I103:I108" si="75">E103+G103</f>
        <v>50</v>
      </c>
      <c r="J103" s="2">
        <v>0.0</v>
      </c>
      <c r="K103" s="2">
        <v>0.0</v>
      </c>
      <c r="L103" s="33">
        <v>0.2</v>
      </c>
      <c r="M103" s="15">
        <f t="shared" ref="M103:M113" si="76">E103*L103</f>
        <v>10</v>
      </c>
      <c r="N103" s="33">
        <v>0.05</v>
      </c>
      <c r="O103" s="15">
        <f t="shared" ref="O103:O113" si="77">G103*N103</f>
        <v>0</v>
      </c>
      <c r="P103" s="15">
        <f t="shared" ref="P103:P113" si="78">E103+M103</f>
        <v>60</v>
      </c>
      <c r="Q103" s="15">
        <f t="shared" ref="Q103:Q113" si="79">G103+O103</f>
        <v>0</v>
      </c>
      <c r="R103" s="2">
        <f t="shared" ref="R103:R113" si="80">P103+Q103</f>
        <v>60</v>
      </c>
      <c r="S103" s="2">
        <v>5.0</v>
      </c>
      <c r="T103" s="33">
        <v>0.1</v>
      </c>
      <c r="U103" s="33">
        <v>0.21</v>
      </c>
      <c r="V103" s="15">
        <f t="shared" ref="V103:V113" si="81">R103*(1+T103)*(1+U103 )</f>
        <v>79.86</v>
      </c>
    </row>
    <row r="104">
      <c r="D104" s="2" t="s">
        <v>150</v>
      </c>
      <c r="E104" s="2">
        <v>15.0</v>
      </c>
      <c r="F104" s="32" t="s">
        <v>16</v>
      </c>
      <c r="G104" s="2">
        <v>0.0</v>
      </c>
      <c r="H104" s="32" t="s">
        <v>16</v>
      </c>
      <c r="I104" s="15">
        <f t="shared" si="75"/>
        <v>15</v>
      </c>
      <c r="J104" s="2">
        <v>0.0</v>
      </c>
      <c r="K104" s="2">
        <v>0.0</v>
      </c>
      <c r="L104" s="33">
        <v>0.2</v>
      </c>
      <c r="M104" s="15">
        <f t="shared" si="76"/>
        <v>3</v>
      </c>
      <c r="N104" s="33">
        <v>0.05</v>
      </c>
      <c r="O104" s="15">
        <f t="shared" si="77"/>
        <v>0</v>
      </c>
      <c r="P104" s="15">
        <f t="shared" si="78"/>
        <v>18</v>
      </c>
      <c r="Q104" s="15">
        <f t="shared" si="79"/>
        <v>0</v>
      </c>
      <c r="R104" s="2">
        <f t="shared" si="80"/>
        <v>18</v>
      </c>
      <c r="S104" s="2">
        <v>5.0</v>
      </c>
      <c r="T104" s="33">
        <v>0.1</v>
      </c>
      <c r="U104" s="33">
        <v>0.21</v>
      </c>
      <c r="V104" s="15">
        <f t="shared" si="81"/>
        <v>23.958</v>
      </c>
    </row>
    <row r="105">
      <c r="D105" s="2" t="s">
        <v>169</v>
      </c>
      <c r="E105" s="2">
        <v>550.0</v>
      </c>
      <c r="F105" s="32" t="s">
        <v>152</v>
      </c>
      <c r="G105" s="2">
        <v>100.0</v>
      </c>
      <c r="H105" s="32" t="s">
        <v>152</v>
      </c>
      <c r="I105" s="15">
        <f t="shared" si="75"/>
        <v>650</v>
      </c>
      <c r="J105" s="2">
        <v>0.0</v>
      </c>
      <c r="K105" s="2">
        <v>0.0</v>
      </c>
      <c r="L105" s="33">
        <v>0.25</v>
      </c>
      <c r="M105" s="15">
        <f t="shared" si="76"/>
        <v>137.5</v>
      </c>
      <c r="N105" s="33">
        <v>0.15</v>
      </c>
      <c r="O105" s="15">
        <f t="shared" si="77"/>
        <v>15</v>
      </c>
      <c r="P105" s="15">
        <f t="shared" si="78"/>
        <v>687.5</v>
      </c>
      <c r="Q105" s="15">
        <f t="shared" si="79"/>
        <v>115</v>
      </c>
      <c r="R105" s="2">
        <f t="shared" si="80"/>
        <v>802.5</v>
      </c>
      <c r="S105" s="2">
        <v>5.0</v>
      </c>
      <c r="T105" s="33">
        <v>0.1</v>
      </c>
      <c r="U105" s="33">
        <v>0.21</v>
      </c>
      <c r="V105" s="15">
        <f t="shared" si="81"/>
        <v>1068.1275</v>
      </c>
    </row>
    <row r="106">
      <c r="D106" s="2" t="s">
        <v>170</v>
      </c>
      <c r="E106" s="2">
        <v>950.0</v>
      </c>
      <c r="F106" s="32" t="s">
        <v>152</v>
      </c>
      <c r="G106" s="2">
        <v>200.0</v>
      </c>
      <c r="H106" s="32" t="s">
        <v>152</v>
      </c>
      <c r="I106" s="15">
        <f t="shared" si="75"/>
        <v>1150</v>
      </c>
      <c r="J106" s="2">
        <v>0.0</v>
      </c>
      <c r="K106" s="2">
        <v>0.0</v>
      </c>
      <c r="L106" s="33">
        <v>0.25</v>
      </c>
      <c r="M106" s="15">
        <f t="shared" si="76"/>
        <v>237.5</v>
      </c>
      <c r="N106" s="33">
        <v>0.15</v>
      </c>
      <c r="O106" s="15">
        <f t="shared" si="77"/>
        <v>30</v>
      </c>
      <c r="P106" s="15">
        <f t="shared" si="78"/>
        <v>1187.5</v>
      </c>
      <c r="Q106" s="15">
        <f t="shared" si="79"/>
        <v>230</v>
      </c>
      <c r="R106" s="2">
        <f t="shared" si="80"/>
        <v>1417.5</v>
      </c>
      <c r="S106" s="2">
        <v>5.0</v>
      </c>
      <c r="T106" s="33">
        <v>0.1</v>
      </c>
      <c r="U106" s="33">
        <v>0.21</v>
      </c>
      <c r="V106" s="15">
        <f t="shared" si="81"/>
        <v>1886.6925</v>
      </c>
    </row>
    <row r="107">
      <c r="D107" s="2" t="s">
        <v>171</v>
      </c>
      <c r="E107" s="2">
        <v>40.0</v>
      </c>
      <c r="F107" s="32" t="s">
        <v>16</v>
      </c>
      <c r="G107" s="2">
        <v>15.0</v>
      </c>
      <c r="H107" s="32" t="s">
        <v>16</v>
      </c>
      <c r="I107" s="15">
        <f t="shared" si="75"/>
        <v>55</v>
      </c>
      <c r="J107" s="2">
        <v>100.0</v>
      </c>
      <c r="K107" s="2">
        <v>0.0</v>
      </c>
      <c r="L107" s="33">
        <v>0.25</v>
      </c>
      <c r="M107" s="15">
        <f t="shared" si="76"/>
        <v>10</v>
      </c>
      <c r="N107" s="33">
        <v>0.05</v>
      </c>
      <c r="O107" s="15">
        <f t="shared" si="77"/>
        <v>0.75</v>
      </c>
      <c r="P107" s="15">
        <f t="shared" si="78"/>
        <v>50</v>
      </c>
      <c r="Q107" s="15">
        <f t="shared" si="79"/>
        <v>15.75</v>
      </c>
      <c r="R107" s="2">
        <f t="shared" si="80"/>
        <v>65.75</v>
      </c>
      <c r="S107" s="2">
        <v>5.0</v>
      </c>
      <c r="T107" s="33">
        <v>0.1</v>
      </c>
      <c r="U107" s="33">
        <v>0.21</v>
      </c>
      <c r="V107" s="15">
        <f t="shared" si="81"/>
        <v>87.51325</v>
      </c>
    </row>
    <row r="108">
      <c r="D108" s="2" t="s">
        <v>172</v>
      </c>
      <c r="E108" s="2">
        <v>250.0</v>
      </c>
      <c r="F108" s="32" t="s">
        <v>152</v>
      </c>
      <c r="G108" s="2">
        <v>80.0</v>
      </c>
      <c r="H108" s="32" t="s">
        <v>152</v>
      </c>
      <c r="I108" s="15">
        <f t="shared" si="75"/>
        <v>330</v>
      </c>
      <c r="J108" s="2">
        <v>0.0</v>
      </c>
      <c r="K108" s="2">
        <v>0.0</v>
      </c>
      <c r="L108" s="33">
        <v>0.25</v>
      </c>
      <c r="M108" s="15">
        <f t="shared" si="76"/>
        <v>62.5</v>
      </c>
      <c r="N108" s="33">
        <v>0.05</v>
      </c>
      <c r="O108" s="15">
        <f t="shared" si="77"/>
        <v>4</v>
      </c>
      <c r="P108" s="15">
        <f t="shared" si="78"/>
        <v>312.5</v>
      </c>
      <c r="Q108" s="15">
        <f t="shared" si="79"/>
        <v>84</v>
      </c>
      <c r="R108" s="2">
        <f t="shared" si="80"/>
        <v>396.5</v>
      </c>
      <c r="S108" s="2">
        <v>5.0</v>
      </c>
      <c r="T108" s="33">
        <v>0.1</v>
      </c>
      <c r="U108" s="33">
        <v>0.21</v>
      </c>
      <c r="V108" s="15">
        <f t="shared" si="81"/>
        <v>527.7415</v>
      </c>
    </row>
    <row r="109">
      <c r="D109" s="2" t="s">
        <v>173</v>
      </c>
      <c r="E109" s="2">
        <v>50.0</v>
      </c>
      <c r="F109" s="32" t="s">
        <v>159</v>
      </c>
      <c r="G109" s="2">
        <v>0.0</v>
      </c>
      <c r="H109" s="32" t="s">
        <v>159</v>
      </c>
      <c r="I109" s="2">
        <v>0.0</v>
      </c>
      <c r="J109" s="2">
        <v>0.0</v>
      </c>
      <c r="K109" s="2">
        <v>0.0</v>
      </c>
      <c r="L109" s="33">
        <v>0.25</v>
      </c>
      <c r="M109" s="15">
        <f t="shared" si="76"/>
        <v>12.5</v>
      </c>
      <c r="N109" s="33">
        <v>0.05</v>
      </c>
      <c r="O109" s="15">
        <f t="shared" si="77"/>
        <v>0</v>
      </c>
      <c r="P109" s="15">
        <f t="shared" si="78"/>
        <v>62.5</v>
      </c>
      <c r="Q109" s="15">
        <f t="shared" si="79"/>
        <v>0</v>
      </c>
      <c r="R109" s="2">
        <f t="shared" si="80"/>
        <v>62.5</v>
      </c>
      <c r="S109" s="2">
        <v>5.0</v>
      </c>
      <c r="T109" s="33">
        <v>0.1</v>
      </c>
      <c r="U109" s="33">
        <v>0.21</v>
      </c>
      <c r="V109" s="15">
        <f t="shared" si="81"/>
        <v>83.1875</v>
      </c>
    </row>
    <row r="110">
      <c r="D110" s="2" t="s">
        <v>174</v>
      </c>
      <c r="E110" s="2">
        <v>150.0</v>
      </c>
      <c r="F110" s="32" t="s">
        <v>16</v>
      </c>
      <c r="G110" s="2">
        <v>18.0</v>
      </c>
      <c r="H110" s="32" t="s">
        <v>16</v>
      </c>
      <c r="I110" s="15">
        <f t="shared" ref="I110:I113" si="82">E110+G110</f>
        <v>168</v>
      </c>
      <c r="J110" s="2">
        <v>200.0</v>
      </c>
      <c r="K110" s="2">
        <v>0.0</v>
      </c>
      <c r="L110" s="33">
        <v>0.25</v>
      </c>
      <c r="M110" s="15">
        <f t="shared" si="76"/>
        <v>37.5</v>
      </c>
      <c r="N110" s="33">
        <v>0.05</v>
      </c>
      <c r="O110" s="15">
        <f t="shared" si="77"/>
        <v>0.9</v>
      </c>
      <c r="P110" s="15">
        <f t="shared" si="78"/>
        <v>187.5</v>
      </c>
      <c r="Q110" s="15">
        <f t="shared" si="79"/>
        <v>18.9</v>
      </c>
      <c r="R110" s="2">
        <f t="shared" si="80"/>
        <v>206.4</v>
      </c>
      <c r="S110" s="2">
        <v>5.0</v>
      </c>
      <c r="T110" s="33">
        <v>0.1</v>
      </c>
      <c r="U110" s="33">
        <v>0.21</v>
      </c>
      <c r="V110" s="15">
        <f t="shared" si="81"/>
        <v>274.7184</v>
      </c>
    </row>
    <row r="111">
      <c r="D111" s="2" t="s">
        <v>175</v>
      </c>
      <c r="E111" s="2">
        <v>30.0</v>
      </c>
      <c r="F111" s="32" t="s">
        <v>72</v>
      </c>
      <c r="G111" s="2">
        <v>5.0</v>
      </c>
      <c r="H111" s="32" t="s">
        <v>72</v>
      </c>
      <c r="I111" s="15">
        <f t="shared" si="82"/>
        <v>35</v>
      </c>
      <c r="J111" s="2">
        <v>0.0</v>
      </c>
      <c r="K111" s="2">
        <v>0.0</v>
      </c>
      <c r="L111" s="33">
        <v>0.25</v>
      </c>
      <c r="M111" s="15">
        <f t="shared" si="76"/>
        <v>7.5</v>
      </c>
      <c r="N111" s="33">
        <v>0.05</v>
      </c>
      <c r="O111" s="15">
        <f t="shared" si="77"/>
        <v>0.25</v>
      </c>
      <c r="P111" s="15">
        <f t="shared" si="78"/>
        <v>37.5</v>
      </c>
      <c r="Q111" s="15">
        <f t="shared" si="79"/>
        <v>5.25</v>
      </c>
      <c r="R111" s="2">
        <f t="shared" si="80"/>
        <v>42.75</v>
      </c>
      <c r="S111" s="2">
        <v>5.0</v>
      </c>
      <c r="T111" s="33">
        <v>0.1</v>
      </c>
      <c r="U111" s="33">
        <v>0.21</v>
      </c>
      <c r="V111" s="15">
        <f t="shared" si="81"/>
        <v>56.90025</v>
      </c>
    </row>
    <row r="112">
      <c r="D112" s="2" t="s">
        <v>176</v>
      </c>
      <c r="E112" s="2">
        <v>50.0</v>
      </c>
      <c r="F112" s="32" t="s">
        <v>16</v>
      </c>
      <c r="G112" s="2">
        <v>8.0</v>
      </c>
      <c r="H112" s="32" t="s">
        <v>16</v>
      </c>
      <c r="I112" s="15">
        <f t="shared" si="82"/>
        <v>58</v>
      </c>
      <c r="J112" s="2">
        <v>0.0</v>
      </c>
      <c r="K112" s="2">
        <v>0.0</v>
      </c>
      <c r="L112" s="33">
        <v>0.25</v>
      </c>
      <c r="M112" s="15">
        <f t="shared" si="76"/>
        <v>12.5</v>
      </c>
      <c r="N112" s="33">
        <v>0.05</v>
      </c>
      <c r="O112" s="15">
        <f t="shared" si="77"/>
        <v>0.4</v>
      </c>
      <c r="P112" s="15">
        <f t="shared" si="78"/>
        <v>62.5</v>
      </c>
      <c r="Q112" s="15">
        <f t="shared" si="79"/>
        <v>8.4</v>
      </c>
      <c r="R112" s="2">
        <f t="shared" si="80"/>
        <v>70.9</v>
      </c>
      <c r="S112" s="2">
        <v>5.0</v>
      </c>
      <c r="T112" s="33">
        <v>0.1</v>
      </c>
      <c r="U112" s="33">
        <v>0.21</v>
      </c>
      <c r="V112" s="15">
        <f t="shared" si="81"/>
        <v>94.3679</v>
      </c>
    </row>
    <row r="113">
      <c r="D113" s="2" t="s">
        <v>158</v>
      </c>
      <c r="E113" s="2">
        <v>250.0</v>
      </c>
      <c r="F113" s="32" t="s">
        <v>159</v>
      </c>
      <c r="G113" s="2">
        <v>80.0</v>
      </c>
      <c r="H113" s="32" t="s">
        <v>159</v>
      </c>
      <c r="I113" s="15">
        <f t="shared" si="82"/>
        <v>330</v>
      </c>
      <c r="J113" s="2">
        <v>0.0</v>
      </c>
      <c r="K113" s="2">
        <v>0.0</v>
      </c>
      <c r="L113" s="33">
        <v>0.25</v>
      </c>
      <c r="M113" s="15">
        <f t="shared" si="76"/>
        <v>62.5</v>
      </c>
      <c r="N113" s="33">
        <v>0.05</v>
      </c>
      <c r="O113" s="15">
        <f t="shared" si="77"/>
        <v>4</v>
      </c>
      <c r="P113" s="15">
        <f t="shared" si="78"/>
        <v>312.5</v>
      </c>
      <c r="Q113" s="15">
        <f t="shared" si="79"/>
        <v>84</v>
      </c>
      <c r="R113" s="2">
        <f t="shared" si="80"/>
        <v>396.5</v>
      </c>
      <c r="S113" s="2">
        <v>5.0</v>
      </c>
      <c r="T113" s="33">
        <v>0.1</v>
      </c>
      <c r="U113" s="33">
        <v>0.21</v>
      </c>
      <c r="V113" s="15">
        <f t="shared" si="81"/>
        <v>527.7415</v>
      </c>
    </row>
    <row r="114">
      <c r="D114" s="2" t="s">
        <v>78</v>
      </c>
      <c r="F114" s="25"/>
      <c r="H114" s="25"/>
    </row>
    <row r="115">
      <c r="F115" s="25"/>
      <c r="H115" s="25"/>
    </row>
    <row r="116">
      <c r="F116" s="25"/>
      <c r="H116" s="25"/>
    </row>
    <row r="117">
      <c r="C117" s="2" t="s">
        <v>177</v>
      </c>
      <c r="D117" s="2" t="s">
        <v>178</v>
      </c>
      <c r="E117" s="2">
        <v>23.0</v>
      </c>
      <c r="F117" s="32" t="s">
        <v>86</v>
      </c>
      <c r="G117" s="2">
        <v>0.0</v>
      </c>
      <c r="H117" s="32" t="s">
        <v>86</v>
      </c>
      <c r="I117" s="15">
        <f t="shared" ref="I117:I129" si="83">E117+G117</f>
        <v>23</v>
      </c>
      <c r="J117" s="2">
        <v>100.0</v>
      </c>
      <c r="K117" s="2">
        <v>0.0</v>
      </c>
      <c r="L117" s="33">
        <v>0.2</v>
      </c>
      <c r="M117" s="15">
        <f t="shared" ref="M117:M129" si="84">E117*L117</f>
        <v>4.6</v>
      </c>
      <c r="N117" s="33">
        <v>0.05</v>
      </c>
      <c r="O117" s="15">
        <f t="shared" ref="O117:O129" si="85">G117*N117</f>
        <v>0</v>
      </c>
      <c r="P117" s="15">
        <f t="shared" ref="P117:P129" si="86">E117+M117</f>
        <v>27.6</v>
      </c>
      <c r="Q117" s="15">
        <f t="shared" ref="Q117:Q129" si="87">G117+O117</f>
        <v>0</v>
      </c>
      <c r="R117" s="2">
        <f t="shared" ref="R117:R129" si="88">P117+Q117</f>
        <v>27.6</v>
      </c>
      <c r="S117" s="2">
        <v>2.0</v>
      </c>
      <c r="T117" s="33">
        <v>0.1</v>
      </c>
      <c r="U117" s="33">
        <v>0.21</v>
      </c>
      <c r="V117" s="15">
        <f t="shared" ref="V117:V129" si="89">R117*(1+T117)*(1+U117 )</f>
        <v>36.7356</v>
      </c>
    </row>
    <row r="118">
      <c r="D118" s="2" t="s">
        <v>179</v>
      </c>
      <c r="E118" s="2">
        <v>18.0</v>
      </c>
      <c r="F118" s="32" t="s">
        <v>86</v>
      </c>
      <c r="G118" s="2">
        <v>0.0</v>
      </c>
      <c r="H118" s="32" t="s">
        <v>86</v>
      </c>
      <c r="I118" s="15">
        <f t="shared" si="83"/>
        <v>18</v>
      </c>
      <c r="J118" s="2">
        <v>0.0</v>
      </c>
      <c r="K118" s="2">
        <v>0.0</v>
      </c>
      <c r="L118" s="33">
        <v>0.2</v>
      </c>
      <c r="M118" s="15">
        <f t="shared" si="84"/>
        <v>3.6</v>
      </c>
      <c r="N118" s="33">
        <v>0.05</v>
      </c>
      <c r="O118" s="15">
        <f t="shared" si="85"/>
        <v>0</v>
      </c>
      <c r="P118" s="15">
        <f t="shared" si="86"/>
        <v>21.6</v>
      </c>
      <c r="Q118" s="15">
        <f t="shared" si="87"/>
        <v>0</v>
      </c>
      <c r="R118" s="2">
        <f t="shared" si="88"/>
        <v>21.6</v>
      </c>
      <c r="S118" s="2">
        <v>2.0</v>
      </c>
      <c r="T118" s="33">
        <v>0.1</v>
      </c>
      <c r="U118" s="33">
        <v>0.21</v>
      </c>
      <c r="V118" s="15">
        <f t="shared" si="89"/>
        <v>28.7496</v>
      </c>
    </row>
    <row r="119">
      <c r="D119" s="2" t="s">
        <v>150</v>
      </c>
      <c r="E119" s="2">
        <v>11.0</v>
      </c>
      <c r="F119" s="32" t="s">
        <v>16</v>
      </c>
      <c r="G119" s="2">
        <v>0.0</v>
      </c>
      <c r="H119" s="32" t="s">
        <v>16</v>
      </c>
      <c r="I119" s="15">
        <f t="shared" si="83"/>
        <v>11</v>
      </c>
      <c r="J119" s="2">
        <v>0.0</v>
      </c>
      <c r="K119" s="2">
        <v>0.0</v>
      </c>
      <c r="L119" s="33">
        <v>0.2</v>
      </c>
      <c r="M119" s="15">
        <f t="shared" si="84"/>
        <v>2.2</v>
      </c>
      <c r="N119" s="33">
        <v>0.05</v>
      </c>
      <c r="O119" s="15">
        <f t="shared" si="85"/>
        <v>0</v>
      </c>
      <c r="P119" s="15">
        <f t="shared" si="86"/>
        <v>13.2</v>
      </c>
      <c r="Q119" s="15">
        <f t="shared" si="87"/>
        <v>0</v>
      </c>
      <c r="R119" s="2">
        <f t="shared" si="88"/>
        <v>13.2</v>
      </c>
      <c r="S119" s="2">
        <v>5.0</v>
      </c>
      <c r="T119" s="33">
        <v>0.1</v>
      </c>
      <c r="U119" s="33">
        <v>0.21</v>
      </c>
      <c r="V119" s="15">
        <f t="shared" si="89"/>
        <v>17.5692</v>
      </c>
    </row>
    <row r="120">
      <c r="D120" s="2" t="s">
        <v>180</v>
      </c>
      <c r="E120" s="2">
        <v>720.0</v>
      </c>
      <c r="F120" s="32" t="s">
        <v>152</v>
      </c>
      <c r="G120" s="2">
        <v>500.0</v>
      </c>
      <c r="H120" s="32" t="s">
        <v>152</v>
      </c>
      <c r="I120" s="15">
        <f t="shared" si="83"/>
        <v>1220</v>
      </c>
      <c r="J120" s="2">
        <v>0.0</v>
      </c>
      <c r="K120" s="2">
        <v>0.0</v>
      </c>
      <c r="L120" s="33">
        <v>0.25</v>
      </c>
      <c r="M120" s="15">
        <f t="shared" si="84"/>
        <v>180</v>
      </c>
      <c r="N120" s="33">
        <v>0.05</v>
      </c>
      <c r="O120" s="15">
        <f t="shared" si="85"/>
        <v>25</v>
      </c>
      <c r="P120" s="15">
        <f t="shared" si="86"/>
        <v>900</v>
      </c>
      <c r="Q120" s="15">
        <f t="shared" si="87"/>
        <v>525</v>
      </c>
      <c r="R120" s="2">
        <f t="shared" si="88"/>
        <v>1425</v>
      </c>
      <c r="S120" s="2">
        <v>5.0</v>
      </c>
      <c r="T120" s="33">
        <v>0.1</v>
      </c>
      <c r="U120" s="33">
        <v>0.21</v>
      </c>
      <c r="V120" s="15">
        <f t="shared" si="89"/>
        <v>1896.675</v>
      </c>
    </row>
    <row r="121">
      <c r="D121" s="2" t="s">
        <v>181</v>
      </c>
      <c r="E121" s="2">
        <v>16.0</v>
      </c>
      <c r="F121" s="32" t="s">
        <v>16</v>
      </c>
      <c r="G121" s="2">
        <v>4.5</v>
      </c>
      <c r="H121" s="32" t="s">
        <v>16</v>
      </c>
      <c r="I121" s="15">
        <f t="shared" si="83"/>
        <v>20.5</v>
      </c>
      <c r="J121" s="2">
        <v>100.0</v>
      </c>
      <c r="K121" s="2">
        <v>0.0</v>
      </c>
      <c r="L121" s="33">
        <v>0.25</v>
      </c>
      <c r="M121" s="15">
        <f t="shared" si="84"/>
        <v>4</v>
      </c>
      <c r="N121" s="33">
        <v>0.05</v>
      </c>
      <c r="O121" s="15">
        <f t="shared" si="85"/>
        <v>0.225</v>
      </c>
      <c r="P121" s="15">
        <f t="shared" si="86"/>
        <v>20</v>
      </c>
      <c r="Q121" s="15">
        <f t="shared" si="87"/>
        <v>4.725</v>
      </c>
      <c r="R121" s="2">
        <f t="shared" si="88"/>
        <v>24.725</v>
      </c>
      <c r="S121" s="2">
        <v>1.5</v>
      </c>
      <c r="T121" s="33">
        <v>0.1</v>
      </c>
      <c r="U121" s="33">
        <v>0.21</v>
      </c>
      <c r="V121" s="15">
        <f t="shared" si="89"/>
        <v>32.908975</v>
      </c>
    </row>
    <row r="122">
      <c r="D122" s="2" t="s">
        <v>182</v>
      </c>
      <c r="E122" s="2">
        <v>45.0</v>
      </c>
      <c r="F122" s="32" t="s">
        <v>16</v>
      </c>
      <c r="G122" s="2">
        <v>20.0</v>
      </c>
      <c r="H122" s="32" t="s">
        <v>16</v>
      </c>
      <c r="I122" s="15">
        <f t="shared" si="83"/>
        <v>65</v>
      </c>
      <c r="J122" s="2">
        <v>100.0</v>
      </c>
      <c r="K122" s="2">
        <v>0.0</v>
      </c>
      <c r="L122" s="33">
        <v>0.25</v>
      </c>
      <c r="M122" s="15">
        <f t="shared" si="84"/>
        <v>11.25</v>
      </c>
      <c r="N122" s="33">
        <v>0.05</v>
      </c>
      <c r="O122" s="15">
        <f t="shared" si="85"/>
        <v>1</v>
      </c>
      <c r="P122" s="15">
        <f t="shared" si="86"/>
        <v>56.25</v>
      </c>
      <c r="Q122" s="15">
        <f t="shared" si="87"/>
        <v>21</v>
      </c>
      <c r="R122" s="2">
        <f t="shared" si="88"/>
        <v>77.25</v>
      </c>
      <c r="S122" s="2">
        <v>5.0</v>
      </c>
      <c r="T122" s="33">
        <v>0.1</v>
      </c>
      <c r="U122" s="33">
        <v>0.21</v>
      </c>
      <c r="V122" s="15">
        <f t="shared" si="89"/>
        <v>102.81975</v>
      </c>
    </row>
    <row r="123">
      <c r="D123" s="2" t="s">
        <v>183</v>
      </c>
      <c r="E123" s="2">
        <v>36.0</v>
      </c>
      <c r="F123" s="32" t="s">
        <v>16</v>
      </c>
      <c r="G123" s="2">
        <v>18.0</v>
      </c>
      <c r="H123" s="32" t="s">
        <v>16</v>
      </c>
      <c r="I123" s="15">
        <f t="shared" si="83"/>
        <v>54</v>
      </c>
      <c r="J123" s="2">
        <v>200.0</v>
      </c>
      <c r="K123" s="2">
        <v>0.0</v>
      </c>
      <c r="L123" s="33">
        <v>0.25</v>
      </c>
      <c r="M123" s="15">
        <f t="shared" si="84"/>
        <v>9</v>
      </c>
      <c r="N123" s="33">
        <v>0.05</v>
      </c>
      <c r="O123" s="15">
        <f t="shared" si="85"/>
        <v>0.9</v>
      </c>
      <c r="P123" s="15">
        <f t="shared" si="86"/>
        <v>45</v>
      </c>
      <c r="Q123" s="15">
        <f t="shared" si="87"/>
        <v>18.9</v>
      </c>
      <c r="R123" s="2">
        <f t="shared" si="88"/>
        <v>63.9</v>
      </c>
      <c r="S123" s="2">
        <v>5.0</v>
      </c>
      <c r="T123" s="33">
        <v>0.1</v>
      </c>
      <c r="U123" s="33">
        <v>0.21</v>
      </c>
      <c r="V123" s="15">
        <f t="shared" si="89"/>
        <v>85.0509</v>
      </c>
    </row>
    <row r="124">
      <c r="D124" s="2" t="s">
        <v>184</v>
      </c>
      <c r="E124" s="2">
        <v>5.5</v>
      </c>
      <c r="F124" s="32" t="s">
        <v>16</v>
      </c>
      <c r="G124" s="2">
        <v>4.0</v>
      </c>
      <c r="H124" s="32" t="s">
        <v>16</v>
      </c>
      <c r="I124" s="15">
        <f t="shared" si="83"/>
        <v>9.5</v>
      </c>
      <c r="J124" s="2">
        <v>60.0</v>
      </c>
      <c r="K124" s="2">
        <v>0.0</v>
      </c>
      <c r="L124" s="33">
        <v>0.25</v>
      </c>
      <c r="M124" s="15">
        <f t="shared" si="84"/>
        <v>1.375</v>
      </c>
      <c r="N124" s="33">
        <v>0.05</v>
      </c>
      <c r="O124" s="15">
        <f t="shared" si="85"/>
        <v>0.2</v>
      </c>
      <c r="P124" s="15">
        <f t="shared" si="86"/>
        <v>6.875</v>
      </c>
      <c r="Q124" s="15">
        <f t="shared" si="87"/>
        <v>4.2</v>
      </c>
      <c r="R124" s="2">
        <f t="shared" si="88"/>
        <v>11.075</v>
      </c>
      <c r="S124" s="2">
        <v>0.25</v>
      </c>
      <c r="T124" s="33">
        <v>0.1</v>
      </c>
      <c r="U124" s="33">
        <v>0.09</v>
      </c>
      <c r="V124" s="15">
        <f t="shared" si="89"/>
        <v>13.278925</v>
      </c>
    </row>
    <row r="125">
      <c r="D125" s="2" t="s">
        <v>185</v>
      </c>
      <c r="E125" s="2">
        <v>6.5</v>
      </c>
      <c r="F125" s="32" t="s">
        <v>16</v>
      </c>
      <c r="G125" s="2">
        <v>4.0</v>
      </c>
      <c r="H125" s="32" t="s">
        <v>16</v>
      </c>
      <c r="I125" s="15">
        <f t="shared" si="83"/>
        <v>10.5</v>
      </c>
      <c r="J125" s="2">
        <v>60.0</v>
      </c>
      <c r="K125" s="2">
        <v>0.0</v>
      </c>
      <c r="L125" s="33">
        <v>0.25</v>
      </c>
      <c r="M125" s="15">
        <f t="shared" si="84"/>
        <v>1.625</v>
      </c>
      <c r="N125" s="33">
        <v>0.05</v>
      </c>
      <c r="O125" s="15">
        <f t="shared" si="85"/>
        <v>0.2</v>
      </c>
      <c r="P125" s="15">
        <f t="shared" si="86"/>
        <v>8.125</v>
      </c>
      <c r="Q125" s="15">
        <f t="shared" si="87"/>
        <v>4.2</v>
      </c>
      <c r="R125" s="2">
        <f t="shared" si="88"/>
        <v>12.325</v>
      </c>
      <c r="S125" s="2">
        <v>0.25</v>
      </c>
      <c r="T125" s="33">
        <v>0.1</v>
      </c>
      <c r="U125" s="33">
        <v>0.09</v>
      </c>
      <c r="V125" s="15">
        <f t="shared" si="89"/>
        <v>14.777675</v>
      </c>
    </row>
    <row r="126">
      <c r="D126" s="2" t="s">
        <v>186</v>
      </c>
      <c r="E126" s="2">
        <v>220.0</v>
      </c>
      <c r="F126" s="32" t="s">
        <v>86</v>
      </c>
      <c r="G126" s="2">
        <v>30.0</v>
      </c>
      <c r="H126" s="32" t="s">
        <v>86</v>
      </c>
      <c r="I126" s="15">
        <f t="shared" si="83"/>
        <v>250</v>
      </c>
      <c r="J126" s="2">
        <v>0.0</v>
      </c>
      <c r="K126" s="2">
        <v>0.0</v>
      </c>
      <c r="L126" s="33">
        <v>0.2</v>
      </c>
      <c r="M126" s="15">
        <f t="shared" si="84"/>
        <v>44</v>
      </c>
      <c r="N126" s="33">
        <v>0.05</v>
      </c>
      <c r="O126" s="15">
        <f t="shared" si="85"/>
        <v>1.5</v>
      </c>
      <c r="P126" s="15">
        <f t="shared" si="86"/>
        <v>264</v>
      </c>
      <c r="Q126" s="15">
        <f t="shared" si="87"/>
        <v>31.5</v>
      </c>
      <c r="R126" s="2">
        <f t="shared" si="88"/>
        <v>295.5</v>
      </c>
      <c r="S126" s="2">
        <v>2.0</v>
      </c>
      <c r="T126" s="33">
        <v>0.1</v>
      </c>
      <c r="U126" s="33">
        <v>0.21</v>
      </c>
      <c r="V126" s="15">
        <f t="shared" si="89"/>
        <v>393.3105</v>
      </c>
    </row>
    <row r="127">
      <c r="D127" s="2" t="s">
        <v>187</v>
      </c>
      <c r="E127" s="2">
        <v>165.0</v>
      </c>
      <c r="F127" s="32" t="s">
        <v>86</v>
      </c>
      <c r="G127" s="2">
        <v>30.0</v>
      </c>
      <c r="H127" s="32" t="s">
        <v>86</v>
      </c>
      <c r="I127" s="15">
        <f t="shared" si="83"/>
        <v>195</v>
      </c>
      <c r="J127" s="2">
        <v>0.0</v>
      </c>
      <c r="K127" s="2">
        <v>0.0</v>
      </c>
      <c r="L127" s="33">
        <v>0.2</v>
      </c>
      <c r="M127" s="15">
        <f t="shared" si="84"/>
        <v>33</v>
      </c>
      <c r="N127" s="33">
        <v>0.05</v>
      </c>
      <c r="O127" s="15">
        <f t="shared" si="85"/>
        <v>1.5</v>
      </c>
      <c r="P127" s="15">
        <f t="shared" si="86"/>
        <v>198</v>
      </c>
      <c r="Q127" s="15">
        <f t="shared" si="87"/>
        <v>31.5</v>
      </c>
      <c r="R127" s="2">
        <f t="shared" si="88"/>
        <v>229.5</v>
      </c>
      <c r="S127" s="2">
        <v>2.0</v>
      </c>
      <c r="T127" s="33">
        <v>0.1</v>
      </c>
      <c r="U127" s="33">
        <v>0.21</v>
      </c>
      <c r="V127" s="15">
        <f t="shared" si="89"/>
        <v>305.4645</v>
      </c>
    </row>
    <row r="128">
      <c r="D128" s="2" t="s">
        <v>188</v>
      </c>
      <c r="E128" s="2">
        <v>270.0</v>
      </c>
      <c r="F128" s="32" t="s">
        <v>86</v>
      </c>
      <c r="G128" s="2">
        <v>30.0</v>
      </c>
      <c r="H128" s="32" t="s">
        <v>86</v>
      </c>
      <c r="I128" s="15">
        <f t="shared" si="83"/>
        <v>300</v>
      </c>
      <c r="J128" s="2">
        <v>0.0</v>
      </c>
      <c r="K128" s="2">
        <v>0.0</v>
      </c>
      <c r="L128" s="33">
        <v>0.2</v>
      </c>
      <c r="M128" s="15">
        <f t="shared" si="84"/>
        <v>54</v>
      </c>
      <c r="N128" s="33">
        <v>0.05</v>
      </c>
      <c r="O128" s="15">
        <f t="shared" si="85"/>
        <v>1.5</v>
      </c>
      <c r="P128" s="15">
        <f t="shared" si="86"/>
        <v>324</v>
      </c>
      <c r="Q128" s="15">
        <f t="shared" si="87"/>
        <v>31.5</v>
      </c>
      <c r="R128" s="2">
        <f t="shared" si="88"/>
        <v>355.5</v>
      </c>
      <c r="S128" s="2">
        <v>2.0</v>
      </c>
      <c r="T128" s="33">
        <v>0.1</v>
      </c>
      <c r="U128" s="33">
        <v>0.21</v>
      </c>
      <c r="V128" s="15">
        <f t="shared" si="89"/>
        <v>473.1705</v>
      </c>
    </row>
    <row r="129">
      <c r="D129" s="2" t="s">
        <v>189</v>
      </c>
      <c r="E129" s="2">
        <v>90.0</v>
      </c>
      <c r="F129" s="32" t="s">
        <v>72</v>
      </c>
      <c r="G129" s="2">
        <v>0.0</v>
      </c>
      <c r="H129" s="32" t="s">
        <v>72</v>
      </c>
      <c r="I129" s="15">
        <f t="shared" si="83"/>
        <v>90</v>
      </c>
      <c r="J129" s="2">
        <v>0.0</v>
      </c>
      <c r="K129" s="2">
        <v>0.0</v>
      </c>
      <c r="L129" s="33">
        <v>0.25</v>
      </c>
      <c r="M129" s="15">
        <f t="shared" si="84"/>
        <v>22.5</v>
      </c>
      <c r="N129" s="33">
        <v>0.05</v>
      </c>
      <c r="O129" s="15">
        <f t="shared" si="85"/>
        <v>0</v>
      </c>
      <c r="P129" s="15">
        <f t="shared" si="86"/>
        <v>112.5</v>
      </c>
      <c r="Q129" s="15">
        <f t="shared" si="87"/>
        <v>0</v>
      </c>
      <c r="R129" s="2">
        <f t="shared" si="88"/>
        <v>112.5</v>
      </c>
      <c r="S129" s="2">
        <v>5.0</v>
      </c>
      <c r="T129" s="33">
        <v>0.1</v>
      </c>
      <c r="U129" s="33">
        <v>0.21</v>
      </c>
      <c r="V129" s="15">
        <f t="shared" si="89"/>
        <v>149.7375</v>
      </c>
    </row>
    <row r="130">
      <c r="C130" s="2"/>
      <c r="D130" s="2" t="s">
        <v>78</v>
      </c>
      <c r="E130" s="2"/>
      <c r="F130" s="32"/>
      <c r="G130" s="2"/>
      <c r="H130" s="32"/>
      <c r="J130" s="2"/>
      <c r="K130" s="2"/>
      <c r="L130" s="33"/>
      <c r="N130" s="33"/>
      <c r="R130" s="2"/>
      <c r="S130" s="2"/>
      <c r="T130" s="33"/>
      <c r="U130" s="33"/>
    </row>
    <row r="131">
      <c r="C131" s="2"/>
      <c r="D131" s="2"/>
      <c r="E131" s="2"/>
      <c r="F131" s="32"/>
      <c r="G131" s="2"/>
      <c r="H131" s="32"/>
      <c r="J131" s="2"/>
      <c r="K131" s="2"/>
      <c r="L131" s="33"/>
      <c r="N131" s="33"/>
      <c r="R131" s="2"/>
      <c r="S131" s="2"/>
      <c r="T131" s="33"/>
      <c r="U131" s="33"/>
    </row>
    <row r="132">
      <c r="C132" s="2" t="s">
        <v>190</v>
      </c>
      <c r="D132" s="2" t="s">
        <v>191</v>
      </c>
      <c r="E132" s="2">
        <v>9.0</v>
      </c>
      <c r="F132" s="32" t="s">
        <v>16</v>
      </c>
      <c r="G132" s="2">
        <v>1.0</v>
      </c>
      <c r="H132" s="32" t="s">
        <v>16</v>
      </c>
      <c r="I132" s="15">
        <f t="shared" ref="I132:I139" si="90">E132+G132</f>
        <v>10</v>
      </c>
      <c r="J132" s="2">
        <v>50.0</v>
      </c>
      <c r="K132" s="2">
        <v>0.0</v>
      </c>
      <c r="L132" s="33">
        <v>0.2</v>
      </c>
      <c r="M132" s="15">
        <f t="shared" ref="M132:M139" si="91">E132*L132</f>
        <v>1.8</v>
      </c>
      <c r="N132" s="33">
        <v>0.05</v>
      </c>
      <c r="O132" s="15">
        <f t="shared" ref="O132:O139" si="92">G132*N132</f>
        <v>0.05</v>
      </c>
      <c r="P132" s="15">
        <f t="shared" ref="P132:P139" si="93">E132+M132</f>
        <v>10.8</v>
      </c>
      <c r="Q132" s="15">
        <f t="shared" ref="Q132:Q139" si="94">G132+O132</f>
        <v>1.05</v>
      </c>
      <c r="R132" s="2">
        <f t="shared" ref="R132:R139" si="95">P132+Q132</f>
        <v>11.85</v>
      </c>
      <c r="S132" s="2">
        <v>1.5</v>
      </c>
      <c r="T132" s="33">
        <v>0.1</v>
      </c>
      <c r="U132" s="33">
        <v>0.21</v>
      </c>
      <c r="V132" s="15">
        <f t="shared" ref="V132:V139" si="96">R132*(1+T132)*(1+U132 )</f>
        <v>15.77235</v>
      </c>
    </row>
    <row r="133">
      <c r="A133" s="41"/>
      <c r="B133" s="41"/>
      <c r="C133" s="41"/>
      <c r="D133" s="42" t="s">
        <v>192</v>
      </c>
      <c r="E133" s="43">
        <v>1.0</v>
      </c>
      <c r="F133" s="44" t="s">
        <v>16</v>
      </c>
      <c r="G133" s="45">
        <v>2.0</v>
      </c>
      <c r="H133" s="44" t="s">
        <v>16</v>
      </c>
      <c r="I133" s="45">
        <f t="shared" si="90"/>
        <v>3</v>
      </c>
      <c r="J133" s="43">
        <v>0.0</v>
      </c>
      <c r="K133" s="43">
        <v>0.0</v>
      </c>
      <c r="L133" s="33">
        <v>0.2</v>
      </c>
      <c r="M133" s="45">
        <f t="shared" si="91"/>
        <v>0.2</v>
      </c>
      <c r="N133" s="46">
        <v>0.05</v>
      </c>
      <c r="O133" s="45">
        <f t="shared" si="92"/>
        <v>0.1</v>
      </c>
      <c r="P133" s="45">
        <f t="shared" si="93"/>
        <v>1.2</v>
      </c>
      <c r="Q133" s="45">
        <f t="shared" si="94"/>
        <v>2.1</v>
      </c>
      <c r="R133" s="45">
        <f t="shared" si="95"/>
        <v>3.3</v>
      </c>
      <c r="S133" s="45">
        <v>1.5</v>
      </c>
      <c r="T133" s="46">
        <v>0.1</v>
      </c>
      <c r="U133" s="46">
        <v>0.21</v>
      </c>
      <c r="V133" s="45">
        <f t="shared" si="96"/>
        <v>4.3923</v>
      </c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</row>
    <row r="134">
      <c r="A134" s="41"/>
      <c r="B134" s="41"/>
      <c r="C134" s="41"/>
      <c r="D134" s="42" t="s">
        <v>193</v>
      </c>
      <c r="E134" s="43">
        <v>18.0</v>
      </c>
      <c r="F134" s="44" t="s">
        <v>16</v>
      </c>
      <c r="G134" s="45">
        <v>4.0</v>
      </c>
      <c r="H134" s="44" t="s">
        <v>16</v>
      </c>
      <c r="I134" s="45">
        <f t="shared" si="90"/>
        <v>22</v>
      </c>
      <c r="J134" s="45">
        <v>150.0</v>
      </c>
      <c r="K134" s="45">
        <v>0.0</v>
      </c>
      <c r="L134" s="33">
        <v>0.2</v>
      </c>
      <c r="M134" s="45">
        <f t="shared" si="91"/>
        <v>3.6</v>
      </c>
      <c r="N134" s="46">
        <v>0.05</v>
      </c>
      <c r="O134" s="45">
        <f t="shared" si="92"/>
        <v>0.2</v>
      </c>
      <c r="P134" s="45">
        <f t="shared" si="93"/>
        <v>21.6</v>
      </c>
      <c r="Q134" s="45">
        <f t="shared" si="94"/>
        <v>4.2</v>
      </c>
      <c r="R134" s="45">
        <f t="shared" si="95"/>
        <v>25.8</v>
      </c>
      <c r="S134" s="45">
        <v>1.5</v>
      </c>
      <c r="T134" s="46">
        <v>0.1</v>
      </c>
      <c r="U134" s="46">
        <v>0.21</v>
      </c>
      <c r="V134" s="45">
        <f t="shared" si="96"/>
        <v>34.3398</v>
      </c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</row>
    <row r="135">
      <c r="A135" s="41"/>
      <c r="B135" s="41"/>
      <c r="C135" s="41"/>
      <c r="D135" s="42" t="s">
        <v>194</v>
      </c>
      <c r="E135" s="43">
        <v>24.0</v>
      </c>
      <c r="F135" s="44" t="s">
        <v>16</v>
      </c>
      <c r="G135" s="45">
        <v>2.0</v>
      </c>
      <c r="H135" s="44" t="s">
        <v>16</v>
      </c>
      <c r="I135" s="45">
        <f t="shared" si="90"/>
        <v>26</v>
      </c>
      <c r="J135" s="43">
        <v>0.0</v>
      </c>
      <c r="K135" s="43">
        <v>100.0</v>
      </c>
      <c r="L135" s="33">
        <v>0.2</v>
      </c>
      <c r="M135" s="45">
        <f t="shared" si="91"/>
        <v>4.8</v>
      </c>
      <c r="N135" s="46">
        <v>0.05</v>
      </c>
      <c r="O135" s="45">
        <f t="shared" si="92"/>
        <v>0.1</v>
      </c>
      <c r="P135" s="45">
        <f t="shared" si="93"/>
        <v>28.8</v>
      </c>
      <c r="Q135" s="45">
        <f t="shared" si="94"/>
        <v>2.1</v>
      </c>
      <c r="R135" s="45">
        <f t="shared" si="95"/>
        <v>30.9</v>
      </c>
      <c r="S135" s="45">
        <v>1.5</v>
      </c>
      <c r="T135" s="46">
        <v>0.1</v>
      </c>
      <c r="U135" s="46">
        <v>0.21</v>
      </c>
      <c r="V135" s="45">
        <f t="shared" si="96"/>
        <v>41.1279</v>
      </c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</row>
    <row r="136">
      <c r="A136" s="41"/>
      <c r="B136" s="41"/>
      <c r="C136" s="41"/>
      <c r="D136" s="42" t="s">
        <v>195</v>
      </c>
      <c r="E136" s="43">
        <v>15.0</v>
      </c>
      <c r="F136" s="44" t="s">
        <v>16</v>
      </c>
      <c r="G136" s="45">
        <v>1.0</v>
      </c>
      <c r="H136" s="44" t="s">
        <v>16</v>
      </c>
      <c r="I136" s="45">
        <f t="shared" si="90"/>
        <v>16</v>
      </c>
      <c r="J136" s="43">
        <v>0.0</v>
      </c>
      <c r="K136" s="45">
        <v>0.0</v>
      </c>
      <c r="L136" s="33">
        <v>0.2</v>
      </c>
      <c r="M136" s="45">
        <f t="shared" si="91"/>
        <v>3</v>
      </c>
      <c r="N136" s="46">
        <v>0.05</v>
      </c>
      <c r="O136" s="45">
        <f t="shared" si="92"/>
        <v>0.05</v>
      </c>
      <c r="P136" s="45">
        <f t="shared" si="93"/>
        <v>18</v>
      </c>
      <c r="Q136" s="45">
        <f t="shared" si="94"/>
        <v>1.05</v>
      </c>
      <c r="R136" s="45">
        <f t="shared" si="95"/>
        <v>19.05</v>
      </c>
      <c r="S136" s="45">
        <v>1.5</v>
      </c>
      <c r="T136" s="46">
        <v>0.1</v>
      </c>
      <c r="U136" s="46">
        <v>0.21</v>
      </c>
      <c r="V136" s="45">
        <f t="shared" si="96"/>
        <v>25.35555</v>
      </c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</row>
    <row r="137">
      <c r="A137" s="41"/>
      <c r="B137" s="41"/>
      <c r="C137" s="41"/>
      <c r="D137" s="42" t="s">
        <v>196</v>
      </c>
      <c r="E137" s="43">
        <v>3.0</v>
      </c>
      <c r="F137" s="44" t="s">
        <v>86</v>
      </c>
      <c r="G137" s="43">
        <v>0.0</v>
      </c>
      <c r="H137" s="44" t="s">
        <v>86</v>
      </c>
      <c r="I137" s="45">
        <f t="shared" si="90"/>
        <v>3</v>
      </c>
      <c r="J137" s="43">
        <v>0.0</v>
      </c>
      <c r="K137" s="43">
        <v>50.0</v>
      </c>
      <c r="L137" s="33">
        <v>0.2</v>
      </c>
      <c r="M137" s="45">
        <f t="shared" si="91"/>
        <v>0.6</v>
      </c>
      <c r="N137" s="46">
        <v>0.05</v>
      </c>
      <c r="O137" s="45">
        <f t="shared" si="92"/>
        <v>0</v>
      </c>
      <c r="P137" s="45">
        <f t="shared" si="93"/>
        <v>3.6</v>
      </c>
      <c r="Q137" s="45">
        <f t="shared" si="94"/>
        <v>0</v>
      </c>
      <c r="R137" s="45">
        <f t="shared" si="95"/>
        <v>3.6</v>
      </c>
      <c r="S137" s="45">
        <v>1.5</v>
      </c>
      <c r="T137" s="46">
        <v>0.1</v>
      </c>
      <c r="U137" s="46">
        <v>0.21</v>
      </c>
      <c r="V137" s="45">
        <f t="shared" si="96"/>
        <v>4.7916</v>
      </c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</row>
    <row r="138">
      <c r="D138" s="2" t="s">
        <v>197</v>
      </c>
      <c r="E138" s="43">
        <v>80.0</v>
      </c>
      <c r="F138" s="44" t="s">
        <v>86</v>
      </c>
      <c r="G138" s="43">
        <v>0.0</v>
      </c>
      <c r="H138" s="44" t="s">
        <v>86</v>
      </c>
      <c r="I138" s="45">
        <f t="shared" si="90"/>
        <v>80</v>
      </c>
      <c r="J138" s="43">
        <v>0.0</v>
      </c>
      <c r="K138" s="43">
        <v>50.0</v>
      </c>
      <c r="L138" s="33">
        <v>0.2</v>
      </c>
      <c r="M138" s="45">
        <f t="shared" si="91"/>
        <v>16</v>
      </c>
      <c r="N138" s="46">
        <v>0.05</v>
      </c>
      <c r="O138" s="45">
        <f t="shared" si="92"/>
        <v>0</v>
      </c>
      <c r="P138" s="45">
        <f t="shared" si="93"/>
        <v>96</v>
      </c>
      <c r="Q138" s="45">
        <f t="shared" si="94"/>
        <v>0</v>
      </c>
      <c r="R138" s="45">
        <f t="shared" si="95"/>
        <v>96</v>
      </c>
      <c r="S138" s="45">
        <v>1.5</v>
      </c>
      <c r="T138" s="46">
        <v>0.1</v>
      </c>
      <c r="U138" s="46">
        <v>0.21</v>
      </c>
      <c r="V138" s="45">
        <f t="shared" si="96"/>
        <v>127.776</v>
      </c>
    </row>
    <row r="139">
      <c r="D139" s="2" t="s">
        <v>198</v>
      </c>
      <c r="E139" s="43">
        <v>150.0</v>
      </c>
      <c r="F139" s="44" t="s">
        <v>16</v>
      </c>
      <c r="G139" s="43">
        <v>0.0</v>
      </c>
      <c r="H139" s="44" t="s">
        <v>16</v>
      </c>
      <c r="I139" s="45">
        <f t="shared" si="90"/>
        <v>150</v>
      </c>
      <c r="J139" s="43">
        <v>0.0</v>
      </c>
      <c r="K139" s="45">
        <v>0.0</v>
      </c>
      <c r="L139" s="33">
        <v>0.2</v>
      </c>
      <c r="M139" s="45">
        <f t="shared" si="91"/>
        <v>30</v>
      </c>
      <c r="N139" s="46">
        <v>0.05</v>
      </c>
      <c r="O139" s="45">
        <f t="shared" si="92"/>
        <v>0</v>
      </c>
      <c r="P139" s="45">
        <f t="shared" si="93"/>
        <v>180</v>
      </c>
      <c r="Q139" s="45">
        <f t="shared" si="94"/>
        <v>0</v>
      </c>
      <c r="R139" s="45">
        <f t="shared" si="95"/>
        <v>180</v>
      </c>
      <c r="S139" s="45">
        <v>1.5</v>
      </c>
      <c r="T139" s="46">
        <v>0.1</v>
      </c>
      <c r="U139" s="46">
        <v>0.21</v>
      </c>
      <c r="V139" s="45">
        <f t="shared" si="96"/>
        <v>239.58</v>
      </c>
    </row>
    <row r="140">
      <c r="D140" s="2" t="s">
        <v>78</v>
      </c>
      <c r="F140" s="25"/>
      <c r="H140" s="25"/>
    </row>
    <row r="141">
      <c r="F141" s="25"/>
      <c r="H141" s="25"/>
    </row>
    <row r="142">
      <c r="F142" s="25"/>
      <c r="H142" s="25"/>
    </row>
    <row r="143">
      <c r="F143" s="25"/>
      <c r="H143" s="25"/>
    </row>
    <row r="144">
      <c r="F144" s="25"/>
      <c r="H144" s="25"/>
    </row>
    <row r="145">
      <c r="F145" s="25"/>
      <c r="H145" s="25"/>
    </row>
    <row r="146">
      <c r="F146" s="25"/>
      <c r="H146" s="25"/>
    </row>
    <row r="147">
      <c r="F147" s="25"/>
      <c r="H147" s="25"/>
    </row>
    <row r="148">
      <c r="F148" s="25"/>
      <c r="H148" s="25"/>
    </row>
    <row r="149">
      <c r="F149" s="25"/>
      <c r="H149" s="25"/>
    </row>
    <row r="150">
      <c r="F150" s="25"/>
      <c r="H150" s="25"/>
    </row>
    <row r="151">
      <c r="F151" s="25"/>
      <c r="H151" s="25"/>
    </row>
    <row r="152">
      <c r="F152" s="25"/>
      <c r="H152" s="25"/>
    </row>
    <row r="153">
      <c r="F153" s="25"/>
      <c r="H153" s="25"/>
    </row>
    <row r="154">
      <c r="F154" s="25"/>
      <c r="H154" s="25"/>
    </row>
    <row r="155">
      <c r="F155" s="25"/>
      <c r="H155" s="25"/>
    </row>
    <row r="156">
      <c r="F156" s="25"/>
      <c r="H156" s="25"/>
    </row>
    <row r="157">
      <c r="F157" s="25"/>
      <c r="H157" s="25"/>
    </row>
    <row r="158">
      <c r="F158" s="25"/>
      <c r="H158" s="25"/>
    </row>
    <row r="159">
      <c r="F159" s="25"/>
      <c r="H159" s="25"/>
    </row>
    <row r="160">
      <c r="F160" s="25"/>
      <c r="H160" s="25"/>
    </row>
    <row r="161">
      <c r="F161" s="25"/>
      <c r="H161" s="25"/>
    </row>
    <row r="162">
      <c r="F162" s="25"/>
      <c r="H162" s="25"/>
    </row>
    <row r="163">
      <c r="F163" s="25"/>
      <c r="H163" s="25"/>
    </row>
    <row r="164">
      <c r="F164" s="25"/>
      <c r="H164" s="25"/>
    </row>
    <row r="165">
      <c r="F165" s="25"/>
      <c r="H165" s="25"/>
    </row>
    <row r="166">
      <c r="F166" s="25"/>
      <c r="H166" s="25"/>
    </row>
    <row r="167">
      <c r="F167" s="25"/>
      <c r="H167" s="25"/>
    </row>
    <row r="168">
      <c r="F168" s="25"/>
      <c r="H168" s="25"/>
    </row>
    <row r="169">
      <c r="F169" s="25"/>
      <c r="H169" s="25"/>
    </row>
    <row r="170">
      <c r="F170" s="25"/>
      <c r="H170" s="25"/>
    </row>
    <row r="171">
      <c r="F171" s="25"/>
      <c r="H171" s="25"/>
    </row>
    <row r="172">
      <c r="F172" s="25"/>
      <c r="H172" s="25"/>
    </row>
    <row r="173">
      <c r="F173" s="25"/>
      <c r="H173" s="25"/>
    </row>
    <row r="174">
      <c r="F174" s="25"/>
      <c r="H174" s="25"/>
    </row>
    <row r="175">
      <c r="F175" s="25"/>
      <c r="H175" s="25"/>
    </row>
    <row r="176">
      <c r="F176" s="25"/>
      <c r="H176" s="25"/>
    </row>
    <row r="177">
      <c r="F177" s="25"/>
      <c r="H177" s="25"/>
    </row>
    <row r="178">
      <c r="F178" s="25"/>
      <c r="H178" s="25"/>
    </row>
    <row r="179">
      <c r="F179" s="25"/>
      <c r="H179" s="25"/>
    </row>
    <row r="180">
      <c r="F180" s="25"/>
      <c r="H180" s="25"/>
    </row>
    <row r="181">
      <c r="F181" s="25"/>
      <c r="H181" s="25"/>
    </row>
    <row r="182">
      <c r="F182" s="25"/>
      <c r="H182" s="25"/>
    </row>
    <row r="183">
      <c r="F183" s="25"/>
      <c r="H183" s="25"/>
    </row>
    <row r="184">
      <c r="F184" s="25"/>
      <c r="H184" s="25"/>
    </row>
    <row r="185">
      <c r="F185" s="25"/>
      <c r="H185" s="25"/>
    </row>
    <row r="186">
      <c r="F186" s="25"/>
      <c r="H186" s="25"/>
    </row>
    <row r="187">
      <c r="F187" s="25"/>
      <c r="H187" s="25"/>
    </row>
    <row r="188">
      <c r="F188" s="25"/>
      <c r="H188" s="25"/>
    </row>
    <row r="189">
      <c r="F189" s="25"/>
      <c r="H189" s="25"/>
    </row>
    <row r="190">
      <c r="F190" s="25"/>
      <c r="H190" s="25"/>
    </row>
    <row r="191">
      <c r="F191" s="25"/>
      <c r="H191" s="25"/>
    </row>
    <row r="192">
      <c r="F192" s="25"/>
      <c r="H192" s="25"/>
    </row>
    <row r="193">
      <c r="F193" s="25"/>
      <c r="H193" s="25"/>
    </row>
    <row r="194">
      <c r="F194" s="25"/>
      <c r="H194" s="25"/>
    </row>
    <row r="195">
      <c r="F195" s="25"/>
      <c r="H195" s="25"/>
    </row>
    <row r="196">
      <c r="F196" s="25"/>
      <c r="H196" s="25"/>
    </row>
    <row r="197">
      <c r="F197" s="25"/>
      <c r="H197" s="25"/>
    </row>
    <row r="198">
      <c r="F198" s="25"/>
      <c r="H198" s="25"/>
    </row>
    <row r="199">
      <c r="F199" s="25"/>
      <c r="H199" s="25"/>
    </row>
    <row r="200">
      <c r="F200" s="25"/>
      <c r="H200" s="25"/>
    </row>
    <row r="201">
      <c r="F201" s="25"/>
      <c r="H201" s="25"/>
    </row>
    <row r="202">
      <c r="F202" s="25"/>
      <c r="H202" s="25"/>
    </row>
    <row r="203">
      <c r="F203" s="25"/>
      <c r="H203" s="25"/>
    </row>
    <row r="204">
      <c r="F204" s="25"/>
      <c r="H204" s="25"/>
    </row>
    <row r="205">
      <c r="F205" s="25"/>
      <c r="H205" s="25"/>
    </row>
    <row r="206">
      <c r="F206" s="25"/>
      <c r="H206" s="25"/>
    </row>
    <row r="207">
      <c r="F207" s="25"/>
      <c r="H207" s="25"/>
    </row>
    <row r="208">
      <c r="F208" s="25"/>
      <c r="H208" s="25"/>
    </row>
    <row r="209">
      <c r="F209" s="25"/>
      <c r="H209" s="25"/>
    </row>
    <row r="210">
      <c r="F210" s="25"/>
      <c r="H210" s="25"/>
    </row>
    <row r="211">
      <c r="F211" s="25"/>
      <c r="H211" s="25"/>
    </row>
    <row r="212">
      <c r="F212" s="25"/>
      <c r="H212" s="25"/>
    </row>
    <row r="213">
      <c r="F213" s="25"/>
      <c r="H213" s="25"/>
    </row>
    <row r="214">
      <c r="F214" s="25"/>
      <c r="H214" s="25"/>
    </row>
    <row r="215">
      <c r="F215" s="25"/>
      <c r="H215" s="25"/>
    </row>
    <row r="216">
      <c r="F216" s="25"/>
      <c r="H216" s="25"/>
    </row>
    <row r="217">
      <c r="F217" s="25"/>
      <c r="H217" s="25"/>
    </row>
    <row r="218">
      <c r="F218" s="25"/>
      <c r="H218" s="25"/>
    </row>
    <row r="219">
      <c r="F219" s="25"/>
      <c r="H219" s="25"/>
    </row>
    <row r="220">
      <c r="F220" s="25"/>
      <c r="H220" s="25"/>
    </row>
    <row r="221">
      <c r="F221" s="25"/>
      <c r="H221" s="25"/>
    </row>
    <row r="222">
      <c r="F222" s="25"/>
      <c r="H222" s="25"/>
    </row>
    <row r="223">
      <c r="F223" s="25"/>
      <c r="H223" s="25"/>
    </row>
    <row r="224">
      <c r="F224" s="25"/>
      <c r="H224" s="25"/>
    </row>
    <row r="225">
      <c r="F225" s="25"/>
      <c r="H225" s="25"/>
    </row>
    <row r="226">
      <c r="F226" s="25"/>
      <c r="H226" s="25"/>
    </row>
    <row r="227">
      <c r="F227" s="25"/>
      <c r="H227" s="25"/>
    </row>
    <row r="228">
      <c r="F228" s="25"/>
      <c r="H228" s="25"/>
    </row>
    <row r="229">
      <c r="F229" s="25"/>
      <c r="H229" s="25"/>
    </row>
    <row r="230">
      <c r="F230" s="25"/>
      <c r="H230" s="25"/>
    </row>
    <row r="231">
      <c r="F231" s="25"/>
      <c r="H231" s="25"/>
    </row>
    <row r="232">
      <c r="F232" s="25"/>
      <c r="H232" s="25"/>
    </row>
    <row r="233">
      <c r="F233" s="25"/>
      <c r="H233" s="25"/>
    </row>
    <row r="234">
      <c r="F234" s="25"/>
      <c r="H234" s="25"/>
    </row>
    <row r="235">
      <c r="F235" s="25"/>
      <c r="H235" s="25"/>
    </row>
    <row r="236">
      <c r="F236" s="25"/>
      <c r="H236" s="25"/>
    </row>
    <row r="237">
      <c r="F237" s="25"/>
      <c r="H237" s="25"/>
    </row>
    <row r="238">
      <c r="F238" s="25"/>
      <c r="H238" s="25"/>
    </row>
    <row r="239">
      <c r="F239" s="25"/>
      <c r="H239" s="25"/>
    </row>
    <row r="240">
      <c r="F240" s="25"/>
      <c r="H240" s="25"/>
    </row>
    <row r="241">
      <c r="F241" s="25"/>
      <c r="H241" s="25"/>
    </row>
    <row r="242">
      <c r="F242" s="25"/>
      <c r="H242" s="25"/>
    </row>
    <row r="243">
      <c r="F243" s="25"/>
      <c r="H243" s="25"/>
    </row>
    <row r="244">
      <c r="F244" s="25"/>
      <c r="H244" s="25"/>
    </row>
    <row r="245">
      <c r="F245" s="25"/>
      <c r="H245" s="25"/>
    </row>
    <row r="246">
      <c r="F246" s="25"/>
      <c r="H246" s="25"/>
    </row>
    <row r="247">
      <c r="F247" s="25"/>
      <c r="H247" s="25"/>
    </row>
    <row r="248">
      <c r="F248" s="25"/>
      <c r="H248" s="25"/>
    </row>
    <row r="249">
      <c r="F249" s="25"/>
      <c r="H249" s="25"/>
    </row>
    <row r="250">
      <c r="F250" s="25"/>
      <c r="H250" s="25"/>
    </row>
    <row r="251">
      <c r="F251" s="25"/>
      <c r="H251" s="25"/>
    </row>
    <row r="252">
      <c r="F252" s="25"/>
      <c r="H252" s="25"/>
    </row>
    <row r="253">
      <c r="F253" s="25"/>
      <c r="H253" s="25"/>
    </row>
    <row r="254">
      <c r="F254" s="25"/>
      <c r="H254" s="25"/>
    </row>
    <row r="255">
      <c r="F255" s="25"/>
      <c r="H255" s="25"/>
    </row>
    <row r="256">
      <c r="F256" s="25"/>
      <c r="H256" s="25"/>
    </row>
    <row r="257">
      <c r="F257" s="25"/>
      <c r="H257" s="25"/>
    </row>
    <row r="258">
      <c r="F258" s="25"/>
      <c r="H258" s="25"/>
    </row>
    <row r="259">
      <c r="F259" s="25"/>
      <c r="H259" s="25"/>
    </row>
    <row r="260">
      <c r="F260" s="25"/>
      <c r="H260" s="25"/>
    </row>
    <row r="261">
      <c r="F261" s="25"/>
      <c r="H261" s="25"/>
    </row>
    <row r="262">
      <c r="F262" s="25"/>
      <c r="H262" s="25"/>
    </row>
    <row r="263">
      <c r="F263" s="25"/>
      <c r="H263" s="25"/>
    </row>
    <row r="264">
      <c r="F264" s="25"/>
      <c r="H264" s="25"/>
    </row>
    <row r="265">
      <c r="F265" s="25"/>
      <c r="H265" s="25"/>
    </row>
    <row r="266">
      <c r="F266" s="25"/>
      <c r="H266" s="25"/>
    </row>
    <row r="267">
      <c r="F267" s="25"/>
      <c r="H267" s="25"/>
    </row>
    <row r="268">
      <c r="F268" s="25"/>
      <c r="H268" s="25"/>
    </row>
    <row r="269">
      <c r="F269" s="25"/>
      <c r="H269" s="25"/>
    </row>
    <row r="270">
      <c r="F270" s="25"/>
      <c r="H270" s="25"/>
    </row>
    <row r="271">
      <c r="F271" s="25"/>
      <c r="H271" s="25"/>
    </row>
    <row r="272">
      <c r="F272" s="25"/>
      <c r="H272" s="25"/>
    </row>
    <row r="273">
      <c r="F273" s="25"/>
      <c r="H273" s="25"/>
    </row>
    <row r="274">
      <c r="F274" s="25"/>
      <c r="H274" s="25"/>
    </row>
    <row r="275">
      <c r="F275" s="25"/>
      <c r="H275" s="25"/>
    </row>
    <row r="276">
      <c r="F276" s="25"/>
      <c r="H276" s="25"/>
    </row>
    <row r="277">
      <c r="F277" s="25"/>
      <c r="H277" s="25"/>
    </row>
    <row r="278">
      <c r="F278" s="25"/>
      <c r="H278" s="25"/>
    </row>
    <row r="279">
      <c r="F279" s="25"/>
      <c r="H279" s="25"/>
    </row>
    <row r="280">
      <c r="F280" s="25"/>
      <c r="H280" s="25"/>
    </row>
    <row r="281">
      <c r="F281" s="25"/>
      <c r="H281" s="25"/>
    </row>
    <row r="282">
      <c r="F282" s="25"/>
      <c r="H282" s="25"/>
    </row>
    <row r="283">
      <c r="F283" s="25"/>
      <c r="H283" s="25"/>
    </row>
    <row r="284">
      <c r="F284" s="25"/>
      <c r="H284" s="25"/>
    </row>
    <row r="285">
      <c r="F285" s="25"/>
      <c r="H285" s="25"/>
    </row>
    <row r="286">
      <c r="F286" s="25"/>
      <c r="H286" s="25"/>
    </row>
    <row r="287">
      <c r="F287" s="25"/>
      <c r="H287" s="25"/>
    </row>
    <row r="288">
      <c r="F288" s="25"/>
      <c r="H288" s="25"/>
    </row>
    <row r="289">
      <c r="F289" s="25"/>
      <c r="H289" s="25"/>
    </row>
    <row r="290">
      <c r="F290" s="25"/>
      <c r="H290" s="25"/>
    </row>
    <row r="291">
      <c r="F291" s="25"/>
      <c r="H291" s="25"/>
    </row>
    <row r="292">
      <c r="F292" s="25"/>
      <c r="H292" s="25"/>
    </row>
    <row r="293">
      <c r="F293" s="25"/>
      <c r="H293" s="25"/>
    </row>
    <row r="294">
      <c r="F294" s="25"/>
      <c r="H294" s="25"/>
    </row>
    <row r="295">
      <c r="F295" s="25"/>
      <c r="H295" s="25"/>
    </row>
    <row r="296">
      <c r="F296" s="25"/>
      <c r="H296" s="25"/>
    </row>
    <row r="297">
      <c r="F297" s="25"/>
      <c r="H297" s="25"/>
    </row>
    <row r="298">
      <c r="F298" s="25"/>
      <c r="H298" s="25"/>
    </row>
    <row r="299">
      <c r="F299" s="25"/>
      <c r="H299" s="25"/>
    </row>
    <row r="300">
      <c r="F300" s="25"/>
      <c r="H300" s="25"/>
    </row>
    <row r="301">
      <c r="F301" s="25"/>
      <c r="H301" s="25"/>
    </row>
    <row r="302">
      <c r="F302" s="25"/>
      <c r="H302" s="25"/>
    </row>
    <row r="303">
      <c r="F303" s="25"/>
      <c r="H303" s="25"/>
    </row>
    <row r="304">
      <c r="F304" s="25"/>
      <c r="H304" s="25"/>
    </row>
    <row r="305">
      <c r="F305" s="25"/>
      <c r="H305" s="25"/>
    </row>
    <row r="306">
      <c r="F306" s="25"/>
      <c r="H306" s="25"/>
    </row>
    <row r="307">
      <c r="F307" s="25"/>
      <c r="H307" s="25"/>
    </row>
    <row r="308">
      <c r="F308" s="25"/>
      <c r="H308" s="25"/>
    </row>
    <row r="309">
      <c r="F309" s="25"/>
      <c r="H309" s="25"/>
    </row>
    <row r="310">
      <c r="F310" s="25"/>
      <c r="H310" s="25"/>
    </row>
    <row r="311">
      <c r="F311" s="25"/>
      <c r="H311" s="25"/>
    </row>
    <row r="312">
      <c r="F312" s="25"/>
      <c r="H312" s="25"/>
    </row>
    <row r="313">
      <c r="F313" s="25"/>
      <c r="H313" s="25"/>
    </row>
    <row r="314">
      <c r="F314" s="25"/>
      <c r="H314" s="25"/>
    </row>
    <row r="315">
      <c r="F315" s="25"/>
      <c r="H315" s="25"/>
    </row>
    <row r="316">
      <c r="F316" s="25"/>
      <c r="H316" s="25"/>
    </row>
    <row r="317">
      <c r="F317" s="25"/>
      <c r="H317" s="25"/>
    </row>
    <row r="318">
      <c r="F318" s="25"/>
      <c r="H318" s="25"/>
    </row>
    <row r="319">
      <c r="F319" s="25"/>
      <c r="H319" s="25"/>
    </row>
    <row r="320">
      <c r="F320" s="25"/>
      <c r="H320" s="25"/>
    </row>
    <row r="321">
      <c r="F321" s="25"/>
      <c r="H321" s="25"/>
    </row>
    <row r="322">
      <c r="F322" s="25"/>
      <c r="H322" s="25"/>
    </row>
    <row r="323">
      <c r="F323" s="25"/>
      <c r="H323" s="25"/>
    </row>
    <row r="324">
      <c r="F324" s="25"/>
      <c r="H324" s="25"/>
    </row>
    <row r="325">
      <c r="F325" s="25"/>
      <c r="H325" s="25"/>
    </row>
    <row r="326">
      <c r="F326" s="25"/>
      <c r="H326" s="25"/>
    </row>
    <row r="327">
      <c r="F327" s="25"/>
      <c r="H327" s="25"/>
    </row>
    <row r="328">
      <c r="F328" s="25"/>
      <c r="H328" s="25"/>
    </row>
    <row r="329">
      <c r="F329" s="25"/>
      <c r="H329" s="25"/>
    </row>
    <row r="330">
      <c r="F330" s="25"/>
      <c r="H330" s="25"/>
    </row>
    <row r="331">
      <c r="F331" s="25"/>
      <c r="H331" s="25"/>
    </row>
    <row r="332">
      <c r="F332" s="25"/>
      <c r="H332" s="25"/>
    </row>
    <row r="333">
      <c r="F333" s="25"/>
      <c r="H333" s="25"/>
    </row>
    <row r="334">
      <c r="F334" s="25"/>
      <c r="H334" s="25"/>
    </row>
    <row r="335">
      <c r="F335" s="25"/>
      <c r="H335" s="25"/>
    </row>
    <row r="336">
      <c r="F336" s="25"/>
      <c r="H336" s="25"/>
    </row>
    <row r="337">
      <c r="F337" s="25"/>
      <c r="H337" s="25"/>
    </row>
    <row r="338">
      <c r="F338" s="25"/>
      <c r="H338" s="25"/>
    </row>
    <row r="339">
      <c r="F339" s="25"/>
      <c r="H339" s="25"/>
    </row>
    <row r="340">
      <c r="F340" s="25"/>
      <c r="H340" s="25"/>
    </row>
    <row r="341">
      <c r="F341" s="25"/>
      <c r="H341" s="25"/>
    </row>
    <row r="342">
      <c r="F342" s="25"/>
      <c r="H342" s="25"/>
    </row>
    <row r="343">
      <c r="F343" s="25"/>
      <c r="H343" s="25"/>
    </row>
    <row r="344">
      <c r="F344" s="25"/>
      <c r="H344" s="25"/>
    </row>
    <row r="345">
      <c r="F345" s="25"/>
      <c r="H345" s="25"/>
    </row>
    <row r="346">
      <c r="F346" s="25"/>
      <c r="H346" s="25"/>
    </row>
    <row r="347">
      <c r="F347" s="25"/>
      <c r="H347" s="25"/>
    </row>
    <row r="348">
      <c r="F348" s="25"/>
      <c r="H348" s="25"/>
    </row>
    <row r="349">
      <c r="F349" s="25"/>
      <c r="H349" s="25"/>
    </row>
    <row r="350">
      <c r="F350" s="25"/>
      <c r="H350" s="25"/>
    </row>
    <row r="351">
      <c r="F351" s="25"/>
      <c r="H351" s="25"/>
    </row>
    <row r="352">
      <c r="F352" s="25"/>
      <c r="H352" s="25"/>
    </row>
    <row r="353">
      <c r="F353" s="25"/>
      <c r="H353" s="25"/>
    </row>
    <row r="354">
      <c r="F354" s="25"/>
      <c r="H354" s="25"/>
    </row>
    <row r="355">
      <c r="F355" s="25"/>
      <c r="H355" s="25"/>
    </row>
    <row r="356">
      <c r="F356" s="25"/>
      <c r="H356" s="25"/>
    </row>
    <row r="357">
      <c r="F357" s="25"/>
      <c r="H357" s="25"/>
    </row>
    <row r="358">
      <c r="F358" s="25"/>
      <c r="H358" s="25"/>
    </row>
    <row r="359">
      <c r="F359" s="25"/>
      <c r="H359" s="25"/>
    </row>
    <row r="360">
      <c r="F360" s="25"/>
      <c r="H360" s="25"/>
    </row>
    <row r="361">
      <c r="F361" s="25"/>
      <c r="H361" s="25"/>
    </row>
    <row r="362">
      <c r="F362" s="25"/>
      <c r="H362" s="25"/>
    </row>
    <row r="363">
      <c r="F363" s="25"/>
      <c r="H363" s="25"/>
    </row>
    <row r="364">
      <c r="F364" s="25"/>
      <c r="H364" s="25"/>
    </row>
    <row r="365">
      <c r="F365" s="25"/>
      <c r="H365" s="25"/>
    </row>
    <row r="366">
      <c r="F366" s="25"/>
      <c r="H366" s="25"/>
    </row>
    <row r="367">
      <c r="F367" s="25"/>
      <c r="H367" s="25"/>
    </row>
    <row r="368">
      <c r="F368" s="25"/>
      <c r="H368" s="25"/>
    </row>
    <row r="369">
      <c r="F369" s="25"/>
      <c r="H369" s="25"/>
    </row>
    <row r="370">
      <c r="F370" s="25"/>
      <c r="H370" s="25"/>
    </row>
    <row r="371">
      <c r="F371" s="25"/>
      <c r="H371" s="25"/>
    </row>
    <row r="372">
      <c r="F372" s="25"/>
      <c r="H372" s="25"/>
    </row>
    <row r="373">
      <c r="F373" s="25"/>
      <c r="H373" s="25"/>
    </row>
    <row r="374">
      <c r="F374" s="25"/>
      <c r="H374" s="25"/>
    </row>
    <row r="375">
      <c r="F375" s="25"/>
      <c r="H375" s="25"/>
    </row>
    <row r="376">
      <c r="F376" s="25"/>
      <c r="H376" s="25"/>
    </row>
    <row r="377">
      <c r="F377" s="25"/>
      <c r="H377" s="25"/>
    </row>
    <row r="378">
      <c r="F378" s="25"/>
      <c r="H378" s="25"/>
    </row>
    <row r="379">
      <c r="F379" s="25"/>
      <c r="H379" s="25"/>
    </row>
    <row r="380">
      <c r="F380" s="25"/>
      <c r="H380" s="25"/>
    </row>
    <row r="381">
      <c r="F381" s="25"/>
      <c r="H381" s="25"/>
    </row>
    <row r="382">
      <c r="F382" s="25"/>
      <c r="H382" s="25"/>
    </row>
    <row r="383">
      <c r="F383" s="25"/>
      <c r="H383" s="25"/>
    </row>
    <row r="384">
      <c r="F384" s="25"/>
      <c r="H384" s="25"/>
    </row>
    <row r="385">
      <c r="F385" s="25"/>
      <c r="H385" s="25"/>
    </row>
    <row r="386">
      <c r="F386" s="25"/>
      <c r="H386" s="25"/>
    </row>
    <row r="387">
      <c r="F387" s="25"/>
      <c r="H387" s="25"/>
    </row>
    <row r="388">
      <c r="F388" s="25"/>
      <c r="H388" s="25"/>
    </row>
    <row r="389">
      <c r="F389" s="25"/>
      <c r="H389" s="25"/>
    </row>
    <row r="390">
      <c r="F390" s="25"/>
      <c r="H390" s="25"/>
    </row>
    <row r="391">
      <c r="F391" s="25"/>
      <c r="H391" s="25"/>
    </row>
    <row r="392">
      <c r="F392" s="25"/>
      <c r="H392" s="25"/>
    </row>
    <row r="393">
      <c r="F393" s="25"/>
      <c r="H393" s="25"/>
    </row>
    <row r="394">
      <c r="F394" s="25"/>
      <c r="H394" s="25"/>
    </row>
    <row r="395">
      <c r="F395" s="25"/>
      <c r="H395" s="25"/>
    </row>
    <row r="396">
      <c r="F396" s="25"/>
      <c r="H396" s="25"/>
    </row>
    <row r="397">
      <c r="F397" s="25"/>
      <c r="H397" s="25"/>
    </row>
    <row r="398">
      <c r="F398" s="25"/>
      <c r="H398" s="25"/>
    </row>
    <row r="399">
      <c r="F399" s="25"/>
      <c r="H399" s="25"/>
    </row>
    <row r="400">
      <c r="F400" s="25"/>
      <c r="H400" s="25"/>
    </row>
    <row r="401">
      <c r="F401" s="25"/>
      <c r="H401" s="25"/>
    </row>
    <row r="402">
      <c r="F402" s="25"/>
      <c r="H402" s="25"/>
    </row>
    <row r="403">
      <c r="F403" s="25"/>
      <c r="H403" s="25"/>
    </row>
    <row r="404">
      <c r="F404" s="25"/>
      <c r="H404" s="25"/>
    </row>
    <row r="405">
      <c r="F405" s="25"/>
      <c r="H405" s="25"/>
    </row>
    <row r="406">
      <c r="F406" s="25"/>
      <c r="H406" s="25"/>
    </row>
    <row r="407">
      <c r="F407" s="25"/>
      <c r="H407" s="25"/>
    </row>
    <row r="408">
      <c r="F408" s="25"/>
      <c r="H408" s="25"/>
    </row>
    <row r="409">
      <c r="F409" s="25"/>
      <c r="H409" s="25"/>
    </row>
    <row r="410">
      <c r="F410" s="25"/>
      <c r="H410" s="25"/>
    </row>
    <row r="411">
      <c r="F411" s="25"/>
      <c r="H411" s="25"/>
    </row>
    <row r="412">
      <c r="F412" s="25"/>
      <c r="H412" s="25"/>
    </row>
    <row r="413">
      <c r="F413" s="25"/>
      <c r="H413" s="25"/>
    </row>
    <row r="414">
      <c r="F414" s="25"/>
      <c r="H414" s="25"/>
    </row>
    <row r="415">
      <c r="F415" s="25"/>
      <c r="H415" s="25"/>
    </row>
    <row r="416">
      <c r="F416" s="25"/>
      <c r="H416" s="25"/>
    </row>
    <row r="417">
      <c r="F417" s="25"/>
      <c r="H417" s="25"/>
    </row>
    <row r="418">
      <c r="F418" s="25"/>
      <c r="H418" s="25"/>
    </row>
    <row r="419">
      <c r="F419" s="25"/>
      <c r="H419" s="25"/>
    </row>
    <row r="420">
      <c r="F420" s="25"/>
      <c r="H420" s="25"/>
    </row>
    <row r="421">
      <c r="F421" s="25"/>
      <c r="H421" s="25"/>
    </row>
    <row r="422">
      <c r="F422" s="25"/>
      <c r="H422" s="25"/>
    </row>
    <row r="423">
      <c r="F423" s="25"/>
      <c r="H423" s="25"/>
    </row>
    <row r="424">
      <c r="F424" s="25"/>
      <c r="H424" s="25"/>
    </row>
    <row r="425">
      <c r="F425" s="25"/>
      <c r="H425" s="25"/>
    </row>
    <row r="426">
      <c r="F426" s="25"/>
      <c r="H426" s="25"/>
    </row>
    <row r="427">
      <c r="F427" s="25"/>
      <c r="H427" s="25"/>
    </row>
    <row r="428">
      <c r="F428" s="25"/>
      <c r="H428" s="25"/>
    </row>
    <row r="429">
      <c r="F429" s="25"/>
      <c r="H429" s="25"/>
    </row>
    <row r="430">
      <c r="F430" s="25"/>
      <c r="H430" s="25"/>
    </row>
    <row r="431">
      <c r="F431" s="25"/>
      <c r="H431" s="25"/>
    </row>
    <row r="432">
      <c r="F432" s="25"/>
      <c r="H432" s="25"/>
    </row>
    <row r="433">
      <c r="F433" s="25"/>
      <c r="H433" s="25"/>
    </row>
    <row r="434">
      <c r="F434" s="25"/>
      <c r="H434" s="25"/>
    </row>
    <row r="435">
      <c r="F435" s="25"/>
      <c r="H435" s="25"/>
    </row>
    <row r="436">
      <c r="F436" s="25"/>
      <c r="H436" s="25"/>
    </row>
    <row r="437">
      <c r="F437" s="25"/>
      <c r="H437" s="25"/>
    </row>
    <row r="438">
      <c r="F438" s="25"/>
      <c r="H438" s="25"/>
    </row>
    <row r="439">
      <c r="F439" s="25"/>
      <c r="H439" s="25"/>
    </row>
    <row r="440">
      <c r="F440" s="25"/>
      <c r="H440" s="25"/>
    </row>
    <row r="441">
      <c r="F441" s="25"/>
      <c r="H441" s="25"/>
    </row>
    <row r="442">
      <c r="F442" s="25"/>
      <c r="H442" s="25"/>
    </row>
    <row r="443">
      <c r="F443" s="25"/>
      <c r="H443" s="25"/>
    </row>
    <row r="444">
      <c r="F444" s="25"/>
      <c r="H444" s="25"/>
    </row>
    <row r="445">
      <c r="F445" s="25"/>
      <c r="H445" s="25"/>
    </row>
    <row r="446">
      <c r="F446" s="25"/>
      <c r="H446" s="25"/>
    </row>
    <row r="447">
      <c r="F447" s="25"/>
      <c r="H447" s="25"/>
    </row>
    <row r="448">
      <c r="F448" s="25"/>
      <c r="H448" s="25"/>
    </row>
    <row r="449">
      <c r="F449" s="25"/>
      <c r="H449" s="25"/>
    </row>
    <row r="450">
      <c r="F450" s="25"/>
      <c r="H450" s="25"/>
    </row>
    <row r="451">
      <c r="F451" s="25"/>
      <c r="H451" s="25"/>
    </row>
    <row r="452">
      <c r="F452" s="25"/>
      <c r="H452" s="25"/>
    </row>
    <row r="453">
      <c r="F453" s="25"/>
      <c r="H453" s="25"/>
    </row>
    <row r="454">
      <c r="F454" s="25"/>
      <c r="H454" s="25"/>
    </row>
    <row r="455">
      <c r="F455" s="25"/>
      <c r="H455" s="25"/>
    </row>
    <row r="456">
      <c r="F456" s="25"/>
      <c r="H456" s="25"/>
    </row>
    <row r="457">
      <c r="F457" s="25"/>
      <c r="H457" s="25"/>
    </row>
    <row r="458">
      <c r="F458" s="25"/>
      <c r="H458" s="25"/>
    </row>
    <row r="459">
      <c r="F459" s="25"/>
      <c r="H459" s="25"/>
    </row>
    <row r="460">
      <c r="F460" s="25"/>
      <c r="H460" s="25"/>
    </row>
    <row r="461">
      <c r="F461" s="25"/>
      <c r="H461" s="25"/>
    </row>
    <row r="462">
      <c r="F462" s="25"/>
      <c r="H462" s="25"/>
    </row>
    <row r="463">
      <c r="F463" s="25"/>
      <c r="H463" s="25"/>
    </row>
    <row r="464">
      <c r="F464" s="25"/>
      <c r="H464" s="25"/>
    </row>
    <row r="465">
      <c r="F465" s="25"/>
      <c r="H465" s="25"/>
    </row>
    <row r="466">
      <c r="F466" s="25"/>
      <c r="H466" s="25"/>
    </row>
    <row r="467">
      <c r="F467" s="25"/>
      <c r="H467" s="25"/>
    </row>
    <row r="468">
      <c r="F468" s="25"/>
      <c r="H468" s="25"/>
    </row>
    <row r="469">
      <c r="F469" s="25"/>
      <c r="H469" s="25"/>
    </row>
    <row r="470">
      <c r="F470" s="25"/>
      <c r="H470" s="25"/>
    </row>
    <row r="471">
      <c r="F471" s="25"/>
      <c r="H471" s="25"/>
    </row>
    <row r="472">
      <c r="F472" s="25"/>
      <c r="H472" s="25"/>
    </row>
    <row r="473">
      <c r="F473" s="25"/>
      <c r="H473" s="25"/>
    </row>
    <row r="474">
      <c r="F474" s="25"/>
      <c r="H474" s="25"/>
    </row>
    <row r="475">
      <c r="F475" s="25"/>
      <c r="H475" s="25"/>
    </row>
    <row r="476">
      <c r="F476" s="25"/>
      <c r="H476" s="25"/>
    </row>
    <row r="477">
      <c r="F477" s="25"/>
      <c r="H477" s="25"/>
    </row>
    <row r="478">
      <c r="F478" s="25"/>
      <c r="H478" s="25"/>
    </row>
    <row r="479">
      <c r="F479" s="25"/>
      <c r="H479" s="25"/>
    </row>
    <row r="480">
      <c r="F480" s="25"/>
      <c r="H480" s="25"/>
    </row>
    <row r="481">
      <c r="F481" s="25"/>
      <c r="H481" s="25"/>
    </row>
    <row r="482">
      <c r="F482" s="25"/>
      <c r="H482" s="25"/>
    </row>
    <row r="483">
      <c r="F483" s="25"/>
      <c r="H483" s="25"/>
    </row>
    <row r="484">
      <c r="F484" s="25"/>
      <c r="H484" s="25"/>
    </row>
    <row r="485">
      <c r="F485" s="25"/>
      <c r="H485" s="25"/>
    </row>
    <row r="486">
      <c r="F486" s="25"/>
      <c r="H486" s="25"/>
    </row>
    <row r="487">
      <c r="F487" s="25"/>
      <c r="H487" s="25"/>
    </row>
    <row r="488">
      <c r="F488" s="25"/>
      <c r="H488" s="25"/>
    </row>
    <row r="489">
      <c r="F489" s="25"/>
      <c r="H489" s="25"/>
    </row>
    <row r="490">
      <c r="F490" s="25"/>
      <c r="H490" s="25"/>
    </row>
    <row r="491">
      <c r="F491" s="25"/>
      <c r="H491" s="25"/>
    </row>
    <row r="492">
      <c r="F492" s="25"/>
      <c r="H492" s="25"/>
    </row>
    <row r="493">
      <c r="F493" s="25"/>
      <c r="H493" s="25"/>
    </row>
    <row r="494">
      <c r="F494" s="25"/>
      <c r="H494" s="25"/>
    </row>
    <row r="495">
      <c r="F495" s="25"/>
      <c r="H495" s="25"/>
    </row>
    <row r="496">
      <c r="F496" s="25"/>
      <c r="H496" s="25"/>
    </row>
    <row r="497">
      <c r="F497" s="25"/>
      <c r="H497" s="25"/>
    </row>
    <row r="498">
      <c r="F498" s="25"/>
      <c r="H498" s="25"/>
    </row>
    <row r="499">
      <c r="F499" s="25"/>
      <c r="H499" s="25"/>
    </row>
    <row r="500">
      <c r="F500" s="25"/>
      <c r="H500" s="25"/>
    </row>
    <row r="501">
      <c r="F501" s="25"/>
      <c r="H501" s="25"/>
    </row>
    <row r="502">
      <c r="F502" s="25"/>
      <c r="H502" s="25"/>
    </row>
    <row r="503">
      <c r="F503" s="25"/>
      <c r="H503" s="25"/>
    </row>
    <row r="504">
      <c r="F504" s="25"/>
      <c r="H504" s="25"/>
    </row>
    <row r="505">
      <c r="F505" s="25"/>
      <c r="H505" s="25"/>
    </row>
    <row r="506">
      <c r="F506" s="25"/>
      <c r="H506" s="25"/>
    </row>
    <row r="507">
      <c r="F507" s="25"/>
      <c r="H507" s="25"/>
    </row>
    <row r="508">
      <c r="F508" s="25"/>
      <c r="H508" s="25"/>
    </row>
    <row r="509">
      <c r="F509" s="25"/>
      <c r="H509" s="25"/>
    </row>
    <row r="510">
      <c r="F510" s="25"/>
      <c r="H510" s="25"/>
    </row>
    <row r="511">
      <c r="F511" s="25"/>
      <c r="H511" s="25"/>
    </row>
    <row r="512">
      <c r="F512" s="25"/>
      <c r="H512" s="25"/>
    </row>
    <row r="513">
      <c r="F513" s="25"/>
      <c r="H513" s="25"/>
    </row>
    <row r="514">
      <c r="F514" s="25"/>
      <c r="H514" s="25"/>
    </row>
    <row r="515">
      <c r="F515" s="25"/>
      <c r="H515" s="25"/>
    </row>
    <row r="516">
      <c r="F516" s="25"/>
      <c r="H516" s="25"/>
    </row>
    <row r="517">
      <c r="F517" s="25"/>
      <c r="H517" s="25"/>
    </row>
    <row r="518">
      <c r="F518" s="25"/>
      <c r="H518" s="25"/>
    </row>
    <row r="519">
      <c r="F519" s="25"/>
      <c r="H519" s="25"/>
    </row>
    <row r="520">
      <c r="F520" s="25"/>
      <c r="H520" s="25"/>
    </row>
    <row r="521">
      <c r="F521" s="25"/>
      <c r="H521" s="25"/>
    </row>
    <row r="522">
      <c r="F522" s="25"/>
      <c r="H522" s="25"/>
    </row>
    <row r="523">
      <c r="F523" s="25"/>
      <c r="H523" s="25"/>
    </row>
    <row r="524">
      <c r="F524" s="25"/>
      <c r="H524" s="25"/>
    </row>
    <row r="525">
      <c r="F525" s="25"/>
      <c r="H525" s="25"/>
    </row>
    <row r="526">
      <c r="F526" s="25"/>
      <c r="H526" s="25"/>
    </row>
    <row r="527">
      <c r="F527" s="25"/>
      <c r="H527" s="25"/>
    </row>
    <row r="528">
      <c r="F528" s="25"/>
      <c r="H528" s="25"/>
    </row>
    <row r="529">
      <c r="F529" s="25"/>
      <c r="H529" s="25"/>
    </row>
    <row r="530">
      <c r="F530" s="25"/>
      <c r="H530" s="25"/>
    </row>
    <row r="531">
      <c r="F531" s="25"/>
      <c r="H531" s="25"/>
    </row>
    <row r="532">
      <c r="F532" s="25"/>
      <c r="H532" s="25"/>
    </row>
    <row r="533">
      <c r="F533" s="25"/>
      <c r="H533" s="25"/>
    </row>
    <row r="534">
      <c r="F534" s="25"/>
      <c r="H534" s="25"/>
    </row>
    <row r="535">
      <c r="F535" s="25"/>
      <c r="H535" s="25"/>
    </row>
    <row r="536">
      <c r="F536" s="25"/>
      <c r="H536" s="25"/>
    </row>
    <row r="537">
      <c r="F537" s="25"/>
      <c r="H537" s="25"/>
    </row>
    <row r="538">
      <c r="F538" s="25"/>
      <c r="H538" s="25"/>
    </row>
    <row r="539">
      <c r="F539" s="25"/>
      <c r="H539" s="25"/>
    </row>
    <row r="540">
      <c r="F540" s="25"/>
      <c r="H540" s="25"/>
    </row>
    <row r="541">
      <c r="F541" s="25"/>
      <c r="H541" s="25"/>
    </row>
    <row r="542">
      <c r="F542" s="25"/>
      <c r="H542" s="25"/>
    </row>
    <row r="543">
      <c r="F543" s="25"/>
      <c r="H543" s="25"/>
    </row>
    <row r="544">
      <c r="F544" s="25"/>
      <c r="H544" s="25"/>
    </row>
    <row r="545">
      <c r="F545" s="25"/>
      <c r="H545" s="25"/>
    </row>
    <row r="546">
      <c r="F546" s="25"/>
      <c r="H546" s="25"/>
    </row>
    <row r="547">
      <c r="F547" s="25"/>
      <c r="H547" s="25"/>
    </row>
    <row r="548">
      <c r="F548" s="25"/>
      <c r="H548" s="25"/>
    </row>
    <row r="549">
      <c r="F549" s="25"/>
      <c r="H549" s="25"/>
    </row>
    <row r="550">
      <c r="F550" s="25"/>
      <c r="H550" s="25"/>
    </row>
    <row r="551">
      <c r="F551" s="25"/>
      <c r="H551" s="25"/>
    </row>
    <row r="552">
      <c r="F552" s="25"/>
      <c r="H552" s="25"/>
    </row>
    <row r="553">
      <c r="F553" s="25"/>
      <c r="H553" s="25"/>
    </row>
    <row r="554">
      <c r="F554" s="25"/>
      <c r="H554" s="25"/>
    </row>
    <row r="555">
      <c r="F555" s="25"/>
      <c r="H555" s="25"/>
    </row>
    <row r="556">
      <c r="F556" s="25"/>
      <c r="H556" s="25"/>
    </row>
    <row r="557">
      <c r="F557" s="25"/>
      <c r="H557" s="25"/>
    </row>
    <row r="558">
      <c r="F558" s="25"/>
      <c r="H558" s="25"/>
    </row>
    <row r="559">
      <c r="F559" s="25"/>
      <c r="H559" s="25"/>
    </row>
    <row r="560">
      <c r="F560" s="25"/>
      <c r="H560" s="25"/>
    </row>
    <row r="561">
      <c r="F561" s="25"/>
      <c r="H561" s="25"/>
    </row>
    <row r="562">
      <c r="F562" s="25"/>
      <c r="H562" s="25"/>
    </row>
    <row r="563">
      <c r="F563" s="25"/>
      <c r="H563" s="25"/>
    </row>
    <row r="564">
      <c r="F564" s="25"/>
      <c r="H564" s="25"/>
    </row>
    <row r="565">
      <c r="F565" s="25"/>
      <c r="H565" s="25"/>
    </row>
    <row r="566">
      <c r="F566" s="25"/>
      <c r="H566" s="25"/>
    </row>
    <row r="567">
      <c r="F567" s="25"/>
      <c r="H567" s="25"/>
    </row>
    <row r="568">
      <c r="F568" s="25"/>
      <c r="H568" s="25"/>
    </row>
    <row r="569">
      <c r="F569" s="25"/>
      <c r="H569" s="25"/>
    </row>
    <row r="570">
      <c r="F570" s="25"/>
      <c r="H570" s="25"/>
    </row>
    <row r="571">
      <c r="F571" s="25"/>
      <c r="H571" s="25"/>
    </row>
    <row r="572">
      <c r="F572" s="25"/>
      <c r="H572" s="25"/>
    </row>
    <row r="573">
      <c r="F573" s="25"/>
      <c r="H573" s="25"/>
    </row>
    <row r="574">
      <c r="F574" s="25"/>
      <c r="H574" s="25"/>
    </row>
    <row r="575">
      <c r="F575" s="25"/>
      <c r="H575" s="25"/>
    </row>
    <row r="576">
      <c r="F576" s="25"/>
      <c r="H576" s="25"/>
    </row>
    <row r="577">
      <c r="F577" s="25"/>
      <c r="H577" s="25"/>
    </row>
    <row r="578">
      <c r="F578" s="25"/>
      <c r="H578" s="25"/>
    </row>
    <row r="579">
      <c r="F579" s="25"/>
      <c r="H579" s="25"/>
    </row>
    <row r="580">
      <c r="F580" s="25"/>
      <c r="H580" s="25"/>
    </row>
    <row r="581">
      <c r="F581" s="25"/>
      <c r="H581" s="25"/>
    </row>
    <row r="582">
      <c r="F582" s="25"/>
      <c r="H582" s="25"/>
    </row>
    <row r="583">
      <c r="F583" s="25"/>
      <c r="H583" s="25"/>
    </row>
    <row r="584">
      <c r="F584" s="25"/>
      <c r="H584" s="25"/>
    </row>
    <row r="585">
      <c r="F585" s="25"/>
      <c r="H585" s="25"/>
    </row>
    <row r="586">
      <c r="F586" s="25"/>
      <c r="H586" s="25"/>
    </row>
    <row r="587">
      <c r="F587" s="25"/>
      <c r="H587" s="25"/>
    </row>
    <row r="588">
      <c r="F588" s="25"/>
      <c r="H588" s="25"/>
    </row>
    <row r="589">
      <c r="F589" s="25"/>
      <c r="H589" s="25"/>
    </row>
    <row r="590">
      <c r="F590" s="25"/>
      <c r="H590" s="25"/>
    </row>
    <row r="591">
      <c r="F591" s="25"/>
      <c r="H591" s="25"/>
    </row>
    <row r="592">
      <c r="F592" s="25"/>
      <c r="H592" s="25"/>
    </row>
    <row r="593">
      <c r="F593" s="25"/>
      <c r="H593" s="25"/>
    </row>
    <row r="594">
      <c r="F594" s="25"/>
      <c r="H594" s="25"/>
    </row>
    <row r="595">
      <c r="F595" s="25"/>
      <c r="H595" s="25"/>
    </row>
    <row r="596">
      <c r="F596" s="25"/>
      <c r="H596" s="25"/>
    </row>
    <row r="597">
      <c r="F597" s="25"/>
      <c r="H597" s="25"/>
    </row>
    <row r="598">
      <c r="F598" s="25"/>
      <c r="H598" s="25"/>
    </row>
    <row r="599">
      <c r="F599" s="25"/>
      <c r="H599" s="25"/>
    </row>
    <row r="600">
      <c r="F600" s="25"/>
      <c r="H600" s="25"/>
    </row>
    <row r="601">
      <c r="F601" s="25"/>
      <c r="H601" s="25"/>
    </row>
    <row r="602">
      <c r="F602" s="25"/>
      <c r="H602" s="25"/>
    </row>
    <row r="603">
      <c r="F603" s="25"/>
      <c r="H603" s="25"/>
    </row>
    <row r="604">
      <c r="F604" s="25"/>
      <c r="H604" s="25"/>
    </row>
    <row r="605">
      <c r="F605" s="25"/>
      <c r="H605" s="25"/>
    </row>
    <row r="606">
      <c r="F606" s="25"/>
      <c r="H606" s="25"/>
    </row>
    <row r="607">
      <c r="F607" s="25"/>
      <c r="H607" s="25"/>
    </row>
    <row r="608">
      <c r="F608" s="25"/>
      <c r="H608" s="25"/>
    </row>
    <row r="609">
      <c r="F609" s="25"/>
      <c r="H609" s="25"/>
    </row>
    <row r="610">
      <c r="F610" s="25"/>
      <c r="H610" s="25"/>
    </row>
    <row r="611">
      <c r="F611" s="25"/>
      <c r="H611" s="25"/>
    </row>
    <row r="612">
      <c r="F612" s="25"/>
      <c r="H612" s="25"/>
    </row>
    <row r="613">
      <c r="F613" s="25"/>
      <c r="H613" s="25"/>
    </row>
    <row r="614">
      <c r="F614" s="25"/>
      <c r="H614" s="25"/>
    </row>
    <row r="615">
      <c r="F615" s="25"/>
      <c r="H615" s="25"/>
    </row>
    <row r="616">
      <c r="F616" s="25"/>
      <c r="H616" s="25"/>
    </row>
    <row r="617">
      <c r="F617" s="25"/>
      <c r="H617" s="25"/>
    </row>
    <row r="618">
      <c r="F618" s="25"/>
      <c r="H618" s="25"/>
    </row>
    <row r="619">
      <c r="F619" s="25"/>
      <c r="H619" s="25"/>
    </row>
    <row r="620">
      <c r="F620" s="25"/>
      <c r="H620" s="25"/>
    </row>
    <row r="621">
      <c r="F621" s="25"/>
      <c r="H621" s="25"/>
    </row>
    <row r="622">
      <c r="F622" s="25"/>
      <c r="H622" s="25"/>
    </row>
    <row r="623">
      <c r="F623" s="25"/>
      <c r="H623" s="25"/>
    </row>
    <row r="624">
      <c r="F624" s="25"/>
      <c r="H624" s="25"/>
    </row>
    <row r="625">
      <c r="F625" s="25"/>
      <c r="H625" s="25"/>
    </row>
    <row r="626">
      <c r="F626" s="25"/>
      <c r="H626" s="25"/>
    </row>
    <row r="627">
      <c r="F627" s="25"/>
      <c r="H627" s="25"/>
    </row>
    <row r="628">
      <c r="F628" s="25"/>
      <c r="H628" s="25"/>
    </row>
    <row r="629">
      <c r="F629" s="25"/>
      <c r="H629" s="25"/>
    </row>
    <row r="630">
      <c r="F630" s="25"/>
      <c r="H630" s="25"/>
    </row>
    <row r="631">
      <c r="F631" s="25"/>
      <c r="H631" s="25"/>
    </row>
    <row r="632">
      <c r="F632" s="25"/>
      <c r="H632" s="25"/>
    </row>
    <row r="633">
      <c r="F633" s="25"/>
      <c r="H633" s="25"/>
    </row>
    <row r="634">
      <c r="F634" s="25"/>
      <c r="H634" s="25"/>
    </row>
    <row r="635">
      <c r="F635" s="25"/>
      <c r="H635" s="25"/>
    </row>
    <row r="636">
      <c r="F636" s="25"/>
      <c r="H636" s="25"/>
    </row>
    <row r="637">
      <c r="F637" s="25"/>
      <c r="H637" s="25"/>
    </row>
    <row r="638">
      <c r="F638" s="25"/>
      <c r="H638" s="25"/>
    </row>
    <row r="639">
      <c r="F639" s="25"/>
      <c r="H639" s="25"/>
    </row>
    <row r="640">
      <c r="F640" s="25"/>
      <c r="H640" s="25"/>
    </row>
    <row r="641">
      <c r="F641" s="25"/>
      <c r="H641" s="25"/>
    </row>
    <row r="642">
      <c r="F642" s="25"/>
      <c r="H642" s="25"/>
    </row>
    <row r="643">
      <c r="F643" s="25"/>
      <c r="H643" s="25"/>
    </row>
    <row r="644">
      <c r="F644" s="25"/>
      <c r="H644" s="25"/>
    </row>
    <row r="645">
      <c r="F645" s="25"/>
      <c r="H645" s="25"/>
    </row>
    <row r="646">
      <c r="F646" s="25"/>
      <c r="H646" s="25"/>
    </row>
    <row r="647">
      <c r="F647" s="25"/>
      <c r="H647" s="25"/>
    </row>
    <row r="648">
      <c r="F648" s="25"/>
      <c r="H648" s="25"/>
    </row>
    <row r="649">
      <c r="F649" s="25"/>
      <c r="H649" s="25"/>
    </row>
    <row r="650">
      <c r="F650" s="25"/>
      <c r="H650" s="25"/>
    </row>
    <row r="651">
      <c r="F651" s="25"/>
      <c r="H651" s="25"/>
    </row>
    <row r="652">
      <c r="F652" s="25"/>
      <c r="H652" s="25"/>
    </row>
    <row r="653">
      <c r="F653" s="25"/>
      <c r="H653" s="25"/>
    </row>
    <row r="654">
      <c r="F654" s="25"/>
      <c r="H654" s="25"/>
    </row>
    <row r="655">
      <c r="F655" s="25"/>
      <c r="H655" s="25"/>
    </row>
    <row r="656">
      <c r="F656" s="25"/>
      <c r="H656" s="25"/>
    </row>
    <row r="657">
      <c r="F657" s="25"/>
      <c r="H657" s="25"/>
    </row>
    <row r="658">
      <c r="F658" s="25"/>
      <c r="H658" s="25"/>
    </row>
    <row r="659">
      <c r="F659" s="25"/>
      <c r="H659" s="25"/>
    </row>
    <row r="660">
      <c r="F660" s="25"/>
      <c r="H660" s="25"/>
    </row>
    <row r="661">
      <c r="F661" s="25"/>
      <c r="H661" s="25"/>
    </row>
    <row r="662">
      <c r="F662" s="25"/>
      <c r="H662" s="25"/>
    </row>
    <row r="663">
      <c r="F663" s="25"/>
      <c r="H663" s="25"/>
    </row>
    <row r="664">
      <c r="F664" s="25"/>
      <c r="H664" s="25"/>
    </row>
    <row r="665">
      <c r="F665" s="25"/>
      <c r="H665" s="25"/>
    </row>
    <row r="666">
      <c r="F666" s="25"/>
      <c r="H666" s="25"/>
    </row>
    <row r="667">
      <c r="F667" s="25"/>
      <c r="H667" s="25"/>
    </row>
    <row r="668">
      <c r="F668" s="25"/>
      <c r="H668" s="25"/>
    </row>
    <row r="669">
      <c r="F669" s="25"/>
      <c r="H669" s="25"/>
    </row>
    <row r="670">
      <c r="F670" s="25"/>
      <c r="H670" s="25"/>
    </row>
    <row r="671">
      <c r="F671" s="25"/>
      <c r="H671" s="25"/>
    </row>
    <row r="672">
      <c r="F672" s="25"/>
      <c r="H672" s="25"/>
    </row>
    <row r="673">
      <c r="F673" s="25"/>
      <c r="H673" s="25"/>
    </row>
    <row r="674">
      <c r="F674" s="25"/>
      <c r="H674" s="25"/>
    </row>
    <row r="675">
      <c r="F675" s="25"/>
      <c r="H675" s="25"/>
    </row>
    <row r="676">
      <c r="F676" s="25"/>
      <c r="H676" s="25"/>
    </row>
    <row r="677">
      <c r="F677" s="25"/>
      <c r="H677" s="25"/>
    </row>
    <row r="678">
      <c r="F678" s="25"/>
      <c r="H678" s="25"/>
    </row>
    <row r="679">
      <c r="F679" s="25"/>
      <c r="H679" s="25"/>
    </row>
    <row r="680">
      <c r="F680" s="25"/>
      <c r="H680" s="25"/>
    </row>
    <row r="681">
      <c r="F681" s="25"/>
      <c r="H681" s="25"/>
    </row>
    <row r="682">
      <c r="F682" s="25"/>
      <c r="H682" s="25"/>
    </row>
    <row r="683">
      <c r="F683" s="25"/>
      <c r="H683" s="25"/>
    </row>
    <row r="684">
      <c r="F684" s="25"/>
      <c r="H684" s="25"/>
    </row>
    <row r="685">
      <c r="F685" s="25"/>
      <c r="H685" s="25"/>
    </row>
    <row r="686">
      <c r="F686" s="25"/>
      <c r="H686" s="25"/>
    </row>
    <row r="687">
      <c r="F687" s="25"/>
      <c r="H687" s="25"/>
    </row>
    <row r="688">
      <c r="F688" s="25"/>
      <c r="H688" s="25"/>
    </row>
    <row r="689">
      <c r="F689" s="25"/>
      <c r="H689" s="25"/>
    </row>
    <row r="690">
      <c r="F690" s="25"/>
      <c r="H690" s="25"/>
    </row>
    <row r="691">
      <c r="F691" s="25"/>
      <c r="H691" s="25"/>
    </row>
    <row r="692">
      <c r="F692" s="25"/>
      <c r="H692" s="25"/>
    </row>
    <row r="693">
      <c r="F693" s="25"/>
      <c r="H693" s="25"/>
    </row>
    <row r="694">
      <c r="F694" s="25"/>
      <c r="H694" s="25"/>
    </row>
    <row r="695">
      <c r="F695" s="25"/>
      <c r="H695" s="25"/>
    </row>
    <row r="696">
      <c r="F696" s="25"/>
      <c r="H696" s="25"/>
    </row>
    <row r="697">
      <c r="F697" s="25"/>
      <c r="H697" s="25"/>
    </row>
    <row r="698">
      <c r="F698" s="25"/>
      <c r="H698" s="25"/>
    </row>
    <row r="699">
      <c r="F699" s="25"/>
      <c r="H699" s="25"/>
    </row>
    <row r="700">
      <c r="F700" s="25"/>
      <c r="H700" s="25"/>
    </row>
    <row r="701">
      <c r="F701" s="25"/>
      <c r="H701" s="25"/>
    </row>
    <row r="702">
      <c r="F702" s="25"/>
      <c r="H702" s="25"/>
    </row>
    <row r="703">
      <c r="F703" s="25"/>
      <c r="H703" s="25"/>
    </row>
    <row r="704">
      <c r="F704" s="25"/>
      <c r="H704" s="25"/>
    </row>
    <row r="705">
      <c r="F705" s="25"/>
      <c r="H705" s="25"/>
    </row>
    <row r="706">
      <c r="F706" s="25"/>
      <c r="H706" s="25"/>
    </row>
    <row r="707">
      <c r="F707" s="25"/>
      <c r="H707" s="25"/>
    </row>
    <row r="708">
      <c r="F708" s="25"/>
      <c r="H708" s="25"/>
    </row>
    <row r="709">
      <c r="F709" s="25"/>
      <c r="H709" s="25"/>
    </row>
    <row r="710">
      <c r="F710" s="25"/>
      <c r="H710" s="25"/>
    </row>
    <row r="711">
      <c r="F711" s="25"/>
      <c r="H711" s="25"/>
    </row>
    <row r="712">
      <c r="F712" s="25"/>
      <c r="H712" s="25"/>
    </row>
    <row r="713">
      <c r="F713" s="25"/>
      <c r="H713" s="25"/>
    </row>
    <row r="714">
      <c r="F714" s="25"/>
      <c r="H714" s="25"/>
    </row>
    <row r="715">
      <c r="F715" s="25"/>
      <c r="H715" s="25"/>
    </row>
    <row r="716">
      <c r="F716" s="25"/>
      <c r="H716" s="25"/>
    </row>
    <row r="717">
      <c r="F717" s="25"/>
      <c r="H717" s="25"/>
    </row>
    <row r="718">
      <c r="F718" s="25"/>
      <c r="H718" s="25"/>
    </row>
    <row r="719">
      <c r="F719" s="25"/>
      <c r="H719" s="25"/>
    </row>
    <row r="720">
      <c r="F720" s="25"/>
      <c r="H720" s="25"/>
    </row>
    <row r="721">
      <c r="F721" s="25"/>
      <c r="H721" s="25"/>
    </row>
    <row r="722">
      <c r="F722" s="25"/>
      <c r="H722" s="25"/>
    </row>
    <row r="723">
      <c r="F723" s="25"/>
      <c r="H723" s="25"/>
    </row>
    <row r="724">
      <c r="F724" s="25"/>
      <c r="H724" s="25"/>
    </row>
    <row r="725">
      <c r="F725" s="25"/>
      <c r="H725" s="25"/>
    </row>
    <row r="726">
      <c r="F726" s="25"/>
      <c r="H726" s="25"/>
    </row>
    <row r="727">
      <c r="F727" s="25"/>
      <c r="H727" s="25"/>
    </row>
    <row r="728">
      <c r="F728" s="25"/>
      <c r="H728" s="25"/>
    </row>
    <row r="729">
      <c r="F729" s="25"/>
      <c r="H729" s="25"/>
    </row>
    <row r="730">
      <c r="F730" s="25"/>
      <c r="H730" s="25"/>
    </row>
    <row r="731">
      <c r="F731" s="25"/>
      <c r="H731" s="25"/>
    </row>
    <row r="732">
      <c r="F732" s="25"/>
      <c r="H732" s="25"/>
    </row>
    <row r="733">
      <c r="F733" s="25"/>
      <c r="H733" s="25"/>
    </row>
    <row r="734">
      <c r="F734" s="25"/>
      <c r="H734" s="25"/>
    </row>
    <row r="735">
      <c r="F735" s="25"/>
      <c r="H735" s="25"/>
    </row>
    <row r="736">
      <c r="F736" s="25"/>
      <c r="H736" s="25"/>
    </row>
    <row r="737">
      <c r="F737" s="25"/>
      <c r="H737" s="25"/>
    </row>
    <row r="738">
      <c r="F738" s="25"/>
      <c r="H738" s="25"/>
    </row>
    <row r="739">
      <c r="F739" s="25"/>
      <c r="H739" s="25"/>
    </row>
    <row r="740">
      <c r="F740" s="25"/>
      <c r="H740" s="25"/>
    </row>
    <row r="741">
      <c r="F741" s="25"/>
      <c r="H741" s="25"/>
    </row>
    <row r="742">
      <c r="F742" s="25"/>
      <c r="H742" s="25"/>
    </row>
    <row r="743">
      <c r="F743" s="25"/>
      <c r="H743" s="25"/>
    </row>
    <row r="744">
      <c r="F744" s="25"/>
      <c r="H744" s="25"/>
    </row>
    <row r="745">
      <c r="F745" s="25"/>
      <c r="H745" s="25"/>
    </row>
    <row r="746">
      <c r="F746" s="25"/>
      <c r="H746" s="25"/>
    </row>
    <row r="747">
      <c r="F747" s="25"/>
      <c r="H747" s="25"/>
    </row>
    <row r="748">
      <c r="F748" s="25"/>
      <c r="H748" s="25"/>
    </row>
    <row r="749">
      <c r="F749" s="25"/>
      <c r="H749" s="25"/>
    </row>
    <row r="750">
      <c r="F750" s="25"/>
      <c r="H750" s="25"/>
    </row>
    <row r="751">
      <c r="F751" s="25"/>
      <c r="H751" s="25"/>
    </row>
    <row r="752">
      <c r="F752" s="25"/>
      <c r="H752" s="25"/>
    </row>
    <row r="753">
      <c r="F753" s="25"/>
      <c r="H753" s="25"/>
    </row>
    <row r="754">
      <c r="F754" s="25"/>
      <c r="H754" s="25"/>
    </row>
    <row r="755">
      <c r="F755" s="25"/>
      <c r="H755" s="25"/>
    </row>
    <row r="756">
      <c r="F756" s="25"/>
      <c r="H756" s="25"/>
    </row>
    <row r="757">
      <c r="F757" s="25"/>
      <c r="H757" s="25"/>
    </row>
    <row r="758">
      <c r="F758" s="25"/>
      <c r="H758" s="25"/>
    </row>
    <row r="759">
      <c r="F759" s="25"/>
      <c r="H759" s="25"/>
    </row>
    <row r="760">
      <c r="F760" s="25"/>
      <c r="H760" s="25"/>
    </row>
    <row r="761">
      <c r="F761" s="25"/>
      <c r="H761" s="25"/>
    </row>
    <row r="762">
      <c r="F762" s="25"/>
      <c r="H762" s="25"/>
    </row>
    <row r="763">
      <c r="F763" s="25"/>
      <c r="H763" s="25"/>
    </row>
    <row r="764">
      <c r="F764" s="25"/>
      <c r="H764" s="25"/>
    </row>
    <row r="765">
      <c r="F765" s="25"/>
      <c r="H765" s="25"/>
    </row>
    <row r="766">
      <c r="F766" s="25"/>
      <c r="H766" s="25"/>
    </row>
    <row r="767">
      <c r="F767" s="25"/>
      <c r="H767" s="25"/>
    </row>
    <row r="768">
      <c r="F768" s="25"/>
      <c r="H768" s="25"/>
    </row>
    <row r="769">
      <c r="F769" s="25"/>
      <c r="H769" s="25"/>
    </row>
    <row r="770">
      <c r="F770" s="25"/>
      <c r="H770" s="25"/>
    </row>
    <row r="771">
      <c r="F771" s="25"/>
      <c r="H771" s="25"/>
    </row>
    <row r="772">
      <c r="F772" s="25"/>
      <c r="H772" s="25"/>
    </row>
    <row r="773">
      <c r="F773" s="25"/>
      <c r="H773" s="25"/>
    </row>
    <row r="774">
      <c r="F774" s="25"/>
      <c r="H774" s="25"/>
    </row>
    <row r="775">
      <c r="F775" s="25"/>
      <c r="H775" s="25"/>
    </row>
    <row r="776">
      <c r="F776" s="25"/>
      <c r="H776" s="25"/>
    </row>
    <row r="777">
      <c r="F777" s="25"/>
      <c r="H777" s="25"/>
    </row>
    <row r="778">
      <c r="F778" s="25"/>
      <c r="H778" s="25"/>
    </row>
    <row r="779">
      <c r="F779" s="25"/>
      <c r="H779" s="25"/>
    </row>
    <row r="780">
      <c r="F780" s="25"/>
      <c r="H780" s="25"/>
    </row>
    <row r="781">
      <c r="F781" s="25"/>
      <c r="H781" s="25"/>
    </row>
    <row r="782">
      <c r="F782" s="25"/>
      <c r="H782" s="25"/>
    </row>
    <row r="783">
      <c r="F783" s="25"/>
      <c r="H783" s="25"/>
    </row>
    <row r="784">
      <c r="F784" s="25"/>
      <c r="H784" s="25"/>
    </row>
    <row r="785">
      <c r="F785" s="25"/>
      <c r="H785" s="25"/>
    </row>
    <row r="786">
      <c r="F786" s="25"/>
      <c r="H786" s="25"/>
    </row>
    <row r="787">
      <c r="F787" s="25"/>
      <c r="H787" s="25"/>
    </row>
    <row r="788">
      <c r="F788" s="25"/>
      <c r="H788" s="25"/>
    </row>
    <row r="789">
      <c r="F789" s="25"/>
      <c r="H789" s="25"/>
    </row>
    <row r="790">
      <c r="F790" s="25"/>
      <c r="H790" s="25"/>
    </row>
    <row r="791">
      <c r="F791" s="25"/>
      <c r="H791" s="25"/>
    </row>
    <row r="792">
      <c r="F792" s="25"/>
      <c r="H792" s="25"/>
    </row>
    <row r="793">
      <c r="F793" s="25"/>
      <c r="H793" s="25"/>
    </row>
    <row r="794">
      <c r="F794" s="25"/>
      <c r="H794" s="25"/>
    </row>
    <row r="795">
      <c r="F795" s="25"/>
      <c r="H795" s="25"/>
    </row>
    <row r="796">
      <c r="F796" s="25"/>
      <c r="H796" s="25"/>
    </row>
    <row r="797">
      <c r="F797" s="25"/>
      <c r="H797" s="25"/>
    </row>
    <row r="798">
      <c r="F798" s="25"/>
      <c r="H798" s="25"/>
    </row>
    <row r="799">
      <c r="F799" s="25"/>
      <c r="H799" s="25"/>
    </row>
    <row r="800">
      <c r="F800" s="25"/>
      <c r="H800" s="25"/>
    </row>
    <row r="801">
      <c r="F801" s="25"/>
      <c r="H801" s="25"/>
    </row>
    <row r="802">
      <c r="F802" s="25"/>
      <c r="H802" s="25"/>
    </row>
    <row r="803">
      <c r="F803" s="25"/>
      <c r="H803" s="25"/>
    </row>
    <row r="804">
      <c r="F804" s="25"/>
      <c r="H804" s="25"/>
    </row>
    <row r="805">
      <c r="F805" s="25"/>
      <c r="H805" s="25"/>
    </row>
    <row r="806">
      <c r="F806" s="25"/>
      <c r="H806" s="25"/>
    </row>
    <row r="807">
      <c r="F807" s="25"/>
      <c r="H807" s="25"/>
    </row>
    <row r="808">
      <c r="F808" s="25"/>
      <c r="H808" s="25"/>
    </row>
    <row r="809">
      <c r="F809" s="25"/>
      <c r="H809" s="25"/>
    </row>
    <row r="810">
      <c r="F810" s="25"/>
      <c r="H810" s="25"/>
    </row>
    <row r="811">
      <c r="F811" s="25"/>
      <c r="H811" s="25"/>
    </row>
    <row r="812">
      <c r="F812" s="25"/>
      <c r="H812" s="25"/>
    </row>
    <row r="813">
      <c r="F813" s="25"/>
      <c r="H813" s="25"/>
    </row>
    <row r="814">
      <c r="F814" s="25"/>
      <c r="H814" s="25"/>
    </row>
    <row r="815">
      <c r="F815" s="25"/>
      <c r="H815" s="25"/>
    </row>
    <row r="816">
      <c r="F816" s="25"/>
      <c r="H816" s="25"/>
    </row>
    <row r="817">
      <c r="F817" s="25"/>
      <c r="H817" s="25"/>
    </row>
    <row r="818">
      <c r="F818" s="25"/>
      <c r="H818" s="25"/>
    </row>
    <row r="819">
      <c r="F819" s="25"/>
      <c r="H819" s="25"/>
    </row>
    <row r="820">
      <c r="F820" s="25"/>
      <c r="H820" s="25"/>
    </row>
    <row r="821">
      <c r="F821" s="25"/>
      <c r="H821" s="25"/>
    </row>
    <row r="822">
      <c r="F822" s="25"/>
      <c r="H822" s="25"/>
    </row>
    <row r="823">
      <c r="F823" s="25"/>
      <c r="H823" s="25"/>
    </row>
    <row r="824">
      <c r="F824" s="25"/>
      <c r="H824" s="25"/>
    </row>
    <row r="825">
      <c r="F825" s="25"/>
      <c r="H825" s="25"/>
    </row>
    <row r="826">
      <c r="F826" s="25"/>
      <c r="H826" s="25"/>
    </row>
    <row r="827">
      <c r="F827" s="25"/>
      <c r="H827" s="25"/>
    </row>
    <row r="828">
      <c r="F828" s="25"/>
      <c r="H828" s="25"/>
    </row>
    <row r="829">
      <c r="F829" s="25"/>
      <c r="H829" s="25"/>
    </row>
    <row r="830">
      <c r="F830" s="25"/>
      <c r="H830" s="25"/>
    </row>
    <row r="831">
      <c r="F831" s="25"/>
      <c r="H831" s="25"/>
    </row>
    <row r="832">
      <c r="F832" s="25"/>
      <c r="H832" s="25"/>
    </row>
    <row r="833">
      <c r="F833" s="25"/>
      <c r="H833" s="25"/>
    </row>
    <row r="834">
      <c r="F834" s="25"/>
      <c r="H834" s="25"/>
    </row>
    <row r="835">
      <c r="F835" s="25"/>
      <c r="H835" s="25"/>
    </row>
    <row r="836">
      <c r="F836" s="25"/>
      <c r="H836" s="25"/>
    </row>
    <row r="837">
      <c r="F837" s="25"/>
      <c r="H837" s="25"/>
    </row>
    <row r="838">
      <c r="F838" s="25"/>
      <c r="H838" s="25"/>
    </row>
    <row r="839">
      <c r="F839" s="25"/>
      <c r="H839" s="25"/>
    </row>
    <row r="840">
      <c r="F840" s="25"/>
      <c r="H840" s="25"/>
    </row>
    <row r="841">
      <c r="F841" s="25"/>
      <c r="H841" s="25"/>
    </row>
    <row r="842">
      <c r="F842" s="25"/>
      <c r="H842" s="25"/>
    </row>
    <row r="843">
      <c r="F843" s="25"/>
      <c r="H843" s="25"/>
    </row>
    <row r="844">
      <c r="F844" s="25"/>
      <c r="H844" s="25"/>
    </row>
    <row r="845">
      <c r="F845" s="25"/>
      <c r="H845" s="25"/>
    </row>
    <row r="846">
      <c r="F846" s="25"/>
      <c r="H846" s="25"/>
    </row>
    <row r="847">
      <c r="F847" s="25"/>
      <c r="H847" s="25"/>
    </row>
    <row r="848">
      <c r="F848" s="25"/>
      <c r="H848" s="25"/>
    </row>
    <row r="849">
      <c r="F849" s="25"/>
      <c r="H849" s="25"/>
    </row>
    <row r="850">
      <c r="F850" s="25"/>
      <c r="H850" s="25"/>
    </row>
    <row r="851">
      <c r="F851" s="25"/>
      <c r="H851" s="25"/>
    </row>
    <row r="852">
      <c r="F852" s="25"/>
      <c r="H852" s="25"/>
    </row>
    <row r="853">
      <c r="F853" s="25"/>
      <c r="H853" s="25"/>
    </row>
    <row r="854">
      <c r="F854" s="25"/>
      <c r="H854" s="25"/>
    </row>
    <row r="855">
      <c r="F855" s="25"/>
      <c r="H855" s="25"/>
    </row>
    <row r="856">
      <c r="F856" s="25"/>
      <c r="H856" s="25"/>
    </row>
    <row r="857">
      <c r="F857" s="25"/>
      <c r="H857" s="25"/>
    </row>
    <row r="858">
      <c r="F858" s="25"/>
      <c r="H858" s="25"/>
    </row>
    <row r="859">
      <c r="F859" s="25"/>
      <c r="H859" s="25"/>
    </row>
    <row r="860">
      <c r="F860" s="25"/>
      <c r="H860" s="25"/>
    </row>
    <row r="861">
      <c r="F861" s="25"/>
      <c r="H861" s="25"/>
    </row>
    <row r="862">
      <c r="F862" s="25"/>
      <c r="H862" s="25"/>
    </row>
    <row r="863">
      <c r="F863" s="25"/>
      <c r="H863" s="25"/>
    </row>
    <row r="864">
      <c r="F864" s="25"/>
      <c r="H864" s="25"/>
    </row>
    <row r="865">
      <c r="F865" s="25"/>
      <c r="H865" s="25"/>
    </row>
    <row r="866">
      <c r="F866" s="25"/>
      <c r="H866" s="25"/>
    </row>
    <row r="867">
      <c r="F867" s="25"/>
      <c r="H867" s="25"/>
    </row>
    <row r="868">
      <c r="F868" s="25"/>
      <c r="H868" s="25"/>
    </row>
    <row r="869">
      <c r="F869" s="25"/>
      <c r="H869" s="25"/>
    </row>
    <row r="870">
      <c r="F870" s="25"/>
      <c r="H870" s="25"/>
    </row>
    <row r="871">
      <c r="F871" s="25"/>
      <c r="H871" s="25"/>
    </row>
    <row r="872">
      <c r="F872" s="25"/>
      <c r="H872" s="25"/>
    </row>
    <row r="873">
      <c r="F873" s="25"/>
      <c r="H873" s="25"/>
    </row>
    <row r="874">
      <c r="F874" s="25"/>
      <c r="H874" s="25"/>
    </row>
    <row r="875">
      <c r="F875" s="25"/>
      <c r="H875" s="25"/>
    </row>
    <row r="876">
      <c r="F876" s="25"/>
      <c r="H876" s="25"/>
    </row>
    <row r="877">
      <c r="F877" s="25"/>
      <c r="H877" s="25"/>
    </row>
    <row r="878">
      <c r="F878" s="25"/>
      <c r="H878" s="25"/>
    </row>
    <row r="879">
      <c r="F879" s="25"/>
      <c r="H879" s="25"/>
    </row>
    <row r="880">
      <c r="F880" s="25"/>
      <c r="H880" s="25"/>
    </row>
    <row r="881">
      <c r="F881" s="25"/>
      <c r="H881" s="25"/>
    </row>
    <row r="882">
      <c r="F882" s="25"/>
      <c r="H882" s="25"/>
    </row>
    <row r="883">
      <c r="F883" s="25"/>
      <c r="H883" s="25"/>
    </row>
    <row r="884">
      <c r="F884" s="25"/>
      <c r="H884" s="25"/>
    </row>
    <row r="885">
      <c r="F885" s="25"/>
      <c r="H885" s="25"/>
    </row>
    <row r="886">
      <c r="F886" s="25"/>
      <c r="H886" s="25"/>
    </row>
    <row r="887">
      <c r="F887" s="25"/>
      <c r="H887" s="25"/>
    </row>
    <row r="888">
      <c r="F888" s="25"/>
      <c r="H888" s="25"/>
    </row>
    <row r="889">
      <c r="F889" s="25"/>
      <c r="H889" s="25"/>
    </row>
    <row r="890">
      <c r="F890" s="25"/>
      <c r="H890" s="25"/>
    </row>
    <row r="891">
      <c r="F891" s="25"/>
      <c r="H891" s="25"/>
    </row>
    <row r="892">
      <c r="F892" s="25"/>
      <c r="H892" s="25"/>
    </row>
    <row r="893">
      <c r="F893" s="25"/>
      <c r="H893" s="25"/>
    </row>
    <row r="894">
      <c r="F894" s="25"/>
      <c r="H894" s="25"/>
    </row>
    <row r="895">
      <c r="F895" s="25"/>
      <c r="H895" s="25"/>
    </row>
    <row r="896">
      <c r="F896" s="25"/>
      <c r="H896" s="25"/>
    </row>
    <row r="897">
      <c r="F897" s="25"/>
      <c r="H897" s="25"/>
    </row>
    <row r="898">
      <c r="F898" s="25"/>
      <c r="H898" s="25"/>
    </row>
    <row r="899">
      <c r="F899" s="25"/>
      <c r="H899" s="25"/>
    </row>
    <row r="900">
      <c r="F900" s="25"/>
      <c r="H900" s="25"/>
    </row>
    <row r="901">
      <c r="F901" s="25"/>
      <c r="H901" s="25"/>
    </row>
    <row r="902">
      <c r="F902" s="25"/>
      <c r="H902" s="25"/>
    </row>
    <row r="903">
      <c r="F903" s="25"/>
      <c r="H903" s="25"/>
    </row>
    <row r="904">
      <c r="F904" s="25"/>
      <c r="H904" s="25"/>
    </row>
    <row r="905">
      <c r="F905" s="25"/>
      <c r="H905" s="25"/>
    </row>
    <row r="906">
      <c r="F906" s="25"/>
      <c r="H906" s="25"/>
    </row>
    <row r="907">
      <c r="F907" s="25"/>
      <c r="H907" s="25"/>
    </row>
    <row r="908">
      <c r="F908" s="25"/>
      <c r="H908" s="25"/>
    </row>
    <row r="909">
      <c r="F909" s="25"/>
      <c r="H909" s="25"/>
    </row>
    <row r="910">
      <c r="F910" s="25"/>
      <c r="H910" s="25"/>
    </row>
    <row r="911">
      <c r="F911" s="25"/>
      <c r="H911" s="25"/>
    </row>
    <row r="912">
      <c r="F912" s="25"/>
      <c r="H912" s="25"/>
    </row>
    <row r="913">
      <c r="F913" s="25"/>
      <c r="H913" s="25"/>
    </row>
    <row r="914">
      <c r="F914" s="25"/>
      <c r="H914" s="25"/>
    </row>
    <row r="915">
      <c r="F915" s="25"/>
      <c r="H915" s="25"/>
    </row>
    <row r="916">
      <c r="F916" s="25"/>
      <c r="H916" s="25"/>
    </row>
    <row r="917">
      <c r="F917" s="25"/>
      <c r="H917" s="25"/>
    </row>
    <row r="918">
      <c r="F918" s="25"/>
      <c r="H918" s="25"/>
    </row>
    <row r="919">
      <c r="F919" s="25"/>
      <c r="H919" s="25"/>
    </row>
    <row r="920">
      <c r="F920" s="25"/>
      <c r="H920" s="25"/>
    </row>
    <row r="921">
      <c r="F921" s="25"/>
      <c r="H921" s="25"/>
    </row>
    <row r="922">
      <c r="F922" s="25"/>
      <c r="H922" s="25"/>
    </row>
    <row r="923">
      <c r="F923" s="25"/>
      <c r="H923" s="25"/>
    </row>
    <row r="924">
      <c r="F924" s="25"/>
      <c r="H924" s="25"/>
    </row>
    <row r="925">
      <c r="F925" s="25"/>
      <c r="H925" s="25"/>
    </row>
    <row r="926">
      <c r="F926" s="25"/>
      <c r="H926" s="25"/>
    </row>
    <row r="927">
      <c r="F927" s="25"/>
      <c r="H927" s="25"/>
    </row>
    <row r="928">
      <c r="F928" s="25"/>
      <c r="H928" s="25"/>
    </row>
    <row r="929">
      <c r="F929" s="25"/>
      <c r="H929" s="25"/>
    </row>
    <row r="930">
      <c r="F930" s="25"/>
      <c r="H930" s="25"/>
    </row>
    <row r="931">
      <c r="F931" s="25"/>
      <c r="H931" s="25"/>
    </row>
    <row r="932">
      <c r="F932" s="25"/>
      <c r="H932" s="25"/>
    </row>
    <row r="933">
      <c r="F933" s="25"/>
      <c r="H933" s="25"/>
    </row>
    <row r="934">
      <c r="F934" s="25"/>
      <c r="H934" s="25"/>
    </row>
    <row r="935">
      <c r="F935" s="25"/>
      <c r="H935" s="25"/>
    </row>
    <row r="936">
      <c r="F936" s="25"/>
      <c r="H936" s="25"/>
    </row>
    <row r="937">
      <c r="F937" s="25"/>
      <c r="H937" s="25"/>
    </row>
    <row r="938">
      <c r="F938" s="25"/>
      <c r="H938" s="25"/>
    </row>
    <row r="939">
      <c r="F939" s="25"/>
      <c r="H939" s="25"/>
    </row>
    <row r="940">
      <c r="F940" s="25"/>
      <c r="H940" s="25"/>
    </row>
    <row r="941">
      <c r="F941" s="25"/>
      <c r="H941" s="25"/>
    </row>
    <row r="942">
      <c r="F942" s="25"/>
      <c r="H942" s="25"/>
    </row>
    <row r="943">
      <c r="F943" s="25"/>
      <c r="H943" s="25"/>
    </row>
    <row r="944">
      <c r="F944" s="25"/>
      <c r="H944" s="25"/>
    </row>
    <row r="945">
      <c r="F945" s="25"/>
      <c r="H945" s="25"/>
    </row>
    <row r="946">
      <c r="F946" s="25"/>
      <c r="H946" s="25"/>
    </row>
    <row r="947">
      <c r="F947" s="25"/>
      <c r="H947" s="25"/>
    </row>
    <row r="948">
      <c r="F948" s="25"/>
      <c r="H948" s="25"/>
    </row>
    <row r="949">
      <c r="F949" s="25"/>
      <c r="H949" s="25"/>
    </row>
    <row r="950">
      <c r="F950" s="25"/>
      <c r="H950" s="25"/>
    </row>
    <row r="951">
      <c r="F951" s="25"/>
      <c r="H951" s="25"/>
    </row>
    <row r="952">
      <c r="F952" s="25"/>
      <c r="H952" s="25"/>
    </row>
    <row r="953">
      <c r="F953" s="25"/>
      <c r="H953" s="25"/>
    </row>
    <row r="954">
      <c r="F954" s="25"/>
      <c r="H954" s="25"/>
    </row>
    <row r="955">
      <c r="F955" s="25"/>
      <c r="H955" s="25"/>
    </row>
    <row r="956">
      <c r="F956" s="25"/>
      <c r="H956" s="25"/>
    </row>
    <row r="957">
      <c r="F957" s="25"/>
      <c r="H957" s="25"/>
    </row>
    <row r="958">
      <c r="F958" s="25"/>
      <c r="H958" s="25"/>
    </row>
    <row r="959">
      <c r="F959" s="25"/>
      <c r="H959" s="25"/>
    </row>
    <row r="960">
      <c r="F960" s="25"/>
      <c r="H960" s="25"/>
    </row>
    <row r="961">
      <c r="F961" s="25"/>
      <c r="H961" s="25"/>
    </row>
    <row r="962">
      <c r="F962" s="25"/>
      <c r="H962" s="25"/>
    </row>
    <row r="963">
      <c r="F963" s="25"/>
      <c r="H963" s="25"/>
    </row>
    <row r="964">
      <c r="F964" s="25"/>
      <c r="H964" s="25"/>
    </row>
    <row r="965">
      <c r="F965" s="25"/>
      <c r="H965" s="25"/>
    </row>
    <row r="966">
      <c r="F966" s="25"/>
      <c r="H966" s="25"/>
    </row>
    <row r="967">
      <c r="F967" s="25"/>
      <c r="H967" s="25"/>
    </row>
    <row r="968">
      <c r="F968" s="25"/>
      <c r="H968" s="25"/>
    </row>
    <row r="969">
      <c r="F969" s="25"/>
      <c r="H969" s="25"/>
    </row>
    <row r="970">
      <c r="F970" s="25"/>
      <c r="H970" s="25"/>
    </row>
    <row r="971">
      <c r="F971" s="25"/>
      <c r="H971" s="25"/>
    </row>
    <row r="972">
      <c r="F972" s="25"/>
      <c r="H972" s="25"/>
    </row>
    <row r="973">
      <c r="F973" s="25"/>
      <c r="H973" s="25"/>
    </row>
    <row r="974">
      <c r="F974" s="25"/>
      <c r="H974" s="25"/>
    </row>
    <row r="975">
      <c r="F975" s="25"/>
      <c r="H975" s="25"/>
    </row>
    <row r="976">
      <c r="F976" s="25"/>
      <c r="H976" s="25"/>
    </row>
    <row r="977">
      <c r="F977" s="25"/>
      <c r="H977" s="25"/>
    </row>
    <row r="978">
      <c r="F978" s="25"/>
      <c r="H978" s="25"/>
    </row>
    <row r="979">
      <c r="F979" s="25"/>
      <c r="H979" s="25"/>
    </row>
    <row r="980">
      <c r="F980" s="25"/>
      <c r="H980" s="25"/>
    </row>
    <row r="981">
      <c r="F981" s="25"/>
      <c r="H981" s="25"/>
    </row>
    <row r="982">
      <c r="F982" s="25"/>
      <c r="H982" s="25"/>
    </row>
    <row r="983">
      <c r="F983" s="25"/>
      <c r="H983" s="25"/>
    </row>
    <row r="984">
      <c r="F984" s="25"/>
      <c r="H984" s="25"/>
    </row>
    <row r="985">
      <c r="F985" s="25"/>
      <c r="H985" s="25"/>
    </row>
    <row r="986">
      <c r="F986" s="25"/>
      <c r="H986" s="25"/>
    </row>
    <row r="987">
      <c r="F987" s="25"/>
      <c r="H987" s="25"/>
    </row>
    <row r="988">
      <c r="F988" s="25"/>
      <c r="H988" s="25"/>
    </row>
    <row r="989">
      <c r="F989" s="25"/>
      <c r="H989" s="25"/>
    </row>
    <row r="990">
      <c r="F990" s="25"/>
      <c r="H990" s="25"/>
    </row>
    <row r="991">
      <c r="F991" s="25"/>
      <c r="H991" s="25"/>
    </row>
    <row r="992">
      <c r="F992" s="25"/>
      <c r="H992" s="25"/>
    </row>
    <row r="993">
      <c r="F993" s="25"/>
      <c r="H993" s="25"/>
    </row>
    <row r="994">
      <c r="F994" s="25"/>
      <c r="H994" s="25"/>
    </row>
    <row r="995">
      <c r="F995" s="25"/>
      <c r="H995" s="25"/>
    </row>
    <row r="996">
      <c r="F996" s="25"/>
      <c r="H996" s="25"/>
    </row>
    <row r="997">
      <c r="F997" s="25"/>
      <c r="H997" s="25"/>
    </row>
    <row r="998">
      <c r="F998" s="25"/>
      <c r="H998" s="25"/>
    </row>
    <row r="999">
      <c r="F999" s="25"/>
      <c r="H999" s="25"/>
    </row>
    <row r="1000">
      <c r="F1000" s="25"/>
      <c r="H1000" s="25"/>
    </row>
    <row r="1001">
      <c r="F1001" s="25"/>
      <c r="H1001" s="25"/>
    </row>
    <row r="1002">
      <c r="F1002" s="25"/>
      <c r="H1002" s="25"/>
    </row>
    <row r="1003">
      <c r="F1003" s="25"/>
      <c r="H1003" s="25"/>
    </row>
    <row r="1004">
      <c r="F1004" s="25"/>
      <c r="H1004" s="25"/>
    </row>
    <row r="1005">
      <c r="F1005" s="25"/>
      <c r="H1005" s="25"/>
    </row>
    <row r="1006">
      <c r="F1006" s="25"/>
      <c r="H1006" s="25"/>
    </row>
    <row r="1007">
      <c r="F1007" s="25"/>
      <c r="H1007" s="25"/>
    </row>
    <row r="1008">
      <c r="F1008" s="25"/>
      <c r="H1008" s="25"/>
    </row>
    <row r="1009">
      <c r="F1009" s="25"/>
      <c r="H1009" s="25"/>
    </row>
    <row r="1010">
      <c r="F1010" s="25"/>
      <c r="H1010" s="25"/>
    </row>
    <row r="1011">
      <c r="F1011" s="25"/>
      <c r="H1011" s="25"/>
    </row>
    <row r="1012">
      <c r="F1012" s="25"/>
      <c r="H1012" s="25"/>
    </row>
    <row r="1013">
      <c r="F1013" s="25"/>
      <c r="H1013" s="25"/>
    </row>
    <row r="1014">
      <c r="F1014" s="25"/>
      <c r="H1014" s="25"/>
    </row>
    <row r="1015">
      <c r="F1015" s="25"/>
      <c r="H1015" s="25"/>
    </row>
    <row r="1016">
      <c r="F1016" s="25"/>
      <c r="H1016" s="25"/>
    </row>
    <row r="1017">
      <c r="F1017" s="25"/>
      <c r="H1017" s="25"/>
    </row>
    <row r="1018">
      <c r="F1018" s="25"/>
      <c r="H1018" s="25"/>
    </row>
    <row r="1019">
      <c r="F1019" s="25"/>
      <c r="H1019" s="25"/>
    </row>
    <row r="1020">
      <c r="F1020" s="25"/>
      <c r="H1020" s="25"/>
    </row>
    <row r="1021">
      <c r="F1021" s="25"/>
      <c r="H1021" s="25"/>
    </row>
    <row r="1022">
      <c r="F1022" s="25"/>
      <c r="H1022" s="25"/>
    </row>
    <row r="1023">
      <c r="F1023" s="25"/>
      <c r="H1023" s="25"/>
    </row>
    <row r="1024">
      <c r="F1024" s="25"/>
      <c r="H1024" s="25"/>
    </row>
    <row r="1025">
      <c r="F1025" s="25"/>
      <c r="H1025" s="25"/>
    </row>
    <row r="1026">
      <c r="F1026" s="25"/>
      <c r="H1026" s="25"/>
    </row>
    <row r="1027">
      <c r="F1027" s="25"/>
      <c r="H1027" s="25"/>
    </row>
    <row r="1028">
      <c r="F1028" s="25"/>
      <c r="H1028" s="25"/>
    </row>
    <row r="1029">
      <c r="F1029" s="25"/>
      <c r="H1029" s="25"/>
    </row>
    <row r="1030">
      <c r="F1030" s="25"/>
      <c r="H1030" s="25"/>
    </row>
    <row r="1031">
      <c r="F1031" s="25"/>
      <c r="H1031" s="25"/>
    </row>
    <row r="1032">
      <c r="F1032" s="25"/>
      <c r="H1032" s="25"/>
    </row>
    <row r="1033">
      <c r="F1033" s="25"/>
      <c r="H1033" s="25"/>
    </row>
    <row r="1034">
      <c r="F1034" s="25"/>
      <c r="H1034" s="25"/>
    </row>
    <row r="1035">
      <c r="F1035" s="25"/>
      <c r="H1035" s="25"/>
    </row>
    <row r="1036">
      <c r="F1036" s="25"/>
      <c r="H1036" s="25"/>
    </row>
    <row r="1037">
      <c r="F1037" s="25"/>
      <c r="H1037" s="25"/>
    </row>
    <row r="1038">
      <c r="F1038" s="25"/>
      <c r="H1038" s="25"/>
    </row>
    <row r="1039">
      <c r="F1039" s="25"/>
      <c r="H1039" s="25"/>
    </row>
    <row r="1040">
      <c r="F1040" s="25"/>
      <c r="H1040" s="25"/>
    </row>
    <row r="1041">
      <c r="F1041" s="25"/>
      <c r="H1041" s="25"/>
    </row>
    <row r="1042">
      <c r="F1042" s="25"/>
      <c r="H1042" s="25"/>
    </row>
    <row r="1043">
      <c r="F1043" s="25"/>
      <c r="H1043" s="25"/>
    </row>
    <row r="1044">
      <c r="F1044" s="25"/>
      <c r="H1044" s="25"/>
    </row>
    <row r="1045">
      <c r="F1045" s="25"/>
      <c r="H1045" s="25"/>
    </row>
    <row r="1046">
      <c r="F1046" s="25"/>
      <c r="H1046" s="25"/>
    </row>
    <row r="1047">
      <c r="F1047" s="25"/>
      <c r="H1047" s="25"/>
    </row>
    <row r="1048">
      <c r="F1048" s="25"/>
      <c r="H1048" s="25"/>
    </row>
    <row r="1049">
      <c r="F1049" s="25"/>
      <c r="H1049" s="25"/>
    </row>
    <row r="1050">
      <c r="F1050" s="25"/>
      <c r="H1050" s="25"/>
    </row>
    <row r="1051">
      <c r="F1051" s="25"/>
      <c r="H1051" s="25"/>
    </row>
    <row r="1052">
      <c r="F1052" s="25"/>
      <c r="H1052" s="25"/>
    </row>
    <row r="1053">
      <c r="F1053" s="25"/>
      <c r="H1053" s="25"/>
    </row>
    <row r="1054">
      <c r="F1054" s="25"/>
      <c r="H1054" s="25"/>
    </row>
    <row r="1055">
      <c r="F1055" s="25"/>
      <c r="H1055" s="25"/>
    </row>
    <row r="1056">
      <c r="F1056" s="25"/>
      <c r="H1056" s="25"/>
    </row>
    <row r="1057">
      <c r="F1057" s="25"/>
      <c r="H1057" s="25"/>
    </row>
    <row r="1058">
      <c r="F1058" s="25"/>
      <c r="H1058" s="25"/>
    </row>
    <row r="1059">
      <c r="F1059" s="25"/>
      <c r="H1059" s="25"/>
    </row>
    <row r="1060">
      <c r="F1060" s="25"/>
      <c r="H1060" s="25"/>
    </row>
    <row r="1061">
      <c r="F1061" s="25"/>
      <c r="H1061" s="25"/>
    </row>
    <row r="1062">
      <c r="F1062" s="25"/>
      <c r="H1062" s="25"/>
    </row>
    <row r="1063">
      <c r="F1063" s="25"/>
      <c r="H1063" s="25"/>
    </row>
    <row r="1064">
      <c r="F1064" s="25"/>
      <c r="H1064" s="25"/>
    </row>
    <row r="1065">
      <c r="F1065" s="25"/>
      <c r="H1065" s="25"/>
    </row>
    <row r="1066">
      <c r="F1066" s="25"/>
      <c r="H1066" s="25"/>
    </row>
    <row r="1067">
      <c r="F1067" s="25"/>
      <c r="H1067" s="25"/>
    </row>
    <row r="1068">
      <c r="F1068" s="25"/>
      <c r="H1068" s="25"/>
    </row>
    <row r="1069">
      <c r="F1069" s="25"/>
      <c r="H1069" s="25"/>
    </row>
    <row r="1070">
      <c r="F1070" s="25"/>
      <c r="H1070" s="25"/>
    </row>
    <row r="1071">
      <c r="F1071" s="25"/>
      <c r="H1071" s="25"/>
    </row>
    <row r="1072">
      <c r="F1072" s="25"/>
      <c r="H1072" s="25"/>
    </row>
    <row r="1073">
      <c r="F1073" s="25"/>
      <c r="H1073" s="25"/>
    </row>
    <row r="1074">
      <c r="F1074" s="25"/>
      <c r="H1074" s="25"/>
    </row>
    <row r="1075">
      <c r="F1075" s="25"/>
      <c r="H1075" s="25"/>
    </row>
    <row r="1076">
      <c r="F1076" s="25"/>
      <c r="H1076" s="25"/>
    </row>
    <row r="1077">
      <c r="F1077" s="25"/>
      <c r="H1077" s="25"/>
    </row>
    <row r="1078">
      <c r="F1078" s="25"/>
      <c r="H1078" s="25"/>
    </row>
    <row r="1079">
      <c r="F1079" s="25"/>
      <c r="H1079" s="25"/>
    </row>
    <row r="1080">
      <c r="F1080" s="25"/>
      <c r="H1080" s="25"/>
    </row>
    <row r="1081">
      <c r="F1081" s="25"/>
      <c r="H1081" s="25"/>
    </row>
    <row r="1082">
      <c r="F1082" s="25"/>
      <c r="H1082" s="25"/>
    </row>
    <row r="1083">
      <c r="F1083" s="25"/>
      <c r="H1083" s="25"/>
    </row>
    <row r="1084">
      <c r="F1084" s="25"/>
      <c r="H1084" s="25"/>
    </row>
    <row r="1085">
      <c r="F1085" s="25"/>
      <c r="H1085" s="25"/>
    </row>
    <row r="1086">
      <c r="F1086" s="25"/>
      <c r="H1086" s="25"/>
    </row>
    <row r="1087">
      <c r="F1087" s="25"/>
      <c r="H1087" s="25"/>
    </row>
    <row r="1088">
      <c r="F1088" s="25"/>
      <c r="H1088" s="25"/>
    </row>
    <row r="1089">
      <c r="F1089" s="25"/>
      <c r="H1089" s="25"/>
    </row>
  </sheetData>
  <mergeCells count="2">
    <mergeCell ref="G1:G2"/>
    <mergeCell ref="H1:N2"/>
  </mergeCells>
  <conditionalFormatting sqref="D39:D40">
    <cfRule type="colorScale" priority="1">
      <colorScale>
        <cfvo type="min"/>
        <cfvo type="max"/>
        <color rgb="FF57BB8A"/>
        <color rgb="FFFFFFFF"/>
      </colorScale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1.5"/>
    <col customWidth="1" min="3" max="3" width="11.25"/>
    <col customWidth="1" min="4" max="5" width="14.63"/>
    <col customWidth="1" min="7" max="8" width="17.25"/>
    <col customWidth="1" min="9" max="9" width="14.5"/>
  </cols>
  <sheetData>
    <row r="1">
      <c r="A1" s="2" t="s">
        <v>199</v>
      </c>
      <c r="I1" s="2"/>
      <c r="J1" s="2"/>
    </row>
    <row r="2">
      <c r="B2" s="2" t="s">
        <v>200</v>
      </c>
      <c r="C2" s="2" t="s">
        <v>201</v>
      </c>
      <c r="I2" s="2"/>
      <c r="J2" s="2"/>
    </row>
    <row r="3">
      <c r="A3" s="17" t="s">
        <v>202</v>
      </c>
      <c r="B3" s="2">
        <v>10.0</v>
      </c>
      <c r="C3" s="2">
        <v>6.5</v>
      </c>
      <c r="I3" s="2"/>
      <c r="J3" s="2"/>
    </row>
    <row r="4">
      <c r="A4" s="2" t="s">
        <v>203</v>
      </c>
      <c r="B4" s="15">
        <f>B3*C3</f>
        <v>65</v>
      </c>
      <c r="I4" s="2"/>
      <c r="J4" s="2"/>
    </row>
    <row r="5">
      <c r="I5" s="2"/>
      <c r="J5" s="2"/>
    </row>
    <row r="6">
      <c r="A6" s="47" t="s">
        <v>148</v>
      </c>
      <c r="I6" s="2" t="s">
        <v>204</v>
      </c>
      <c r="J6" s="2" t="s">
        <v>205</v>
      </c>
    </row>
    <row r="7">
      <c r="B7" s="2" t="s">
        <v>200</v>
      </c>
      <c r="C7" s="2" t="s">
        <v>201</v>
      </c>
      <c r="D7" s="2" t="s">
        <v>206</v>
      </c>
    </row>
    <row r="8">
      <c r="A8" s="17" t="s">
        <v>202</v>
      </c>
      <c r="B8" s="2">
        <v>10.0</v>
      </c>
      <c r="C8" s="2">
        <v>6.5</v>
      </c>
      <c r="D8" s="2">
        <v>2.5</v>
      </c>
    </row>
    <row r="10">
      <c r="A10" s="2" t="s">
        <v>207</v>
      </c>
      <c r="B10" s="15">
        <f>B8*C8</f>
        <v>65</v>
      </c>
    </row>
    <row r="11">
      <c r="A11" s="2" t="s">
        <v>208</v>
      </c>
      <c r="B11" s="15">
        <f>2*(B8+C8)*D8</f>
        <v>82.5</v>
      </c>
    </row>
    <row r="12">
      <c r="A12" s="2" t="s">
        <v>209</v>
      </c>
      <c r="B12" s="15">
        <f>2*(B8+C8)*1.2</f>
        <v>39.6</v>
      </c>
    </row>
    <row r="13">
      <c r="A13" s="2" t="s">
        <v>210</v>
      </c>
      <c r="B13" s="15">
        <f>B10+B11</f>
        <v>147.5</v>
      </c>
    </row>
    <row r="14">
      <c r="A14" s="2" t="s">
        <v>211</v>
      </c>
      <c r="B14" s="15">
        <f>B8*C8</f>
        <v>65</v>
      </c>
    </row>
    <row r="15">
      <c r="A15" s="2"/>
    </row>
    <row r="16">
      <c r="A16" s="2"/>
    </row>
    <row r="17">
      <c r="A17" s="47" t="s">
        <v>212</v>
      </c>
    </row>
    <row r="18">
      <c r="B18" s="2" t="s">
        <v>213</v>
      </c>
      <c r="C18" s="2" t="s">
        <v>214</v>
      </c>
      <c r="D18" s="2" t="s">
        <v>215</v>
      </c>
      <c r="E18" s="2" t="s">
        <v>216</v>
      </c>
      <c r="F18" s="2" t="s">
        <v>217</v>
      </c>
      <c r="G18" s="2" t="s">
        <v>218</v>
      </c>
      <c r="H18" s="2" t="s">
        <v>219</v>
      </c>
      <c r="J18" s="2" t="s">
        <v>220</v>
      </c>
      <c r="K18" s="2" t="s">
        <v>221</v>
      </c>
    </row>
    <row r="19">
      <c r="A19" s="17" t="s">
        <v>202</v>
      </c>
      <c r="B19" s="2">
        <v>30.0</v>
      </c>
      <c r="C19" s="2">
        <v>2.6</v>
      </c>
      <c r="E19" s="2">
        <v>2.0</v>
      </c>
    </row>
    <row r="21">
      <c r="A21" s="2" t="s">
        <v>222</v>
      </c>
      <c r="B21" s="15">
        <f>B19-F23</f>
        <v>30</v>
      </c>
      <c r="D21" s="2"/>
      <c r="E21" s="2" t="s">
        <v>223</v>
      </c>
      <c r="F21" s="15">
        <f>1-(B19/20 -E19)/20</f>
        <v>1.025</v>
      </c>
    </row>
    <row r="23">
      <c r="A23" s="2" t="s">
        <v>224</v>
      </c>
      <c r="B23" s="15">
        <f>B19*C19*F21*1.2</f>
        <v>95.94</v>
      </c>
      <c r="E23" s="2" t="s">
        <v>225</v>
      </c>
      <c r="F23" s="15">
        <f>F19*1.5 + G19*4</f>
        <v>0</v>
      </c>
    </row>
    <row r="24">
      <c r="A24" s="2" t="s">
        <v>226</v>
      </c>
      <c r="B24" s="15">
        <f>(C19+0.2)*4*(D19-1)</f>
        <v>-11.2</v>
      </c>
      <c r="E24" s="2" t="s">
        <v>227</v>
      </c>
      <c r="F24" s="15">
        <f>(J19*K19/2)*H19</f>
        <v>0</v>
      </c>
    </row>
    <row r="25">
      <c r="A25" s="2" t="s">
        <v>228</v>
      </c>
      <c r="B25" s="15">
        <f>B23 +B24 -F24</f>
        <v>84.74</v>
      </c>
    </row>
  </sheetData>
  <mergeCells count="2">
    <mergeCell ref="A6:E6"/>
    <mergeCell ref="A17:H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3" max="3" width="12.88"/>
    <col customWidth="1" min="4" max="4" width="27.0"/>
    <col customWidth="1" min="5" max="5" width="8.0"/>
    <col customWidth="1" min="6" max="6" width="7.88"/>
    <col customWidth="1" min="7" max="7" width="8.13"/>
    <col customWidth="1" min="8" max="8" width="8.5"/>
    <col customWidth="1" min="9" max="9" width="10.25"/>
    <col customWidth="1" min="10" max="10" width="11.0"/>
    <col customWidth="1" hidden="1" min="11" max="11" width="11.0"/>
    <col customWidth="1" hidden="1" min="12" max="12" width="8.5"/>
    <col customWidth="1" min="13" max="14" width="8.5"/>
  </cols>
  <sheetData>
    <row r="1" ht="23.25" customHeight="1">
      <c r="A1" s="2" t="s">
        <v>229</v>
      </c>
      <c r="E1" s="48"/>
      <c r="F1" s="48"/>
      <c r="G1" s="48"/>
      <c r="H1" s="25"/>
      <c r="I1" s="49"/>
      <c r="J1" s="49"/>
      <c r="K1" s="25"/>
    </row>
    <row r="2">
      <c r="A2" s="28" t="s">
        <v>46</v>
      </c>
      <c r="B2" s="28" t="s">
        <v>47</v>
      </c>
      <c r="E2" s="48"/>
      <c r="F2" s="48"/>
      <c r="G2" s="48"/>
      <c r="H2" s="25"/>
      <c r="I2" s="49"/>
      <c r="J2" s="49"/>
      <c r="K2" s="25"/>
    </row>
    <row r="3">
      <c r="A3" s="29" t="s">
        <v>48</v>
      </c>
      <c r="B3" s="29" t="s">
        <v>49</v>
      </c>
      <c r="C3" s="29" t="s">
        <v>50</v>
      </c>
      <c r="D3" s="29" t="s">
        <v>51</v>
      </c>
      <c r="E3" s="50" t="s">
        <v>230</v>
      </c>
      <c r="F3" s="50" t="s">
        <v>61</v>
      </c>
      <c r="G3" s="50" t="s">
        <v>231</v>
      </c>
      <c r="H3" s="29" t="s">
        <v>10</v>
      </c>
      <c r="I3" s="51" t="s">
        <v>232</v>
      </c>
      <c r="J3" s="51" t="s">
        <v>233</v>
      </c>
      <c r="K3" s="29" t="s">
        <v>234</v>
      </c>
      <c r="L3" s="29" t="s">
        <v>63</v>
      </c>
      <c r="M3" s="29" t="s">
        <v>64</v>
      </c>
      <c r="N3" s="29" t="s">
        <v>65</v>
      </c>
      <c r="O3" s="29" t="s">
        <v>66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A4" s="2">
        <v>1.0</v>
      </c>
      <c r="B4" s="31" t="s">
        <v>67</v>
      </c>
      <c r="C4" s="2" t="s">
        <v>68</v>
      </c>
      <c r="D4" s="17" t="s">
        <v>235</v>
      </c>
      <c r="E4" s="52">
        <f t="shared" ref="E4:G4" si="1">E6+E13+E42</f>
        <v>75</v>
      </c>
      <c r="F4" s="52">
        <f t="shared" si="1"/>
        <v>36</v>
      </c>
      <c r="G4" s="52">
        <f t="shared" si="1"/>
        <v>110</v>
      </c>
      <c r="H4" s="32" t="str">
        <f>H6</f>
        <v>m2</v>
      </c>
      <c r="I4" s="49">
        <f t="shared" ref="I4:J4" si="2">I6+I13+I42</f>
        <v>2.2</v>
      </c>
      <c r="J4" s="49">
        <f t="shared" si="2"/>
        <v>0.35</v>
      </c>
      <c r="M4" s="53">
        <f t="shared" ref="M4:N4" si="3">M6</f>
        <v>0.1</v>
      </c>
      <c r="N4" s="53">
        <f t="shared" si="3"/>
        <v>0.21</v>
      </c>
      <c r="O4" s="52">
        <f>O6+O13+O42</f>
        <v>147</v>
      </c>
      <c r="Q4" s="23"/>
    </row>
    <row r="5">
      <c r="A5" s="2"/>
      <c r="B5" s="31"/>
      <c r="D5" s="17" t="s">
        <v>236</v>
      </c>
      <c r="E5" s="52">
        <f t="shared" ref="E5:G5" si="4">E8+E12</f>
        <v>600</v>
      </c>
      <c r="F5" s="52">
        <f t="shared" si="4"/>
        <v>347</v>
      </c>
      <c r="G5" s="52">
        <f t="shared" si="4"/>
        <v>947</v>
      </c>
      <c r="H5" s="32" t="str">
        <f>H6</f>
        <v>m2</v>
      </c>
      <c r="I5" s="54">
        <f t="shared" ref="I5:J5" si="5">I8+I12</f>
        <v>17.45</v>
      </c>
      <c r="J5" s="54">
        <f t="shared" si="5"/>
        <v>2.25</v>
      </c>
      <c r="K5" s="55"/>
      <c r="M5" s="53">
        <f t="shared" ref="M5:N5" si="6">M6</f>
        <v>0.1</v>
      </c>
      <c r="N5" s="53">
        <f t="shared" si="6"/>
        <v>0.21</v>
      </c>
      <c r="O5" s="52">
        <f>O8+O12</f>
        <v>1261</v>
      </c>
      <c r="Q5" s="23"/>
    </row>
    <row r="6">
      <c r="A6" s="2"/>
      <c r="B6" s="31"/>
      <c r="C6" s="2"/>
      <c r="D6" s="2" t="s">
        <v>69</v>
      </c>
      <c r="E6" s="48">
        <f>ceiling('详细计算'!P4,1)</f>
        <v>44</v>
      </c>
      <c r="F6" s="48">
        <f>ceiling('详细计算'!Q4,1)</f>
        <v>21</v>
      </c>
      <c r="G6" s="48">
        <f>ceiling('详细计算'!R4,1)</f>
        <v>65</v>
      </c>
      <c r="H6" s="32" t="str">
        <f>'详细计算'!F4</f>
        <v>m2</v>
      </c>
      <c r="I6" s="54">
        <f t="shared" ref="I6:I13" si="7">MROUND(E6*10/K6,0.5)/10</f>
        <v>1.3</v>
      </c>
      <c r="J6" s="54">
        <f t="shared" ref="J6:J13" si="8">CEILING(I6/8,0.05)</f>
        <v>0.2</v>
      </c>
      <c r="K6" s="55">
        <v>34.375</v>
      </c>
      <c r="L6" s="15">
        <f>'详细计算'!S4</f>
        <v>0.25</v>
      </c>
      <c r="M6" s="53">
        <f>'详细计算'!T4</f>
        <v>0.1</v>
      </c>
      <c r="N6" s="53">
        <f>'详细计算'!U4</f>
        <v>0.21</v>
      </c>
      <c r="O6" s="15">
        <f>ceiling('详细计算'!V4,1)</f>
        <v>87</v>
      </c>
      <c r="Q6" s="23"/>
    </row>
    <row r="7">
      <c r="A7" s="2"/>
      <c r="B7" s="31"/>
      <c r="C7" s="2"/>
      <c r="D7" s="2" t="s">
        <v>70</v>
      </c>
      <c r="E7" s="48">
        <f>ceiling('详细计算'!P5,1)</f>
        <v>44</v>
      </c>
      <c r="F7" s="48">
        <f>ceiling('详细计算'!Q5,1)</f>
        <v>27</v>
      </c>
      <c r="G7" s="48">
        <f>ceiling('详细计算'!R5,1)</f>
        <v>70</v>
      </c>
      <c r="H7" s="32" t="str">
        <f>'详细计算'!F5</f>
        <v>m2</v>
      </c>
      <c r="I7" s="54">
        <f t="shared" si="7"/>
        <v>1.3</v>
      </c>
      <c r="J7" s="54">
        <f t="shared" si="8"/>
        <v>0.2</v>
      </c>
      <c r="K7" s="55">
        <v>34.375</v>
      </c>
      <c r="L7" s="15">
        <f>'详细计算'!S5</f>
        <v>0.25</v>
      </c>
      <c r="M7" s="53">
        <f>'详细计算'!T5</f>
        <v>0.1</v>
      </c>
      <c r="N7" s="53">
        <f>'详细计算'!U5</f>
        <v>0.21</v>
      </c>
      <c r="O7" s="15">
        <f>ceiling('详细计算'!V5,1)</f>
        <v>94</v>
      </c>
    </row>
    <row r="8" ht="15.75" customHeight="1">
      <c r="A8" s="2"/>
      <c r="B8" s="31"/>
      <c r="C8" s="2"/>
      <c r="D8" s="2" t="s">
        <v>71</v>
      </c>
      <c r="E8" s="48">
        <f>ceiling('详细计算'!P6,1)</f>
        <v>350</v>
      </c>
      <c r="F8" s="48">
        <f>ceiling('详细计算'!Q6,1)</f>
        <v>263</v>
      </c>
      <c r="G8" s="48">
        <f>ceiling('详细计算'!R6,1)</f>
        <v>613</v>
      </c>
      <c r="H8" s="32" t="str">
        <f>'详细计算'!F6</f>
        <v>个</v>
      </c>
      <c r="I8" s="54">
        <f t="shared" si="7"/>
        <v>10.2</v>
      </c>
      <c r="J8" s="54">
        <f t="shared" si="8"/>
        <v>1.3</v>
      </c>
      <c r="K8" s="55">
        <v>34.375</v>
      </c>
      <c r="L8" s="15">
        <f>'详细计算'!S6</f>
        <v>0.25</v>
      </c>
      <c r="M8" s="53">
        <f>'详细计算'!T6</f>
        <v>0.1</v>
      </c>
      <c r="N8" s="53">
        <f>'详细计算'!U6</f>
        <v>0.21</v>
      </c>
      <c r="O8" s="15">
        <f>ceiling('详细计算'!V6,1)</f>
        <v>816</v>
      </c>
    </row>
    <row r="9">
      <c r="A9" s="2"/>
      <c r="B9" s="31"/>
      <c r="C9" s="2"/>
      <c r="D9" s="2" t="s">
        <v>73</v>
      </c>
      <c r="E9" s="48">
        <f>ceiling('详细计算'!P7,20)</f>
        <v>440</v>
      </c>
      <c r="F9" s="48">
        <f>ceiling('详细计算'!Q7,20)</f>
        <v>420</v>
      </c>
      <c r="G9" s="48">
        <f>ceiling('详细计算'!R7,20)</f>
        <v>860</v>
      </c>
      <c r="H9" s="32" t="str">
        <f>'详细计算'!F7</f>
        <v>个</v>
      </c>
      <c r="I9" s="54">
        <f t="shared" si="7"/>
        <v>12.8</v>
      </c>
      <c r="J9" s="54">
        <f t="shared" si="8"/>
        <v>1.6</v>
      </c>
      <c r="K9" s="55">
        <v>34.375</v>
      </c>
      <c r="L9" s="15">
        <f>'详细计算'!S7</f>
        <v>0.25</v>
      </c>
      <c r="M9" s="53">
        <f>'详细计算'!T7</f>
        <v>0.1</v>
      </c>
      <c r="N9" s="53">
        <f>'详细计算'!U7</f>
        <v>0.21</v>
      </c>
      <c r="O9" s="15">
        <f>ceiling('详细计算'!V7,1)</f>
        <v>1142</v>
      </c>
    </row>
    <row r="10">
      <c r="A10" s="2"/>
      <c r="B10" s="31"/>
      <c r="C10" s="2"/>
      <c r="D10" s="2" t="s">
        <v>74</v>
      </c>
      <c r="E10" s="48">
        <f>ceiling('详细计算'!P8,20)</f>
        <v>580</v>
      </c>
      <c r="F10" s="48">
        <f>ceiling('详细计算'!Q8,20)</f>
        <v>0</v>
      </c>
      <c r="G10" s="48">
        <f>ceiling('详细计算'!R8,20)</f>
        <v>580</v>
      </c>
      <c r="H10" s="32" t="str">
        <f>'详细计算'!F8</f>
        <v>个</v>
      </c>
      <c r="I10" s="54">
        <f t="shared" si="7"/>
        <v>16.85</v>
      </c>
      <c r="J10" s="54">
        <f t="shared" si="8"/>
        <v>2.15</v>
      </c>
      <c r="K10" s="55">
        <v>34.375</v>
      </c>
      <c r="L10" s="15">
        <f>'详细计算'!S8</f>
        <v>0.25</v>
      </c>
      <c r="M10" s="53">
        <f>'详细计算'!T8</f>
        <v>0.1</v>
      </c>
      <c r="N10" s="53">
        <f>'详细计算'!U8</f>
        <v>0.21</v>
      </c>
      <c r="O10" s="15">
        <f>ceiling('详细计算'!V8,1)</f>
        <v>749</v>
      </c>
    </row>
    <row r="11">
      <c r="A11" s="2"/>
      <c r="B11" s="31"/>
      <c r="C11" s="2"/>
      <c r="D11" s="2" t="s">
        <v>75</v>
      </c>
      <c r="E11" s="48">
        <f>ceiling('详细计算'!P9,1)</f>
        <v>625</v>
      </c>
      <c r="F11" s="48">
        <f>ceiling('详细计算'!Q9,1)</f>
        <v>0</v>
      </c>
      <c r="G11" s="48">
        <f>ceiling('详细计算'!R9,1)</f>
        <v>625</v>
      </c>
      <c r="H11" s="32" t="str">
        <f>'详细计算'!F9</f>
        <v>个</v>
      </c>
      <c r="I11" s="54">
        <f t="shared" si="7"/>
        <v>18.2</v>
      </c>
      <c r="J11" s="54">
        <f t="shared" si="8"/>
        <v>2.3</v>
      </c>
      <c r="K11" s="55">
        <v>34.375</v>
      </c>
      <c r="L11" s="15">
        <f>'详细计算'!S9</f>
        <v>0.25</v>
      </c>
      <c r="M11" s="53">
        <f>'详细计算'!T9</f>
        <v>0.1</v>
      </c>
      <c r="N11" s="53">
        <f>'详细计算'!U9</f>
        <v>0.21</v>
      </c>
      <c r="O11" s="15">
        <f>ceiling('详细计算'!V9,1)</f>
        <v>832</v>
      </c>
    </row>
    <row r="12">
      <c r="A12" s="2"/>
      <c r="B12" s="31"/>
      <c r="C12" s="2"/>
      <c r="D12" s="2" t="s">
        <v>237</v>
      </c>
      <c r="E12" s="48">
        <f>ceiling('详细计算'!P11,10)</f>
        <v>250</v>
      </c>
      <c r="F12" s="48">
        <f>ceiling('详细计算'!Q11,1)</f>
        <v>84</v>
      </c>
      <c r="G12" s="48">
        <f>ceiling('详细计算'!R11,1)</f>
        <v>334</v>
      </c>
      <c r="H12" s="32" t="str">
        <f>'详细计算'!F11</f>
        <v>个</v>
      </c>
      <c r="I12" s="54">
        <f t="shared" si="7"/>
        <v>7.25</v>
      </c>
      <c r="J12" s="54">
        <f t="shared" si="8"/>
        <v>0.95</v>
      </c>
      <c r="K12" s="55">
        <v>34.375</v>
      </c>
      <c r="L12" s="15">
        <f>'详细计算'!S11</f>
        <v>0.25</v>
      </c>
      <c r="M12" s="53">
        <f>'详细计算'!T11</f>
        <v>0.1</v>
      </c>
      <c r="N12" s="53">
        <f>'详细计算'!U11</f>
        <v>0.21</v>
      </c>
      <c r="O12" s="15">
        <f>ceiling('详细计算'!V11,1)</f>
        <v>445</v>
      </c>
    </row>
    <row r="13">
      <c r="A13" s="2"/>
      <c r="B13" s="31"/>
      <c r="C13" s="2"/>
      <c r="D13" s="2" t="s">
        <v>76</v>
      </c>
      <c r="E13" s="48">
        <f>ceiling('详细计算'!P10,1)</f>
        <v>13</v>
      </c>
      <c r="F13" s="48">
        <f>ceiling('详细计算'!Q10,1)</f>
        <v>11</v>
      </c>
      <c r="G13" s="48">
        <f>ceiling('详细计算'!R10,1)</f>
        <v>23</v>
      </c>
      <c r="H13" s="32" t="str">
        <f>'详细计算'!F10</f>
        <v>m2</v>
      </c>
      <c r="I13" s="54">
        <f t="shared" si="7"/>
        <v>0.4</v>
      </c>
      <c r="J13" s="54">
        <f t="shared" si="8"/>
        <v>0.05</v>
      </c>
      <c r="K13" s="55">
        <v>34.375</v>
      </c>
      <c r="L13" s="15">
        <f>'详细计算'!S10</f>
        <v>0.25</v>
      </c>
      <c r="M13" s="53">
        <f>'详细计算'!T10</f>
        <v>0.1</v>
      </c>
      <c r="N13" s="53">
        <f>'详细计算'!U10</f>
        <v>0.21</v>
      </c>
      <c r="O13" s="15">
        <f>ceiling('详细计算'!V10,1)</f>
        <v>31</v>
      </c>
    </row>
    <row r="14">
      <c r="A14" s="2"/>
      <c r="B14" s="31"/>
      <c r="C14" s="2"/>
      <c r="D14" s="2" t="s">
        <v>78</v>
      </c>
      <c r="E14" s="48"/>
      <c r="F14" s="48"/>
      <c r="G14" s="48"/>
      <c r="H14" s="32"/>
      <c r="I14" s="54"/>
      <c r="J14" s="54"/>
      <c r="K14" s="55"/>
    </row>
    <row r="15">
      <c r="A15" s="2"/>
      <c r="B15" s="31"/>
      <c r="C15" s="2"/>
      <c r="E15" s="48"/>
      <c r="F15" s="48"/>
      <c r="G15" s="48"/>
      <c r="H15" s="32"/>
      <c r="I15" s="54"/>
      <c r="J15" s="54"/>
      <c r="K15" s="55"/>
    </row>
    <row r="16">
      <c r="A16" s="2"/>
      <c r="B16" s="31"/>
      <c r="C16" s="2" t="s">
        <v>79</v>
      </c>
      <c r="D16" s="17" t="s">
        <v>238</v>
      </c>
      <c r="E16" s="52">
        <f>E19+E20+E22*0.8</f>
        <v>30.8</v>
      </c>
      <c r="F16" s="52">
        <f>F19+F20</f>
        <v>0</v>
      </c>
      <c r="G16" s="52">
        <f>G19+G20+0.8*G22</f>
        <v>30.8</v>
      </c>
      <c r="H16" s="32" t="str">
        <f>H17</f>
        <v>m2</v>
      </c>
      <c r="I16" s="54">
        <f t="shared" ref="I16:I22" si="9">MROUND(E16*10/K16,0.5)/10</f>
        <v>0.9</v>
      </c>
      <c r="J16" s="54">
        <f t="shared" ref="J16:J22" si="10">CEILING(I16/8,0.05)</f>
        <v>0.15</v>
      </c>
      <c r="K16" s="55">
        <v>34.375</v>
      </c>
      <c r="L16" s="15" t="str">
        <f>'详细计算'!S14</f>
        <v/>
      </c>
      <c r="M16" s="53" t="str">
        <f>'详细计算'!T14</f>
        <v/>
      </c>
      <c r="N16" s="53">
        <f>N17</f>
        <v>0.21</v>
      </c>
      <c r="O16" s="15">
        <f>G16 * (1+M16)*(1+N16)</f>
        <v>37.268</v>
      </c>
    </row>
    <row r="17">
      <c r="A17" s="2"/>
      <c r="B17" s="31"/>
      <c r="D17" s="2" t="s">
        <v>80</v>
      </c>
      <c r="E17" s="48">
        <f>ceiling('详细计算'!P13,1)</f>
        <v>3</v>
      </c>
      <c r="F17" s="48">
        <f>ceiling('详细计算'!Q13,1)</f>
        <v>0</v>
      </c>
      <c r="G17" s="48">
        <f>ceiling('详细计算'!R13,1)</f>
        <v>3</v>
      </c>
      <c r="H17" s="32" t="str">
        <f>'详细计算'!F13</f>
        <v>m2</v>
      </c>
      <c r="I17" s="54">
        <f t="shared" si="9"/>
        <v>0.1</v>
      </c>
      <c r="J17" s="54">
        <f t="shared" si="10"/>
        <v>0.05</v>
      </c>
      <c r="K17" s="55">
        <v>34.375</v>
      </c>
      <c r="L17" s="15">
        <f>'详细计算'!S13</f>
        <v>0.25</v>
      </c>
      <c r="M17" s="53">
        <f>'详细计算'!T13</f>
        <v>0.1</v>
      </c>
      <c r="N17" s="53">
        <f>'详细计算'!U13</f>
        <v>0.21</v>
      </c>
      <c r="O17" s="15">
        <f>ceiling('详细计算'!V13,1)</f>
        <v>4</v>
      </c>
    </row>
    <row r="18">
      <c r="A18" s="2"/>
      <c r="B18" s="31"/>
      <c r="C18" s="2"/>
      <c r="D18" s="2" t="s">
        <v>81</v>
      </c>
      <c r="E18" s="48">
        <f>ceiling('详细计算'!P15,1)</f>
        <v>8</v>
      </c>
      <c r="F18" s="48">
        <f>ceiling('详细计算'!Q15,1)</f>
        <v>0</v>
      </c>
      <c r="G18" s="48">
        <f>ceiling('详细计算'!R15,1)</f>
        <v>8</v>
      </c>
      <c r="H18" s="32" t="str">
        <f>'详细计算'!F15</f>
        <v>m2</v>
      </c>
      <c r="I18" s="54">
        <f t="shared" si="9"/>
        <v>0.25</v>
      </c>
      <c r="J18" s="54">
        <f t="shared" si="10"/>
        <v>0.05</v>
      </c>
      <c r="K18" s="55">
        <v>34.375</v>
      </c>
      <c r="L18" s="15">
        <f>'详细计算'!S15</f>
        <v>0.25</v>
      </c>
      <c r="M18" s="53">
        <f>'详细计算'!T15</f>
        <v>0.1</v>
      </c>
      <c r="N18" s="53">
        <f>'详细计算'!U15</f>
        <v>0.21</v>
      </c>
      <c r="O18" s="15">
        <f>ceiling('详细计算'!V15,1)</f>
        <v>10</v>
      </c>
    </row>
    <row r="19">
      <c r="A19" s="2"/>
      <c r="B19" s="31"/>
      <c r="C19" s="2"/>
      <c r="D19" s="2" t="s">
        <v>82</v>
      </c>
      <c r="E19" s="48">
        <f>ceiling('详细计算'!P16,1)</f>
        <v>2</v>
      </c>
      <c r="F19" s="48">
        <f>ceiling('详细计算'!Q16,1)</f>
        <v>0</v>
      </c>
      <c r="G19" s="48">
        <f>ceiling('详细计算'!R16,1)</f>
        <v>2</v>
      </c>
      <c r="H19" s="32" t="str">
        <f>'详细计算'!F16</f>
        <v>m2</v>
      </c>
      <c r="I19" s="54">
        <f t="shared" si="9"/>
        <v>0.05</v>
      </c>
      <c r="J19" s="54">
        <f t="shared" si="10"/>
        <v>0.05</v>
      </c>
      <c r="K19" s="55">
        <v>34.375</v>
      </c>
      <c r="L19" s="15">
        <f>'详细计算'!S16</f>
        <v>0.25</v>
      </c>
      <c r="M19" s="53">
        <f>'详细计算'!T16</f>
        <v>0.1</v>
      </c>
      <c r="N19" s="53">
        <f>'详细计算'!U16</f>
        <v>0.21</v>
      </c>
      <c r="O19" s="15">
        <f>ceiling('详细计算'!V16,1)</f>
        <v>3</v>
      </c>
    </row>
    <row r="20">
      <c r="A20" s="2"/>
      <c r="B20" s="31"/>
      <c r="C20" s="2"/>
      <c r="D20" s="2" t="s">
        <v>83</v>
      </c>
      <c r="E20" s="48">
        <f>ceiling('详细计算'!P17,1)</f>
        <v>24</v>
      </c>
      <c r="F20" s="48">
        <f>ceiling('详细计算'!Q17,1)</f>
        <v>0</v>
      </c>
      <c r="G20" s="48">
        <f>ceiling('详细计算'!R17,1)</f>
        <v>24</v>
      </c>
      <c r="H20" s="32" t="str">
        <f>'详细计算'!F17</f>
        <v>m2</v>
      </c>
      <c r="I20" s="54">
        <f t="shared" si="9"/>
        <v>0.7</v>
      </c>
      <c r="J20" s="54">
        <f t="shared" si="10"/>
        <v>0.1</v>
      </c>
      <c r="K20" s="55">
        <v>34.375</v>
      </c>
      <c r="L20" s="15">
        <f>'详细计算'!S17</f>
        <v>0.25</v>
      </c>
      <c r="M20" s="53">
        <f>'详细计算'!T17</f>
        <v>0.1</v>
      </c>
      <c r="N20" s="53">
        <f>'详细计算'!U17</f>
        <v>0.21</v>
      </c>
      <c r="O20" s="15">
        <f>ceiling('详细计算'!V17,1)</f>
        <v>32</v>
      </c>
    </row>
    <row r="21">
      <c r="A21" s="2"/>
      <c r="B21" s="31"/>
      <c r="C21" s="2"/>
      <c r="D21" s="2" t="s">
        <v>84</v>
      </c>
      <c r="E21" s="48">
        <f>ceiling('详细计算'!P18,1)</f>
        <v>36</v>
      </c>
      <c r="F21" s="48">
        <f>ceiling('详细计算'!Q18,1)</f>
        <v>0</v>
      </c>
      <c r="G21" s="48">
        <f>ceiling('详细计算'!R18,1)</f>
        <v>36</v>
      </c>
      <c r="H21" s="32" t="str">
        <f>'详细计算'!F18</f>
        <v>m2</v>
      </c>
      <c r="I21" s="54">
        <f t="shared" si="9"/>
        <v>1.05</v>
      </c>
      <c r="J21" s="54">
        <f t="shared" si="10"/>
        <v>0.15</v>
      </c>
      <c r="K21" s="55">
        <v>34.375</v>
      </c>
      <c r="L21" s="15">
        <f>'详细计算'!S18</f>
        <v>0.25</v>
      </c>
      <c r="M21" s="53">
        <f>'详细计算'!T18</f>
        <v>0.1</v>
      </c>
      <c r="N21" s="53">
        <f>'详细计算'!U18</f>
        <v>0.21</v>
      </c>
      <c r="O21" s="15">
        <f>ceiling('详细计算'!V18,1)</f>
        <v>48</v>
      </c>
    </row>
    <row r="22">
      <c r="A22" s="2"/>
      <c r="B22" s="31"/>
      <c r="C22" s="2"/>
      <c r="D22" s="2" t="s">
        <v>239</v>
      </c>
      <c r="E22" s="48">
        <f>ceiling('详细计算'!P19,1)</f>
        <v>6</v>
      </c>
      <c r="F22" s="48">
        <f>ceiling('详细计算'!Q19,1)</f>
        <v>0</v>
      </c>
      <c r="G22" s="48">
        <f>ceiling('详细计算'!R19,1)</f>
        <v>6</v>
      </c>
      <c r="H22" s="32" t="str">
        <f>'详细计算'!F19</f>
        <v>m</v>
      </c>
      <c r="I22" s="54">
        <f t="shared" si="9"/>
        <v>0.15</v>
      </c>
      <c r="J22" s="54">
        <f t="shared" si="10"/>
        <v>0.05</v>
      </c>
      <c r="K22" s="55">
        <v>34.375</v>
      </c>
      <c r="L22" s="15">
        <f>'详细计算'!S19</f>
        <v>0.25</v>
      </c>
      <c r="M22" s="53">
        <f>'详细计算'!T19</f>
        <v>0.1</v>
      </c>
      <c r="N22" s="53">
        <f>'详细计算'!U19</f>
        <v>0.21</v>
      </c>
      <c r="O22" s="15">
        <f>ceiling('详细计算'!V19,1)</f>
        <v>8</v>
      </c>
    </row>
    <row r="23">
      <c r="A23" s="2"/>
      <c r="B23" s="31"/>
      <c r="C23" s="2"/>
      <c r="D23" s="2" t="s">
        <v>78</v>
      </c>
      <c r="E23" s="48"/>
      <c r="F23" s="48"/>
      <c r="G23" s="48"/>
      <c r="H23" s="32"/>
      <c r="I23" s="54"/>
      <c r="J23" s="54"/>
      <c r="K23" s="55"/>
    </row>
    <row r="24">
      <c r="A24" s="2"/>
      <c r="B24" s="31"/>
      <c r="C24" s="2"/>
      <c r="D24" s="2"/>
      <c r="E24" s="48"/>
      <c r="F24" s="48"/>
      <c r="G24" s="48"/>
      <c r="H24" s="32"/>
      <c r="I24" s="54"/>
      <c r="J24" s="54"/>
      <c r="K24" s="55"/>
    </row>
    <row r="25">
      <c r="B25" s="31"/>
      <c r="C25" s="2" t="s">
        <v>3</v>
      </c>
      <c r="D25" s="2" t="s">
        <v>88</v>
      </c>
      <c r="E25" s="48">
        <f>ceiling('详细计算'!P23,1)</f>
        <v>9</v>
      </c>
      <c r="F25" s="48">
        <f>ceiling('详细计算'!Q23,1)</f>
        <v>0</v>
      </c>
      <c r="G25" s="48">
        <f>ceiling('详细计算'!R23,1)</f>
        <v>9</v>
      </c>
      <c r="H25" s="32" t="str">
        <f>'详细计算'!F23</f>
        <v>m2</v>
      </c>
      <c r="I25" s="54">
        <f t="shared" ref="I25:I29" si="11">MROUND(E25*10/K25,0.5)/10</f>
        <v>0.25</v>
      </c>
      <c r="J25" s="54">
        <f t="shared" ref="J25:J29" si="12">CEILING(I25/8,0.05)</f>
        <v>0.05</v>
      </c>
      <c r="K25" s="55">
        <v>34.375</v>
      </c>
      <c r="L25" s="15">
        <f>'详细计算'!S23</f>
        <v>0.25</v>
      </c>
      <c r="M25" s="53">
        <f>'详细计算'!T23</f>
        <v>0.1</v>
      </c>
      <c r="N25" s="53">
        <f>'详细计算'!U23</f>
        <v>0.21</v>
      </c>
      <c r="O25" s="15">
        <f>ceiling('详细计算'!V23,1)</f>
        <v>12</v>
      </c>
    </row>
    <row r="26">
      <c r="B26" s="31"/>
      <c r="C26" s="2"/>
      <c r="D26" s="2" t="s">
        <v>89</v>
      </c>
      <c r="E26" s="48">
        <f>ceiling('详细计算'!P24,1)</f>
        <v>50</v>
      </c>
      <c r="F26" s="48">
        <f>ceiling('详细计算'!Q24,1)</f>
        <v>21</v>
      </c>
      <c r="G26" s="48">
        <f>ceiling('详细计算'!R24,1)</f>
        <v>71</v>
      </c>
      <c r="H26" s="32" t="str">
        <f>'详细计算'!F24</f>
        <v>m2</v>
      </c>
      <c r="I26" s="54">
        <f t="shared" si="11"/>
        <v>1.45</v>
      </c>
      <c r="J26" s="54">
        <f t="shared" si="12"/>
        <v>0.2</v>
      </c>
      <c r="K26" s="55">
        <v>34.375</v>
      </c>
      <c r="L26" s="15">
        <f>'详细计算'!S24</f>
        <v>0.25</v>
      </c>
      <c r="M26" s="53">
        <f>'详细计算'!T24</f>
        <v>0.1</v>
      </c>
      <c r="N26" s="53">
        <f>'详细计算'!U24</f>
        <v>0.21</v>
      </c>
      <c r="O26" s="15">
        <f>ceiling('详细计算'!V24,1)</f>
        <v>95</v>
      </c>
    </row>
    <row r="27">
      <c r="B27" s="31"/>
      <c r="C27" s="2"/>
      <c r="D27" s="2" t="s">
        <v>90</v>
      </c>
      <c r="E27" s="48">
        <f>ceiling('详细计算'!P25,1)</f>
        <v>38</v>
      </c>
      <c r="F27" s="48">
        <f>ceiling('详细计算'!Q25,1)</f>
        <v>15</v>
      </c>
      <c r="G27" s="48">
        <f>ceiling('详细计算'!R25,1)</f>
        <v>53</v>
      </c>
      <c r="H27" s="32" t="str">
        <f>'详细计算'!F25</f>
        <v>m2</v>
      </c>
      <c r="I27" s="54">
        <f t="shared" si="11"/>
        <v>1.1</v>
      </c>
      <c r="J27" s="54">
        <f t="shared" si="12"/>
        <v>0.15</v>
      </c>
      <c r="K27" s="55">
        <v>34.375</v>
      </c>
      <c r="L27" s="15">
        <f>'详细计算'!S25</f>
        <v>0.25</v>
      </c>
      <c r="M27" s="53">
        <f>'详细计算'!T25</f>
        <v>0.1</v>
      </c>
      <c r="N27" s="53">
        <f>'详细计算'!U25</f>
        <v>0.21</v>
      </c>
      <c r="O27" s="15">
        <f>ceiling('详细计算'!V25,1)</f>
        <v>70</v>
      </c>
    </row>
    <row r="28">
      <c r="B28" s="31"/>
      <c r="C28" s="2"/>
      <c r="D28" s="2" t="s">
        <v>91</v>
      </c>
      <c r="E28" s="48">
        <f>ceiling('详细计算'!P26,1)</f>
        <v>75</v>
      </c>
      <c r="F28" s="48">
        <f>ceiling('详细计算'!Q26,1)</f>
        <v>16</v>
      </c>
      <c r="G28" s="48">
        <f>ceiling('详细计算'!R26,1)</f>
        <v>91</v>
      </c>
      <c r="H28" s="32" t="str">
        <f>'详细计算'!F26</f>
        <v>m</v>
      </c>
      <c r="I28" s="54">
        <f t="shared" si="11"/>
        <v>2.2</v>
      </c>
      <c r="J28" s="54">
        <f t="shared" si="12"/>
        <v>0.3</v>
      </c>
      <c r="K28" s="55">
        <v>34.375</v>
      </c>
      <c r="L28" s="15">
        <f>'详细计算'!S26</f>
        <v>0.25</v>
      </c>
      <c r="M28" s="53">
        <f>'详细计算'!T26</f>
        <v>0.1</v>
      </c>
      <c r="N28" s="53">
        <f>'详细计算'!U26</f>
        <v>0.21</v>
      </c>
      <c r="O28" s="15">
        <f>ceiling('详细计算'!V26,1)</f>
        <v>121</v>
      </c>
    </row>
    <row r="29">
      <c r="B29" s="31"/>
      <c r="C29" s="2"/>
      <c r="D29" s="2" t="s">
        <v>92</v>
      </c>
      <c r="E29" s="48">
        <f>ceiling('详细计算'!P27,1)</f>
        <v>25</v>
      </c>
      <c r="F29" s="48">
        <f>ceiling('详细计算'!Q27,1)</f>
        <v>4</v>
      </c>
      <c r="G29" s="48">
        <f>ceiling('详细计算'!R27,1)</f>
        <v>29</v>
      </c>
      <c r="H29" s="32" t="str">
        <f>'详细计算'!F27</f>
        <v>m2</v>
      </c>
      <c r="I29" s="54">
        <f t="shared" si="11"/>
        <v>0.75</v>
      </c>
      <c r="J29" s="54">
        <f t="shared" si="12"/>
        <v>0.1</v>
      </c>
      <c r="K29" s="55">
        <v>34.375</v>
      </c>
      <c r="L29" s="15">
        <f>'详细计算'!S27</f>
        <v>1.5</v>
      </c>
      <c r="M29" s="53">
        <f>'详细计算'!T27</f>
        <v>0.1</v>
      </c>
      <c r="N29" s="53">
        <f>'详细计算'!U27</f>
        <v>0.21</v>
      </c>
      <c r="O29" s="15">
        <f>ceiling('详细计算'!V27,1)</f>
        <v>39</v>
      </c>
    </row>
    <row r="30">
      <c r="B30" s="31"/>
      <c r="C30" s="2"/>
      <c r="D30" s="2" t="s">
        <v>78</v>
      </c>
      <c r="E30" s="48"/>
      <c r="F30" s="48"/>
      <c r="G30" s="48"/>
      <c r="H30" s="32"/>
      <c r="I30" s="54"/>
      <c r="J30" s="54"/>
      <c r="K30" s="55"/>
    </row>
    <row r="31">
      <c r="B31" s="31"/>
      <c r="C31" s="2"/>
      <c r="D31" s="2"/>
      <c r="E31" s="48"/>
      <c r="F31" s="48"/>
      <c r="G31" s="48"/>
      <c r="H31" s="32"/>
      <c r="I31" s="54"/>
      <c r="J31" s="54"/>
      <c r="K31" s="55"/>
    </row>
    <row r="32">
      <c r="B32" s="31"/>
      <c r="C32" s="2" t="s">
        <v>93</v>
      </c>
      <c r="D32" s="2" t="s">
        <v>94</v>
      </c>
      <c r="E32" s="48">
        <f>ceiling('详细计算'!P30,1)</f>
        <v>50</v>
      </c>
      <c r="F32" s="48">
        <f>ceiling('详细计算'!Q30,1)</f>
        <v>0</v>
      </c>
      <c r="G32" s="48">
        <f>ceiling('详细计算'!R30,1)</f>
        <v>50</v>
      </c>
      <c r="H32" s="32" t="str">
        <f>'详细计算'!F30</f>
        <v>级</v>
      </c>
      <c r="I32" s="54">
        <f t="shared" ref="I32:I37" si="13">MROUND(E32*10/K32,0.5)/10</f>
        <v>1.45</v>
      </c>
      <c r="J32" s="54">
        <f t="shared" ref="J32:J37" si="14">CEILING(I32/8,0.05)</f>
        <v>0.2</v>
      </c>
      <c r="K32" s="55">
        <v>34.375</v>
      </c>
      <c r="L32" s="15">
        <f>'详细计算'!S30</f>
        <v>0.25</v>
      </c>
      <c r="M32" s="53">
        <f>'详细计算'!T30</f>
        <v>0.1</v>
      </c>
      <c r="N32" s="53">
        <f>'详细计算'!U30</f>
        <v>0.21</v>
      </c>
      <c r="O32" s="15">
        <f>ceiling('详细计算'!V30,1)</f>
        <v>67</v>
      </c>
    </row>
    <row r="33">
      <c r="B33" s="31"/>
      <c r="D33" s="2" t="s">
        <v>96</v>
      </c>
      <c r="E33" s="48">
        <f>ceiling('详细计算'!P31,1)</f>
        <v>5</v>
      </c>
      <c r="F33" s="48">
        <f>ceiling('详细计算'!Q31,1)</f>
        <v>0</v>
      </c>
      <c r="G33" s="48">
        <f>ceiling('详细计算'!R31,1)</f>
        <v>5</v>
      </c>
      <c r="H33" s="32" t="str">
        <f>'详细计算'!F31</f>
        <v>级</v>
      </c>
      <c r="I33" s="54">
        <f t="shared" si="13"/>
        <v>0.15</v>
      </c>
      <c r="J33" s="54">
        <f t="shared" si="14"/>
        <v>0.05</v>
      </c>
      <c r="K33" s="55">
        <v>34.375</v>
      </c>
      <c r="L33" s="15">
        <f>'详细计算'!S31</f>
        <v>0.25</v>
      </c>
      <c r="M33" s="53">
        <f>'详细计算'!T31</f>
        <v>0.1</v>
      </c>
      <c r="N33" s="53">
        <f>'详细计算'!U31</f>
        <v>0.21</v>
      </c>
      <c r="O33" s="15">
        <f>ceiling('详细计算'!V31,1)</f>
        <v>6</v>
      </c>
    </row>
    <row r="34">
      <c r="B34" s="31"/>
      <c r="D34" s="2" t="s">
        <v>97</v>
      </c>
      <c r="E34" s="48">
        <f>ceiling('详细计算'!P32,1)</f>
        <v>11</v>
      </c>
      <c r="F34" s="48">
        <f>ceiling('详细计算'!Q32,1)</f>
        <v>3</v>
      </c>
      <c r="G34" s="48">
        <f>ceiling('详细计算'!R32,1)</f>
        <v>13</v>
      </c>
      <c r="H34" s="32" t="str">
        <f>'详细计算'!F32</f>
        <v>级</v>
      </c>
      <c r="I34" s="54">
        <f t="shared" si="13"/>
        <v>0.3</v>
      </c>
      <c r="J34" s="54">
        <f t="shared" si="14"/>
        <v>0.05</v>
      </c>
      <c r="K34" s="55">
        <v>34.375</v>
      </c>
      <c r="L34" s="15">
        <f>'详细计算'!S32</f>
        <v>0.25</v>
      </c>
      <c r="M34" s="53">
        <f>'详细计算'!T32</f>
        <v>0.1</v>
      </c>
      <c r="N34" s="53">
        <f>'详细计算'!U32</f>
        <v>0.21</v>
      </c>
      <c r="O34" s="15">
        <f>ceiling('详细计算'!V32,1)</f>
        <v>17</v>
      </c>
    </row>
    <row r="35">
      <c r="B35" s="31"/>
      <c r="D35" s="2" t="s">
        <v>98</v>
      </c>
      <c r="E35" s="48">
        <f>ceiling('详细计算'!P33,1)</f>
        <v>12</v>
      </c>
      <c r="F35" s="48">
        <f>ceiling('详细计算'!Q33,1)</f>
        <v>5</v>
      </c>
      <c r="G35" s="48">
        <f>ceiling('详细计算'!R33,1)</f>
        <v>16</v>
      </c>
      <c r="H35" s="32" t="str">
        <f>'详细计算'!F33</f>
        <v>级</v>
      </c>
      <c r="I35" s="54">
        <f t="shared" si="13"/>
        <v>0.35</v>
      </c>
      <c r="J35" s="54">
        <f t="shared" si="14"/>
        <v>0.05</v>
      </c>
      <c r="K35" s="55">
        <v>34.375</v>
      </c>
      <c r="L35" s="15">
        <f>'详细计算'!S33</f>
        <v>0.25</v>
      </c>
      <c r="M35" s="53">
        <f>'详细计算'!T33</f>
        <v>0.1</v>
      </c>
      <c r="N35" s="53">
        <f>'详细计算'!U33</f>
        <v>0.21</v>
      </c>
      <c r="O35" s="15">
        <f>ceiling('详细计算'!V33,1)</f>
        <v>21</v>
      </c>
    </row>
    <row r="36">
      <c r="B36" s="31"/>
      <c r="D36" s="2" t="s">
        <v>99</v>
      </c>
      <c r="E36" s="48">
        <f>ceiling('详细计算'!P34,1)</f>
        <v>28</v>
      </c>
      <c r="F36" s="48">
        <f>ceiling('详细计算'!Q34,1)</f>
        <v>0</v>
      </c>
      <c r="G36" s="48">
        <f>ceiling('详细计算'!R34,1)</f>
        <v>28</v>
      </c>
      <c r="H36" s="32" t="str">
        <f>'详细计算'!F34</f>
        <v>级</v>
      </c>
      <c r="I36" s="54">
        <f t="shared" si="13"/>
        <v>0.8</v>
      </c>
      <c r="J36" s="54">
        <f t="shared" si="14"/>
        <v>0.1</v>
      </c>
      <c r="K36" s="55">
        <v>34.375</v>
      </c>
      <c r="L36" s="15">
        <f>'详细计算'!S34</f>
        <v>0.25</v>
      </c>
      <c r="M36" s="53">
        <f>'详细计算'!T34</f>
        <v>0.1</v>
      </c>
      <c r="N36" s="53">
        <f>'详细计算'!U34</f>
        <v>0.21</v>
      </c>
      <c r="O36" s="15">
        <f>ceiling('详细计算'!V34,1)</f>
        <v>37</v>
      </c>
    </row>
    <row r="37">
      <c r="B37" s="31"/>
      <c r="D37" s="2" t="s">
        <v>100</v>
      </c>
      <c r="E37" s="48">
        <f>ceiling('详细计算'!P35,1)</f>
        <v>138</v>
      </c>
      <c r="F37" s="48">
        <f>ceiling('详细计算'!Q35,1)</f>
        <v>0</v>
      </c>
      <c r="G37" s="48">
        <f>ceiling('详细计算'!R35,1)</f>
        <v>138</v>
      </c>
      <c r="H37" s="32" t="str">
        <f>'详细计算'!F35</f>
        <v>楼</v>
      </c>
      <c r="I37" s="54">
        <f t="shared" si="13"/>
        <v>4</v>
      </c>
      <c r="J37" s="54">
        <f t="shared" si="14"/>
        <v>0.5</v>
      </c>
      <c r="K37" s="55">
        <v>34.375</v>
      </c>
      <c r="L37" s="15">
        <f>'详细计算'!S35</f>
        <v>0.25</v>
      </c>
      <c r="M37" s="53">
        <f>'详细计算'!T35</f>
        <v>0.1</v>
      </c>
      <c r="N37" s="53">
        <f>'详细计算'!U35</f>
        <v>0.21</v>
      </c>
      <c r="O37" s="15">
        <f>ceiling('详细计算'!V35,1)</f>
        <v>184</v>
      </c>
    </row>
    <row r="38">
      <c r="B38" s="31"/>
      <c r="D38" s="2" t="s">
        <v>78</v>
      </c>
      <c r="E38" s="48"/>
      <c r="F38" s="48"/>
      <c r="G38" s="48"/>
      <c r="H38" s="32"/>
      <c r="I38" s="54"/>
      <c r="J38" s="54"/>
      <c r="K38" s="55"/>
    </row>
    <row r="39" ht="16.5" customHeight="1">
      <c r="A39" s="2"/>
      <c r="B39" s="2"/>
      <c r="C39" s="2"/>
      <c r="D39" s="2"/>
      <c r="E39" s="48"/>
      <c r="F39" s="48"/>
      <c r="G39" s="48"/>
      <c r="H39" s="32"/>
      <c r="I39" s="54"/>
      <c r="J39" s="54"/>
      <c r="K39" s="55"/>
    </row>
    <row r="40">
      <c r="A40" s="2">
        <v>2.0</v>
      </c>
      <c r="B40" s="34" t="s">
        <v>102</v>
      </c>
      <c r="C40" s="2" t="s">
        <v>240</v>
      </c>
      <c r="D40" s="17" t="s">
        <v>241</v>
      </c>
      <c r="E40" s="52">
        <f t="shared" ref="E40:H40" si="15">E42</f>
        <v>18</v>
      </c>
      <c r="F40" s="52">
        <f t="shared" si="15"/>
        <v>4</v>
      </c>
      <c r="G40" s="52">
        <f t="shared" si="15"/>
        <v>22</v>
      </c>
      <c r="H40" s="32" t="str">
        <f t="shared" si="15"/>
        <v>m2</v>
      </c>
      <c r="I40" s="54">
        <f t="shared" ref="I40:I45" si="18">MROUND(E40*10/K40,0.5)/10</f>
        <v>0.5</v>
      </c>
      <c r="J40" s="54">
        <f t="shared" ref="J40:J45" si="19">CEILING(I40/8,0.05)</f>
        <v>0.1</v>
      </c>
      <c r="K40" s="55">
        <v>34.375</v>
      </c>
      <c r="L40" s="15">
        <f>'详细计算'!S38</f>
        <v>1.5</v>
      </c>
      <c r="M40" s="53">
        <f>'详细计算'!T38</f>
        <v>0.1</v>
      </c>
      <c r="N40" s="53">
        <f t="shared" ref="N40:O40" si="16">N42</f>
        <v>0.21</v>
      </c>
      <c r="O40" s="15">
        <f t="shared" si="16"/>
        <v>29</v>
      </c>
    </row>
    <row r="41">
      <c r="B41" s="34"/>
      <c r="D41" s="2" t="s">
        <v>242</v>
      </c>
      <c r="E41" s="52">
        <f t="shared" ref="E41:H41" si="17">E43</f>
        <v>20.5</v>
      </c>
      <c r="F41" s="52">
        <f t="shared" si="17"/>
        <v>4</v>
      </c>
      <c r="G41" s="52">
        <f t="shared" si="17"/>
        <v>24</v>
      </c>
      <c r="H41" s="32" t="str">
        <f t="shared" si="17"/>
        <v>m2</v>
      </c>
      <c r="I41" s="54">
        <f t="shared" si="18"/>
        <v>0.6</v>
      </c>
      <c r="J41" s="54">
        <f t="shared" si="19"/>
        <v>0.1</v>
      </c>
      <c r="K41" s="55">
        <v>34.375</v>
      </c>
      <c r="L41" s="15">
        <f>'详细计算'!S39</f>
        <v>1.5</v>
      </c>
      <c r="M41" s="53">
        <f>'详细计算'!T39</f>
        <v>0.1</v>
      </c>
      <c r="N41" s="53">
        <f t="shared" ref="N41:O41" si="20">N43</f>
        <v>0.21</v>
      </c>
      <c r="O41" s="15">
        <f t="shared" si="20"/>
        <v>32</v>
      </c>
    </row>
    <row r="42">
      <c r="B42" s="34"/>
      <c r="D42" s="2" t="s">
        <v>243</v>
      </c>
      <c r="E42" s="48">
        <f>mround('详细计算'!P38,0.5)</f>
        <v>18</v>
      </c>
      <c r="F42" s="48">
        <f>ceiling('详细计算'!Q38,1)</f>
        <v>4</v>
      </c>
      <c r="G42" s="48">
        <f>ceiling('详细计算'!R38,1)</f>
        <v>22</v>
      </c>
      <c r="H42" s="32" t="str">
        <f>'详细计算'!F38</f>
        <v>m2</v>
      </c>
      <c r="I42" s="54">
        <f t="shared" si="18"/>
        <v>0.5</v>
      </c>
      <c r="J42" s="54">
        <f t="shared" si="19"/>
        <v>0.1</v>
      </c>
      <c r="K42" s="55">
        <v>34.375</v>
      </c>
      <c r="L42" s="15">
        <f>'详细计算'!S38</f>
        <v>1.5</v>
      </c>
      <c r="M42" s="53">
        <f>'详细计算'!T38</f>
        <v>0.1</v>
      </c>
      <c r="N42" s="53">
        <f>'详细计算'!U38</f>
        <v>0.21</v>
      </c>
      <c r="O42" s="15">
        <f>ceiling('详细计算'!V38,1)</f>
        <v>29</v>
      </c>
    </row>
    <row r="43">
      <c r="B43" s="34"/>
      <c r="D43" s="2" t="s">
        <v>244</v>
      </c>
      <c r="E43" s="48">
        <f>mround('详细计算'!P39,0.5)</f>
        <v>20.5</v>
      </c>
      <c r="F43" s="48">
        <f>ceiling('详细计算'!Q39,1)</f>
        <v>4</v>
      </c>
      <c r="G43" s="48">
        <f>ceiling('详细计算'!R39,1)</f>
        <v>24</v>
      </c>
      <c r="H43" s="32" t="str">
        <f>'详细计算'!F39</f>
        <v>m2</v>
      </c>
      <c r="I43" s="54">
        <f t="shared" si="18"/>
        <v>0.6</v>
      </c>
      <c r="J43" s="54">
        <f t="shared" si="19"/>
        <v>0.1</v>
      </c>
      <c r="K43" s="55">
        <v>34.375</v>
      </c>
      <c r="L43" s="15">
        <f>'详细计算'!S39</f>
        <v>1.5</v>
      </c>
      <c r="M43" s="53">
        <f>'详细计算'!T39</f>
        <v>0.1</v>
      </c>
      <c r="N43" s="53">
        <f>'详细计算'!U39</f>
        <v>0.21</v>
      </c>
      <c r="O43" s="15">
        <f>ceiling('详细计算'!V39,1)</f>
        <v>32</v>
      </c>
    </row>
    <row r="44">
      <c r="B44" s="34"/>
      <c r="D44" s="2" t="s">
        <v>105</v>
      </c>
      <c r="E44" s="48">
        <f>ceiling('详细计算'!P40,1)</f>
        <v>3</v>
      </c>
      <c r="F44" s="48">
        <f>ceiling('详细计算'!Q40,1)</f>
        <v>1</v>
      </c>
      <c r="G44" s="48">
        <f>ceiling('详细计算'!R40,1)</f>
        <v>4</v>
      </c>
      <c r="H44" s="32" t="str">
        <f>'详细计算'!F40</f>
        <v>m2</v>
      </c>
      <c r="I44" s="54">
        <f t="shared" si="18"/>
        <v>0.1</v>
      </c>
      <c r="J44" s="54">
        <f t="shared" si="19"/>
        <v>0.05</v>
      </c>
      <c r="K44" s="55">
        <v>34.375</v>
      </c>
      <c r="L44" s="15">
        <f>'详细计算'!S40</f>
        <v>1.5</v>
      </c>
      <c r="M44" s="53">
        <f>'详细计算'!T40</f>
        <v>0.1</v>
      </c>
      <c r="N44" s="53">
        <f>'详细计算'!U40</f>
        <v>0.21</v>
      </c>
      <c r="O44" s="15">
        <f>ceiling('详细计算'!V40,1)</f>
        <v>5</v>
      </c>
    </row>
    <row r="45">
      <c r="B45" s="34"/>
      <c r="C45" s="2"/>
      <c r="D45" s="2" t="s">
        <v>106</v>
      </c>
      <c r="E45" s="48">
        <f>ceiling('详细计算'!P41,1)</f>
        <v>14</v>
      </c>
      <c r="F45" s="48">
        <f>ceiling('详细计算'!Q41,1)</f>
        <v>3</v>
      </c>
      <c r="G45" s="48">
        <f>ceiling('详细计算'!R41,1)</f>
        <v>16</v>
      </c>
      <c r="H45" s="32" t="str">
        <f>'详细计算'!F41</f>
        <v>m2</v>
      </c>
      <c r="I45" s="54">
        <f t="shared" si="18"/>
        <v>0.4</v>
      </c>
      <c r="J45" s="54">
        <f t="shared" si="19"/>
        <v>0.05</v>
      </c>
      <c r="K45" s="55">
        <v>34.375</v>
      </c>
      <c r="L45" s="15">
        <f>'详细计算'!S41</f>
        <v>1.5</v>
      </c>
      <c r="M45" s="53">
        <f>'详细计算'!T41</f>
        <v>0.1</v>
      </c>
      <c r="N45" s="53">
        <f>'详细计算'!U41</f>
        <v>0.21</v>
      </c>
      <c r="O45" s="15">
        <f>ceiling('详细计算'!V41,1)</f>
        <v>21</v>
      </c>
    </row>
    <row r="46">
      <c r="B46" s="34"/>
      <c r="C46" s="2"/>
      <c r="D46" s="2" t="s">
        <v>78</v>
      </c>
      <c r="E46" s="48"/>
      <c r="F46" s="48"/>
      <c r="G46" s="48"/>
      <c r="H46" s="32"/>
      <c r="I46" s="54"/>
      <c r="J46" s="54"/>
      <c r="K46" s="55"/>
    </row>
    <row r="47">
      <c r="B47" s="34"/>
      <c r="C47" s="2"/>
      <c r="D47" s="2"/>
      <c r="E47" s="48"/>
      <c r="F47" s="48"/>
      <c r="G47" s="48"/>
      <c r="H47" s="32"/>
      <c r="I47" s="54"/>
      <c r="J47" s="54"/>
      <c r="K47" s="55"/>
    </row>
    <row r="48">
      <c r="B48" s="34"/>
      <c r="C48" s="2" t="s">
        <v>98</v>
      </c>
      <c r="D48" s="17" t="s">
        <v>245</v>
      </c>
      <c r="E48" s="52">
        <f t="shared" ref="E48:G48" si="21">E50+E51</f>
        <v>7</v>
      </c>
      <c r="F48" s="52">
        <f t="shared" si="21"/>
        <v>3</v>
      </c>
      <c r="G48" s="52">
        <f t="shared" si="21"/>
        <v>10</v>
      </c>
      <c r="H48" s="32" t="str">
        <f t="shared" ref="H48:H49" si="22">H50</f>
        <v>m2</v>
      </c>
      <c r="I48" s="54">
        <f t="shared" ref="I48:I55" si="23">MROUND(E48*10/K48,0.5)/10</f>
        <v>0.2</v>
      </c>
      <c r="J48" s="54">
        <f t="shared" ref="J48:J55" si="24">CEILING(I48/8,0.01)</f>
        <v>0.03</v>
      </c>
      <c r="K48" s="55">
        <v>34.375</v>
      </c>
      <c r="L48" s="15">
        <f>'详细计算'!S43</f>
        <v>0.25</v>
      </c>
      <c r="M48" s="53">
        <f>'详细计算'!T43</f>
        <v>0.1</v>
      </c>
      <c r="N48" s="53">
        <f t="shared" ref="N48:N49" si="25">N50</f>
        <v>0.09</v>
      </c>
      <c r="O48" s="15">
        <f>O50+O51</f>
        <v>13</v>
      </c>
    </row>
    <row r="49">
      <c r="B49" s="34"/>
      <c r="C49" s="2"/>
      <c r="D49" s="17" t="s">
        <v>246</v>
      </c>
      <c r="E49" s="52">
        <f>E53+E54</f>
        <v>8</v>
      </c>
      <c r="F49" s="52">
        <f>F50+F54</f>
        <v>3</v>
      </c>
      <c r="G49" s="52">
        <f>G53+G54</f>
        <v>11</v>
      </c>
      <c r="H49" s="32" t="str">
        <f t="shared" si="22"/>
        <v>m2</v>
      </c>
      <c r="I49" s="54">
        <f t="shared" si="23"/>
        <v>0.25</v>
      </c>
      <c r="J49" s="54">
        <f t="shared" si="24"/>
        <v>0.04</v>
      </c>
      <c r="K49" s="55">
        <v>34.375</v>
      </c>
      <c r="L49" s="15">
        <f>'详细计算'!S44</f>
        <v>0.25</v>
      </c>
      <c r="M49" s="53">
        <f>'详细计算'!T44</f>
        <v>0.1</v>
      </c>
      <c r="N49" s="53">
        <f t="shared" si="25"/>
        <v>0.09</v>
      </c>
      <c r="O49" s="15">
        <f>O50+O54</f>
        <v>14</v>
      </c>
    </row>
    <row r="50">
      <c r="B50" s="34"/>
      <c r="D50" s="2" t="s">
        <v>107</v>
      </c>
      <c r="E50" s="48">
        <f>MROUND('详细计算'!P42,0.5)</f>
        <v>1.5</v>
      </c>
      <c r="F50" s="48">
        <f>MROUND('详细计算'!Q42,0.5)</f>
        <v>1</v>
      </c>
      <c r="G50" s="48">
        <f>MROUND('详细计算'!R42,0.5)</f>
        <v>2.5</v>
      </c>
      <c r="H50" s="32" t="str">
        <f>'详细计算'!F42</f>
        <v>m2</v>
      </c>
      <c r="I50" s="54">
        <f t="shared" si="23"/>
        <v>0.05</v>
      </c>
      <c r="J50" s="54">
        <f t="shared" si="24"/>
        <v>0.01</v>
      </c>
      <c r="K50" s="55">
        <v>34.375</v>
      </c>
      <c r="L50" s="15">
        <f>'详细计算'!S42</f>
        <v>0.25</v>
      </c>
      <c r="M50" s="53">
        <f>'详细计算'!T42</f>
        <v>0.1</v>
      </c>
      <c r="N50" s="53">
        <f>'详细计算'!U42</f>
        <v>0.09</v>
      </c>
      <c r="O50" s="15">
        <f>ceiling('详细计算'!V42,1)</f>
        <v>4</v>
      </c>
    </row>
    <row r="51">
      <c r="B51" s="34"/>
      <c r="D51" s="2" t="s">
        <v>108</v>
      </c>
      <c r="E51" s="48">
        <f>MROUND('详细计算'!P43,0.5)</f>
        <v>5.5</v>
      </c>
      <c r="F51" s="48">
        <f>MROUND('详细计算'!Q43,0.5)</f>
        <v>2</v>
      </c>
      <c r="G51" s="48">
        <f>MROUND('详细计算'!R43,0.5)</f>
        <v>7.5</v>
      </c>
      <c r="H51" s="32" t="str">
        <f>'详细计算'!F43</f>
        <v>m2</v>
      </c>
      <c r="I51" s="54">
        <f t="shared" si="23"/>
        <v>0.15</v>
      </c>
      <c r="J51" s="54">
        <f t="shared" si="24"/>
        <v>0.02</v>
      </c>
      <c r="K51" s="55">
        <v>34.375</v>
      </c>
      <c r="L51" s="15">
        <f>'详细计算'!S43</f>
        <v>0.25</v>
      </c>
      <c r="M51" s="53">
        <f>'详细计算'!T43</f>
        <v>0.1</v>
      </c>
      <c r="N51" s="53">
        <f>'详细计算'!U43</f>
        <v>0.09</v>
      </c>
      <c r="O51" s="15">
        <f>ceiling('详细计算'!V43,1)</f>
        <v>9</v>
      </c>
    </row>
    <row r="52">
      <c r="B52" s="34"/>
      <c r="D52" s="2" t="s">
        <v>109</v>
      </c>
      <c r="E52" s="48">
        <f>MROUND('详细计算'!P44,0.5)</f>
        <v>3.5</v>
      </c>
      <c r="F52" s="48">
        <f>MROUND('详细计算'!Q44,0.5)</f>
        <v>2</v>
      </c>
      <c r="G52" s="48">
        <f>MROUND('详细计算'!R44,0.5)</f>
        <v>5.5</v>
      </c>
      <c r="H52" s="32" t="str">
        <f>'详细计算'!F44</f>
        <v>m2</v>
      </c>
      <c r="I52" s="54">
        <f t="shared" si="23"/>
        <v>0.1</v>
      </c>
      <c r="J52" s="54">
        <f t="shared" si="24"/>
        <v>0.02</v>
      </c>
      <c r="K52" s="55">
        <v>34.375</v>
      </c>
      <c r="L52" s="15">
        <f>'详细计算'!S44</f>
        <v>0.25</v>
      </c>
      <c r="M52" s="53">
        <f>'详细计算'!T44</f>
        <v>0.1</v>
      </c>
      <c r="N52" s="53">
        <f>'详细计算'!U44</f>
        <v>0.09</v>
      </c>
      <c r="O52" s="15">
        <f>ceiling('详细计算'!V44,1)</f>
        <v>7</v>
      </c>
    </row>
    <row r="53">
      <c r="B53" s="34"/>
      <c r="D53" s="2" t="s">
        <v>110</v>
      </c>
      <c r="E53" s="48">
        <f>MROUND('详细计算'!P45,0.5)</f>
        <v>2</v>
      </c>
      <c r="F53" s="48">
        <f>MROUND('详细计算'!Q45,0.5)</f>
        <v>1</v>
      </c>
      <c r="G53" s="48">
        <f>MROUND('详细计算'!R45,0.5)</f>
        <v>3</v>
      </c>
      <c r="H53" s="32" t="str">
        <f>'详细计算'!F45</f>
        <v>m2</v>
      </c>
      <c r="I53" s="54">
        <f t="shared" si="23"/>
        <v>0.05</v>
      </c>
      <c r="J53" s="54">
        <f t="shared" si="24"/>
        <v>0.01</v>
      </c>
      <c r="K53" s="55">
        <v>34.375</v>
      </c>
      <c r="L53" s="15">
        <f>'详细计算'!S45</f>
        <v>0.25</v>
      </c>
      <c r="M53" s="53">
        <f>'详细计算'!T45</f>
        <v>0.1</v>
      </c>
      <c r="N53" s="53">
        <f>'详细计算'!U45</f>
        <v>0.09</v>
      </c>
      <c r="O53" s="15">
        <f>ceiling('详细计算'!V45,1)</f>
        <v>4</v>
      </c>
    </row>
    <row r="54">
      <c r="B54" s="34"/>
      <c r="D54" s="2" t="s">
        <v>111</v>
      </c>
      <c r="E54" s="48">
        <f>MROUND('详细计算'!P46,0.5)</f>
        <v>6</v>
      </c>
      <c r="F54" s="48">
        <f>MROUND('详细计算'!Q46,0.5)</f>
        <v>2</v>
      </c>
      <c r="G54" s="48">
        <f>MROUND('详细计算'!R46,0.5)</f>
        <v>8</v>
      </c>
      <c r="H54" s="32" t="str">
        <f>'详细计算'!F46</f>
        <v>m2</v>
      </c>
      <c r="I54" s="54">
        <f t="shared" si="23"/>
        <v>0.15</v>
      </c>
      <c r="J54" s="54">
        <f t="shared" si="24"/>
        <v>0.02</v>
      </c>
      <c r="K54" s="55">
        <v>34.375</v>
      </c>
      <c r="L54" s="15">
        <f>'详细计算'!S46</f>
        <v>0.25</v>
      </c>
      <c r="M54" s="53">
        <f>'详细计算'!T46</f>
        <v>0.1</v>
      </c>
      <c r="N54" s="53">
        <f>'详细计算'!U46</f>
        <v>0.09</v>
      </c>
      <c r="O54" s="15">
        <f>ceiling('详细计算'!V46,1)</f>
        <v>10</v>
      </c>
    </row>
    <row r="55">
      <c r="B55" s="34"/>
      <c r="D55" s="2" t="s">
        <v>112</v>
      </c>
      <c r="E55" s="48">
        <f>MROUND('详细计算'!P47,0.5)</f>
        <v>4</v>
      </c>
      <c r="F55" s="48">
        <f>MROUND('详细计算'!Q47,0.5)</f>
        <v>2</v>
      </c>
      <c r="G55" s="48">
        <f>MROUND('详细计算'!R47,0.5)</f>
        <v>6</v>
      </c>
      <c r="H55" s="32" t="str">
        <f>'详细计算'!F47</f>
        <v>m2</v>
      </c>
      <c r="I55" s="54">
        <f t="shared" si="23"/>
        <v>0.1</v>
      </c>
      <c r="J55" s="54">
        <f t="shared" si="24"/>
        <v>0.02</v>
      </c>
      <c r="K55" s="55">
        <v>34.375</v>
      </c>
      <c r="L55" s="15">
        <f>'详细计算'!S47</f>
        <v>0.25</v>
      </c>
      <c r="M55" s="53">
        <f>'详细计算'!T47</f>
        <v>0.1</v>
      </c>
      <c r="N55" s="53">
        <f>'详细计算'!U47</f>
        <v>0.09</v>
      </c>
      <c r="O55" s="15">
        <f>ceiling('详细计算'!V47,1)</f>
        <v>8</v>
      </c>
    </row>
    <row r="56">
      <c r="B56" s="34"/>
      <c r="D56" s="2" t="s">
        <v>78</v>
      </c>
      <c r="E56" s="48"/>
      <c r="F56" s="48"/>
      <c r="G56" s="48"/>
      <c r="H56" s="32"/>
      <c r="I56" s="54"/>
      <c r="J56" s="54"/>
      <c r="K56" s="55"/>
    </row>
    <row r="57">
      <c r="E57" s="48"/>
      <c r="F57" s="48"/>
      <c r="G57" s="48"/>
      <c r="H57" s="32"/>
      <c r="I57" s="54"/>
      <c r="J57" s="54"/>
      <c r="K57" s="55"/>
    </row>
    <row r="58">
      <c r="A58" s="2">
        <v>3.0</v>
      </c>
      <c r="B58" s="36" t="s">
        <v>113</v>
      </c>
      <c r="C58" s="2" t="s">
        <v>114</v>
      </c>
      <c r="D58" s="2" t="s">
        <v>115</v>
      </c>
      <c r="E58" s="48">
        <f>ceiling('详细计算'!P50,1)</f>
        <v>52</v>
      </c>
      <c r="F58" s="48">
        <f>ceiling('详细计算'!Q50,1)</f>
        <v>9</v>
      </c>
      <c r="G58" s="48">
        <f>ceiling('详细计算'!R50,1)</f>
        <v>61</v>
      </c>
      <c r="H58" s="32" t="str">
        <f>'详细计算'!F50</f>
        <v>m2</v>
      </c>
      <c r="I58" s="54">
        <f t="shared" ref="I58:I61" si="26">MROUND(E58*10/K58,0.5)/10</f>
        <v>1.5</v>
      </c>
      <c r="J58" s="54">
        <f t="shared" ref="J58:J61" si="27">CEILING(I58/8,0.05)</f>
        <v>0.2</v>
      </c>
      <c r="K58" s="55">
        <v>34.375</v>
      </c>
      <c r="L58" s="15">
        <f>'详细计算'!S50</f>
        <v>1.5</v>
      </c>
      <c r="M58" s="53">
        <f>'详细计算'!T50</f>
        <v>0.1</v>
      </c>
      <c r="N58" s="53">
        <f>'详细计算'!U50</f>
        <v>0.21</v>
      </c>
      <c r="O58" s="15">
        <f>ceiling('详细计算'!V50,1)</f>
        <v>81</v>
      </c>
    </row>
    <row r="59">
      <c r="B59" s="36"/>
      <c r="D59" s="2" t="s">
        <v>116</v>
      </c>
      <c r="E59" s="48">
        <f>ceiling('详细计算'!P51,1)</f>
        <v>65</v>
      </c>
      <c r="F59" s="48">
        <f>ceiling('详细计算'!Q51,1)</f>
        <v>9</v>
      </c>
      <c r="G59" s="48">
        <f>ceiling('详细计算'!R51,1)</f>
        <v>74</v>
      </c>
      <c r="H59" s="32" t="str">
        <f>'详细计算'!F51</f>
        <v>m2</v>
      </c>
      <c r="I59" s="54">
        <f t="shared" si="26"/>
        <v>1.9</v>
      </c>
      <c r="J59" s="54">
        <f t="shared" si="27"/>
        <v>0.25</v>
      </c>
      <c r="K59" s="55">
        <v>34.375</v>
      </c>
      <c r="L59" s="15">
        <f>'详细计算'!S51</f>
        <v>1.5</v>
      </c>
      <c r="M59" s="53">
        <f>'详细计算'!T51</f>
        <v>0.1</v>
      </c>
      <c r="N59" s="53">
        <f>'详细计算'!U51</f>
        <v>0.21</v>
      </c>
      <c r="O59" s="15">
        <f>ceiling('详细计算'!V51,1)</f>
        <v>98</v>
      </c>
    </row>
    <row r="60">
      <c r="A60" s="2"/>
      <c r="B60" s="36"/>
      <c r="C60" s="2"/>
      <c r="D60" s="2" t="s">
        <v>117</v>
      </c>
      <c r="E60" s="48">
        <f>ceiling('详细计算'!P52,1)</f>
        <v>59</v>
      </c>
      <c r="F60" s="48">
        <f>ceiling('详细计算'!Q52,1)</f>
        <v>9</v>
      </c>
      <c r="G60" s="48">
        <f>ceiling('详细计算'!R52,1)</f>
        <v>67</v>
      </c>
      <c r="H60" s="32" t="str">
        <f>'详细计算'!F52</f>
        <v>m2</v>
      </c>
      <c r="I60" s="54">
        <f t="shared" si="26"/>
        <v>1.7</v>
      </c>
      <c r="J60" s="54">
        <f t="shared" si="27"/>
        <v>0.25</v>
      </c>
      <c r="K60" s="55">
        <v>34.375</v>
      </c>
      <c r="L60" s="15">
        <f>'详细计算'!S52</f>
        <v>1.5</v>
      </c>
      <c r="M60" s="53">
        <f>'详细计算'!T52</f>
        <v>0.1</v>
      </c>
      <c r="N60" s="53">
        <f>'详细计算'!U52</f>
        <v>0.21</v>
      </c>
      <c r="O60" s="15">
        <f>ceiling('详细计算'!V52,1)</f>
        <v>90</v>
      </c>
    </row>
    <row r="61">
      <c r="A61" s="2"/>
      <c r="B61" s="36"/>
      <c r="C61" s="2"/>
      <c r="D61" s="2" t="s">
        <v>118</v>
      </c>
      <c r="E61" s="48">
        <f>ceiling('详细计算'!P53,1)</f>
        <v>13</v>
      </c>
      <c r="F61" s="48">
        <f>ceiling('详细计算'!Q53,1)</f>
        <v>4</v>
      </c>
      <c r="G61" s="48">
        <f>ceiling('详细计算'!R53,1)</f>
        <v>17</v>
      </c>
      <c r="H61" s="32" t="str">
        <f>'详细计算'!F53</f>
        <v>m2</v>
      </c>
      <c r="I61" s="54">
        <f t="shared" si="26"/>
        <v>0.4</v>
      </c>
      <c r="J61" s="54">
        <f t="shared" si="27"/>
        <v>0.05</v>
      </c>
      <c r="K61" s="55">
        <v>34.375</v>
      </c>
      <c r="L61" s="15">
        <f>'详细计算'!S53</f>
        <v>1.5</v>
      </c>
      <c r="M61" s="53">
        <f>'详细计算'!T53</f>
        <v>0.1</v>
      </c>
      <c r="N61" s="53">
        <f>'详细计算'!U53</f>
        <v>0.21</v>
      </c>
      <c r="O61" s="15">
        <f>ceiling('详细计算'!V53,1)</f>
        <v>22</v>
      </c>
    </row>
    <row r="62">
      <c r="A62" s="2"/>
      <c r="B62" s="36"/>
      <c r="C62" s="2"/>
      <c r="D62" s="2" t="s">
        <v>78</v>
      </c>
      <c r="E62" s="48"/>
      <c r="F62" s="48"/>
      <c r="G62" s="48"/>
      <c r="H62" s="32"/>
      <c r="I62" s="54"/>
      <c r="J62" s="54"/>
      <c r="K62" s="55"/>
    </row>
    <row r="63">
      <c r="A63" s="2"/>
      <c r="B63" s="36"/>
      <c r="C63" s="2" t="s">
        <v>119</v>
      </c>
      <c r="D63" s="2" t="s">
        <v>120</v>
      </c>
      <c r="E63" s="48">
        <f>ceiling('详细计算'!P55,1)</f>
        <v>56</v>
      </c>
      <c r="F63" s="48">
        <f>ceiling('详细计算'!Q55,1)</f>
        <v>11</v>
      </c>
      <c r="G63" s="48">
        <f>ceiling('详细计算'!R55,1)</f>
        <v>66</v>
      </c>
      <c r="H63" s="32" t="str">
        <f>'详细计算'!F55</f>
        <v>m2</v>
      </c>
      <c r="I63" s="54">
        <f t="shared" ref="I63:I66" si="28">MROUND(E63*10/K63,0.5)/10</f>
        <v>1.65</v>
      </c>
      <c r="J63" s="54">
        <f t="shared" ref="J63:J66" si="29">CEILING(I63/8,0.05)</f>
        <v>0.25</v>
      </c>
      <c r="K63" s="55">
        <v>34.375</v>
      </c>
      <c r="L63" s="15">
        <f>'详细计算'!S55</f>
        <v>1.5</v>
      </c>
      <c r="M63" s="53">
        <f>'详细计算'!T55</f>
        <v>0.1</v>
      </c>
      <c r="N63" s="53">
        <f>'详细计算'!U55</f>
        <v>0.21</v>
      </c>
      <c r="O63" s="15">
        <f>ceiling('详细计算'!V55,1)</f>
        <v>88</v>
      </c>
    </row>
    <row r="64">
      <c r="A64" s="2"/>
      <c r="B64" s="36"/>
      <c r="C64" s="2"/>
      <c r="D64" s="2" t="s">
        <v>121</v>
      </c>
      <c r="E64" s="48">
        <f>ceiling('详细计算'!P56,1)</f>
        <v>90</v>
      </c>
      <c r="F64" s="48">
        <f>ceiling('详细计算'!Q56,1)</f>
        <v>21</v>
      </c>
      <c r="G64" s="48">
        <f>ceiling('详细计算'!R56,1)</f>
        <v>111</v>
      </c>
      <c r="H64" s="32" t="str">
        <f>'详细计算'!F56</f>
        <v>m2</v>
      </c>
      <c r="I64" s="54">
        <f t="shared" si="28"/>
        <v>2.6</v>
      </c>
      <c r="J64" s="54">
        <f t="shared" si="29"/>
        <v>0.35</v>
      </c>
      <c r="K64" s="55">
        <v>34.375</v>
      </c>
      <c r="L64" s="15">
        <f>'详细计算'!S56</f>
        <v>1.5</v>
      </c>
      <c r="M64" s="53">
        <f>'详细计算'!T56</f>
        <v>0.1</v>
      </c>
      <c r="N64" s="53">
        <f>'详细计算'!U56</f>
        <v>0.21</v>
      </c>
      <c r="O64" s="15">
        <f>ceiling('详细计算'!V56,1)</f>
        <v>148</v>
      </c>
    </row>
    <row r="65">
      <c r="A65" s="2"/>
      <c r="B65" s="36"/>
      <c r="C65" s="2"/>
      <c r="D65" s="2" t="s">
        <v>122</v>
      </c>
      <c r="E65" s="48">
        <f>ceiling('详细计算'!P57,1)</f>
        <v>72</v>
      </c>
      <c r="F65" s="48">
        <f>ceiling('详细计算'!Q57,1)</f>
        <v>13</v>
      </c>
      <c r="G65" s="48">
        <f>ceiling('详细计算'!R57,1)</f>
        <v>85</v>
      </c>
      <c r="H65" s="32" t="str">
        <f>'详细计算'!F57</f>
        <v>m2</v>
      </c>
      <c r="I65" s="54">
        <f t="shared" si="28"/>
        <v>2.1</v>
      </c>
      <c r="J65" s="54">
        <f t="shared" si="29"/>
        <v>0.3</v>
      </c>
      <c r="K65" s="55">
        <v>34.375</v>
      </c>
      <c r="L65" s="15">
        <f>'详细计算'!S57</f>
        <v>1.5</v>
      </c>
      <c r="M65" s="53">
        <f>'详细计算'!T57</f>
        <v>0.1</v>
      </c>
      <c r="N65" s="53">
        <f>'详细计算'!U57</f>
        <v>0.21</v>
      </c>
      <c r="O65" s="15">
        <f>ceiling('详细计算'!V57,1)</f>
        <v>112</v>
      </c>
    </row>
    <row r="66">
      <c r="A66" s="2"/>
      <c r="B66" s="36"/>
      <c r="C66" s="2"/>
      <c r="D66" s="2" t="s">
        <v>123</v>
      </c>
      <c r="E66" s="48">
        <f>ceiling('详细计算'!P58,1)</f>
        <v>108</v>
      </c>
      <c r="F66" s="48">
        <f>ceiling('详细计算'!Q58,1)</f>
        <v>26</v>
      </c>
      <c r="G66" s="48">
        <f>ceiling('详细计算'!R58,1)</f>
        <v>134</v>
      </c>
      <c r="H66" s="32" t="str">
        <f>'详细计算'!F58</f>
        <v>m2</v>
      </c>
      <c r="I66" s="54">
        <f t="shared" si="28"/>
        <v>3.15</v>
      </c>
      <c r="J66" s="54">
        <f t="shared" si="29"/>
        <v>0.4</v>
      </c>
      <c r="K66" s="55">
        <v>34.375</v>
      </c>
      <c r="L66" s="15">
        <f>'详细计算'!S58</f>
        <v>1.5</v>
      </c>
      <c r="M66" s="53">
        <f>'详细计算'!T58</f>
        <v>0.1</v>
      </c>
      <c r="N66" s="53">
        <f>'详细计算'!U58</f>
        <v>0.21</v>
      </c>
      <c r="O66" s="15">
        <f>ceiling('详细计算'!V58,1)</f>
        <v>178</v>
      </c>
    </row>
    <row r="67">
      <c r="A67" s="2"/>
      <c r="B67" s="36"/>
      <c r="C67" s="2"/>
      <c r="D67" s="2" t="s">
        <v>78</v>
      </c>
      <c r="E67" s="48"/>
      <c r="F67" s="48"/>
      <c r="G67" s="48"/>
      <c r="H67" s="32"/>
      <c r="I67" s="54"/>
      <c r="J67" s="54"/>
      <c r="K67" s="55"/>
    </row>
    <row r="68">
      <c r="A68" s="2"/>
      <c r="C68" s="2"/>
      <c r="D68" s="2"/>
      <c r="E68" s="48"/>
      <c r="F68" s="48"/>
      <c r="G68" s="48"/>
      <c r="H68" s="32"/>
      <c r="I68" s="54"/>
      <c r="J68" s="54"/>
      <c r="K68" s="55"/>
    </row>
    <row r="69">
      <c r="A69" s="2">
        <v>4.0</v>
      </c>
      <c r="B69" s="28" t="s">
        <v>124</v>
      </c>
      <c r="C69" s="2" t="s">
        <v>125</v>
      </c>
      <c r="D69" s="2" t="s">
        <v>126</v>
      </c>
      <c r="E69" s="48">
        <f>ceiling('详细计算'!P61,1)</f>
        <v>35</v>
      </c>
      <c r="F69" s="48">
        <f>ceiling('详细计算'!Q61,1)</f>
        <v>9</v>
      </c>
      <c r="G69" s="48">
        <f>ceiling('详细计算'!R61,1)</f>
        <v>44</v>
      </c>
      <c r="H69" s="32" t="str">
        <f>'详细计算'!F61</f>
        <v>m</v>
      </c>
      <c r="I69" s="54">
        <f t="shared" ref="I69:I75" si="30">MROUND(E69*10/K69,0.5)/10</f>
        <v>1</v>
      </c>
      <c r="J69" s="54">
        <f t="shared" ref="J69:J75" si="31">CEILING(I69/8,0.05)</f>
        <v>0.15</v>
      </c>
      <c r="K69" s="55">
        <v>34.375</v>
      </c>
      <c r="L69" s="15">
        <f>'详细计算'!S61</f>
        <v>0.25</v>
      </c>
      <c r="M69" s="53">
        <f>'详细计算'!T61</f>
        <v>0.1</v>
      </c>
      <c r="N69" s="53">
        <f>'详细计算'!U61</f>
        <v>0.21</v>
      </c>
      <c r="O69" s="15">
        <f>ceiling('详细计算'!V61,1)</f>
        <v>58</v>
      </c>
    </row>
    <row r="70">
      <c r="A70" s="2"/>
      <c r="B70" s="28"/>
      <c r="C70" s="2"/>
      <c r="D70" s="2" t="s">
        <v>127</v>
      </c>
      <c r="E70" s="48">
        <f>ceiling('详细计算'!P62,1)</f>
        <v>20</v>
      </c>
      <c r="F70" s="48">
        <f>ceiling('详细计算'!Q62,1)</f>
        <v>7</v>
      </c>
      <c r="G70" s="48">
        <f>ceiling('详细计算'!R62,1)</f>
        <v>27</v>
      </c>
      <c r="H70" s="32" t="str">
        <f>'详细计算'!F62</f>
        <v>m</v>
      </c>
      <c r="I70" s="54">
        <f t="shared" si="30"/>
        <v>0.6</v>
      </c>
      <c r="J70" s="54">
        <f t="shared" si="31"/>
        <v>0.1</v>
      </c>
      <c r="K70" s="55">
        <v>34.375</v>
      </c>
      <c r="L70" s="15">
        <f>'详细计算'!S62</f>
        <v>0.25</v>
      </c>
      <c r="M70" s="53">
        <f>'详细计算'!T62</f>
        <v>0.1</v>
      </c>
      <c r="N70" s="53">
        <f>'详细计算'!U62</f>
        <v>0.21</v>
      </c>
      <c r="O70" s="15">
        <f>ceiling('详细计算'!V62,1)</f>
        <v>36</v>
      </c>
    </row>
    <row r="71">
      <c r="A71" s="2"/>
      <c r="B71" s="28"/>
      <c r="C71" s="2"/>
      <c r="D71" s="2" t="s">
        <v>128</v>
      </c>
      <c r="E71" s="48">
        <f>ceiling('详细计算'!P63,1)</f>
        <v>57</v>
      </c>
      <c r="F71" s="48">
        <f>ceiling('详细计算'!Q63,1)</f>
        <v>11</v>
      </c>
      <c r="G71" s="48">
        <f>ceiling('详细计算'!R63,1)</f>
        <v>67</v>
      </c>
      <c r="H71" s="32" t="str">
        <f>'详细计算'!F63</f>
        <v>m</v>
      </c>
      <c r="I71" s="54">
        <f t="shared" si="30"/>
        <v>1.65</v>
      </c>
      <c r="J71" s="54">
        <f t="shared" si="31"/>
        <v>0.25</v>
      </c>
      <c r="K71" s="55">
        <v>34.375</v>
      </c>
      <c r="L71" s="15">
        <f>'详细计算'!S63</f>
        <v>0.25</v>
      </c>
      <c r="M71" s="53">
        <f>'详细计算'!T63</f>
        <v>0.1</v>
      </c>
      <c r="N71" s="53">
        <f>'详细计算'!U63</f>
        <v>0.21</v>
      </c>
      <c r="O71" s="15">
        <f>ceiling('详细计算'!V63,1)</f>
        <v>89</v>
      </c>
    </row>
    <row r="72">
      <c r="A72" s="2"/>
      <c r="B72" s="28"/>
      <c r="C72" s="2"/>
      <c r="D72" s="2" t="s">
        <v>129</v>
      </c>
      <c r="E72" s="48">
        <f>ceiling('详细计算'!P64,1)</f>
        <v>28</v>
      </c>
      <c r="F72" s="48">
        <f>ceiling('详细计算'!Q64,1)</f>
        <v>9</v>
      </c>
      <c r="G72" s="48">
        <f>ceiling('详细计算'!R64,1)</f>
        <v>36</v>
      </c>
      <c r="H72" s="32" t="str">
        <f>'详细计算'!F64</f>
        <v>m</v>
      </c>
      <c r="I72" s="54">
        <f t="shared" si="30"/>
        <v>0.8</v>
      </c>
      <c r="J72" s="54">
        <f t="shared" si="31"/>
        <v>0.1</v>
      </c>
      <c r="K72" s="55">
        <v>34.375</v>
      </c>
      <c r="L72" s="15">
        <f>'详细计算'!S64</f>
        <v>0.25</v>
      </c>
      <c r="M72" s="53">
        <f>'详细计算'!T64</f>
        <v>0.1</v>
      </c>
      <c r="N72" s="53">
        <f>'详细计算'!U64</f>
        <v>0.21</v>
      </c>
      <c r="O72" s="15">
        <f>ceiling('详细计算'!V64,1)</f>
        <v>48</v>
      </c>
    </row>
    <row r="73">
      <c r="A73" s="2"/>
      <c r="B73" s="28"/>
      <c r="C73" s="2"/>
      <c r="D73" s="2" t="s">
        <v>130</v>
      </c>
      <c r="E73" s="48">
        <f>ceiling('详细计算'!P65,1)</f>
        <v>33</v>
      </c>
      <c r="F73" s="48">
        <f>ceiling('详细计算'!Q65,1)</f>
        <v>4</v>
      </c>
      <c r="G73" s="48">
        <f>ceiling('详细计算'!R65,1)</f>
        <v>36</v>
      </c>
      <c r="H73" s="32" t="str">
        <f>'详细计算'!F65</f>
        <v>个</v>
      </c>
      <c r="I73" s="54">
        <f t="shared" si="30"/>
        <v>0.95</v>
      </c>
      <c r="J73" s="54">
        <f t="shared" si="31"/>
        <v>0.15</v>
      </c>
      <c r="K73" s="55">
        <v>34.375</v>
      </c>
      <c r="L73" s="15">
        <f>'详细计算'!S65</f>
        <v>0.25</v>
      </c>
      <c r="M73" s="53">
        <f>'详细计算'!T65</f>
        <v>0.1</v>
      </c>
      <c r="N73" s="53">
        <f>'详细计算'!U65</f>
        <v>0.21</v>
      </c>
      <c r="O73" s="15">
        <f>ceiling('详细计算'!V65,1)</f>
        <v>48</v>
      </c>
    </row>
    <row r="74">
      <c r="A74" s="2"/>
      <c r="B74" s="28"/>
      <c r="C74" s="2"/>
      <c r="D74" s="2" t="s">
        <v>131</v>
      </c>
      <c r="E74" s="48">
        <f>ceiling('详细计算'!P66,1)</f>
        <v>33</v>
      </c>
      <c r="F74" s="48">
        <f>ceiling('详细计算'!Q66,1)</f>
        <v>17</v>
      </c>
      <c r="G74" s="48">
        <f>ceiling('详细计算'!R66,1)</f>
        <v>49</v>
      </c>
      <c r="H74" s="32" t="str">
        <f>'详细计算'!F66</f>
        <v>个</v>
      </c>
      <c r="I74" s="54">
        <f t="shared" si="30"/>
        <v>0.95</v>
      </c>
      <c r="J74" s="54">
        <f t="shared" si="31"/>
        <v>0.15</v>
      </c>
      <c r="K74" s="55">
        <v>34.375</v>
      </c>
      <c r="L74" s="15">
        <f>'详细计算'!S66</f>
        <v>0.25</v>
      </c>
      <c r="M74" s="53">
        <f>'详细计算'!T66</f>
        <v>0.1</v>
      </c>
      <c r="N74" s="53">
        <f>'详细计算'!U66</f>
        <v>0.21</v>
      </c>
      <c r="O74" s="15">
        <f>ceiling('详细计算'!V66,1)</f>
        <v>66</v>
      </c>
    </row>
    <row r="75">
      <c r="A75" s="2"/>
      <c r="B75" s="28"/>
      <c r="C75" s="2"/>
      <c r="D75" s="2" t="s">
        <v>132</v>
      </c>
      <c r="E75" s="48">
        <f>ceiling('详细计算'!P67,1)</f>
        <v>57</v>
      </c>
      <c r="F75" s="48">
        <f>ceiling('详细计算'!Q67,1)</f>
        <v>84</v>
      </c>
      <c r="G75" s="48">
        <f>ceiling('详细计算'!R67,1)</f>
        <v>141</v>
      </c>
      <c r="H75" s="32" t="str">
        <f>'详细计算'!F67</f>
        <v>个</v>
      </c>
      <c r="I75" s="54">
        <f t="shared" si="30"/>
        <v>1.65</v>
      </c>
      <c r="J75" s="54">
        <f t="shared" si="31"/>
        <v>0.25</v>
      </c>
      <c r="K75" s="55">
        <v>34.375</v>
      </c>
      <c r="L75" s="15">
        <f>'详细计算'!S67</f>
        <v>0.25</v>
      </c>
      <c r="M75" s="53">
        <f>'详细计算'!T67</f>
        <v>0.1</v>
      </c>
      <c r="N75" s="53">
        <f>'详细计算'!U67</f>
        <v>0.21</v>
      </c>
      <c r="O75" s="15">
        <f>ceiling('详细计算'!V67,1)</f>
        <v>187</v>
      </c>
    </row>
    <row r="76">
      <c r="B76" s="28"/>
      <c r="D76" s="2" t="s">
        <v>78</v>
      </c>
      <c r="E76" s="48"/>
      <c r="F76" s="48"/>
      <c r="G76" s="48"/>
      <c r="H76" s="32"/>
      <c r="I76" s="54"/>
      <c r="J76" s="54"/>
      <c r="K76" s="55"/>
    </row>
    <row r="77">
      <c r="B77" s="28"/>
      <c r="D77" s="2"/>
      <c r="E77" s="48"/>
      <c r="F77" s="48"/>
      <c r="G77" s="48"/>
      <c r="H77" s="32"/>
      <c r="I77" s="54"/>
      <c r="J77" s="54"/>
      <c r="K77" s="55"/>
    </row>
    <row r="78">
      <c r="B78" s="28"/>
      <c r="C78" s="2" t="s">
        <v>133</v>
      </c>
      <c r="D78" s="2" t="s">
        <v>134</v>
      </c>
      <c r="E78" s="48">
        <f>ceiling('详细计算'!P70,1)</f>
        <v>57</v>
      </c>
      <c r="F78" s="48">
        <f>ceiling('详细计算'!Q70,1)</f>
        <v>0</v>
      </c>
      <c r="G78" s="48">
        <f>ceiling('详细计算'!R70,1)</f>
        <v>57</v>
      </c>
      <c r="H78" s="32" t="str">
        <f>'详细计算'!F70</f>
        <v>个</v>
      </c>
      <c r="I78" s="54">
        <f t="shared" ref="I78:I81" si="32">MROUND(E78*10/K78,0.5)/10</f>
        <v>1.65</v>
      </c>
      <c r="J78" s="54">
        <f t="shared" ref="J78:J81" si="33">CEILING(I78/8,0.05)</f>
        <v>0.25</v>
      </c>
      <c r="K78" s="55">
        <v>34.375</v>
      </c>
      <c r="L78" s="15">
        <f>'详细计算'!S70</f>
        <v>0.25</v>
      </c>
      <c r="M78" s="53">
        <f>'详细计算'!T70</f>
        <v>0.1</v>
      </c>
      <c r="N78" s="53">
        <f>'详细计算'!U70</f>
        <v>0.21</v>
      </c>
      <c r="O78" s="15">
        <f>ceiling('详细计算'!V70,1)</f>
        <v>75</v>
      </c>
    </row>
    <row r="79">
      <c r="B79" s="28"/>
      <c r="D79" s="2" t="s">
        <v>135</v>
      </c>
      <c r="E79" s="48">
        <f>ceiling('详细计算'!P71,1)</f>
        <v>135</v>
      </c>
      <c r="F79" s="48">
        <f>ceiling('详细计算'!Q71,1)</f>
        <v>21</v>
      </c>
      <c r="G79" s="48">
        <f>ceiling('详细计算'!R71,1)</f>
        <v>156</v>
      </c>
      <c r="H79" s="32" t="str">
        <f>'详细计算'!F71</f>
        <v>个</v>
      </c>
      <c r="I79" s="54">
        <f t="shared" si="32"/>
        <v>3.95</v>
      </c>
      <c r="J79" s="54">
        <f t="shared" si="33"/>
        <v>0.5</v>
      </c>
      <c r="K79" s="55">
        <v>34.375</v>
      </c>
      <c r="L79" s="15">
        <f>'详细计算'!S71</f>
        <v>0.25</v>
      </c>
      <c r="M79" s="53">
        <f>'详细计算'!T71</f>
        <v>0.1</v>
      </c>
      <c r="N79" s="53">
        <f>'详细计算'!U71</f>
        <v>0.21</v>
      </c>
      <c r="O79" s="15">
        <f>ceiling('详细计算'!V71,1)</f>
        <v>208</v>
      </c>
    </row>
    <row r="80">
      <c r="B80" s="28"/>
      <c r="D80" s="2" t="s">
        <v>137</v>
      </c>
      <c r="E80" s="48">
        <f>ceiling('详细计算'!P72,1)</f>
        <v>33</v>
      </c>
      <c r="F80" s="48">
        <f>ceiling('详细计算'!Q72,1)</f>
        <v>21</v>
      </c>
      <c r="G80" s="48">
        <f>ceiling('详细计算'!R72,1)</f>
        <v>54</v>
      </c>
      <c r="H80" s="32" t="str">
        <f>'详细计算'!F72</f>
        <v>组</v>
      </c>
      <c r="I80" s="54">
        <f t="shared" si="32"/>
        <v>0.95</v>
      </c>
      <c r="J80" s="54">
        <f t="shared" si="33"/>
        <v>0.15</v>
      </c>
      <c r="K80" s="55">
        <v>34.375</v>
      </c>
      <c r="L80" s="15">
        <f>'详细计算'!S72</f>
        <v>0.25</v>
      </c>
      <c r="M80" s="53">
        <f>'详细计算'!T72</f>
        <v>0.1</v>
      </c>
      <c r="N80" s="53">
        <f>'详细计算'!U72</f>
        <v>0.21</v>
      </c>
      <c r="O80" s="15">
        <f>ceiling('详细计算'!V72,1)</f>
        <v>72</v>
      </c>
    </row>
    <row r="81">
      <c r="B81" s="28"/>
      <c r="D81" s="2" t="s">
        <v>138</v>
      </c>
      <c r="E81" s="48">
        <f>ceiling('详细计算'!P73,1)</f>
        <v>68</v>
      </c>
      <c r="F81" s="48">
        <f>ceiling('详细计算'!Q73,1)</f>
        <v>63</v>
      </c>
      <c r="G81" s="48">
        <f>ceiling('详细计算'!R73,1)</f>
        <v>131</v>
      </c>
      <c r="H81" s="32" t="str">
        <f>'详细计算'!F73</f>
        <v>次</v>
      </c>
      <c r="I81" s="54">
        <f t="shared" si="32"/>
        <v>2</v>
      </c>
      <c r="J81" s="54">
        <f t="shared" si="33"/>
        <v>0.25</v>
      </c>
      <c r="K81" s="55">
        <v>34.375</v>
      </c>
      <c r="L81" s="15">
        <f>'详细计算'!S73</f>
        <v>0.25</v>
      </c>
      <c r="M81" s="53">
        <f>'详细计算'!T73</f>
        <v>0.1</v>
      </c>
      <c r="N81" s="53">
        <f>'详细计算'!U73</f>
        <v>0.21</v>
      </c>
      <c r="O81" s="15">
        <f>ceiling('详细计算'!V73,1)</f>
        <v>174</v>
      </c>
    </row>
    <row r="82">
      <c r="B82" s="28"/>
      <c r="D82" s="2" t="s">
        <v>78</v>
      </c>
      <c r="E82" s="48"/>
      <c r="F82" s="48"/>
      <c r="G82" s="48"/>
      <c r="H82" s="32"/>
      <c r="I82" s="54"/>
      <c r="J82" s="54"/>
      <c r="K82" s="55"/>
    </row>
    <row r="83" ht="14.25" customHeight="1">
      <c r="A83" s="2"/>
      <c r="E83" s="48"/>
      <c r="F83" s="48"/>
      <c r="G83" s="48"/>
      <c r="H83" s="32"/>
      <c r="I83" s="54"/>
      <c r="J83" s="54"/>
      <c r="K83" s="55"/>
    </row>
    <row r="84" ht="14.25" customHeight="1">
      <c r="A84" s="2">
        <v>5.0</v>
      </c>
      <c r="B84" s="38" t="s">
        <v>140</v>
      </c>
      <c r="C84" s="2" t="s">
        <v>141</v>
      </c>
      <c r="D84" s="2" t="s">
        <v>142</v>
      </c>
      <c r="E84" s="48">
        <f>ceiling('详细计算'!P76,1)</f>
        <v>51</v>
      </c>
      <c r="F84" s="48">
        <f>ceiling('详细计算'!Q76,1)</f>
        <v>23</v>
      </c>
      <c r="G84" s="48">
        <f>ceiling('详细计算'!R76,1)</f>
        <v>74</v>
      </c>
      <c r="H84" s="32" t="str">
        <f>'详细计算'!F76</f>
        <v>m</v>
      </c>
      <c r="I84" s="54">
        <f t="shared" ref="I84:I87" si="34">MROUND(E84*10/K84,0.5)/10</f>
        <v>1.5</v>
      </c>
      <c r="J84" s="54">
        <f t="shared" ref="J84:J87" si="35">CEILING(I84/8,0.05)</f>
        <v>0.2</v>
      </c>
      <c r="K84" s="55">
        <v>34.375</v>
      </c>
      <c r="L84" s="15">
        <f>'详细计算'!S76</f>
        <v>1</v>
      </c>
      <c r="M84" s="53">
        <f>'详细计算'!T76</f>
        <v>0.1</v>
      </c>
      <c r="N84" s="53">
        <f>'详细计算'!U76</f>
        <v>0.21</v>
      </c>
      <c r="O84" s="15">
        <f>ceiling('详细计算'!V76,1)</f>
        <v>98</v>
      </c>
    </row>
    <row r="85" ht="14.25" customHeight="1">
      <c r="A85" s="2"/>
      <c r="B85" s="38"/>
      <c r="C85" s="2"/>
      <c r="D85" s="2" t="s">
        <v>143</v>
      </c>
      <c r="E85" s="48">
        <f>ceiling('详细计算'!P77,1)</f>
        <v>54</v>
      </c>
      <c r="F85" s="48">
        <f>ceiling('详细计算'!Q77,1)</f>
        <v>18</v>
      </c>
      <c r="G85" s="48">
        <f>ceiling('详细计算'!R77,1)</f>
        <v>72</v>
      </c>
      <c r="H85" s="32" t="str">
        <f>'详细计算'!F77</f>
        <v>m</v>
      </c>
      <c r="I85" s="54">
        <f t="shared" si="34"/>
        <v>1.55</v>
      </c>
      <c r="J85" s="54">
        <f t="shared" si="35"/>
        <v>0.2</v>
      </c>
      <c r="K85" s="55">
        <v>34.375</v>
      </c>
      <c r="L85" s="15">
        <f>'详细计算'!S77</f>
        <v>2</v>
      </c>
      <c r="M85" s="53">
        <f>'详细计算'!T77</f>
        <v>0.1</v>
      </c>
      <c r="N85" s="53">
        <f>'详细计算'!U77</f>
        <v>0.21</v>
      </c>
      <c r="O85" s="15">
        <f>ceiling('详细计算'!V77,1)</f>
        <v>95</v>
      </c>
    </row>
    <row r="86" ht="14.25" customHeight="1">
      <c r="A86" s="2"/>
      <c r="B86" s="38"/>
      <c r="C86" s="2"/>
      <c r="D86" s="2" t="s">
        <v>144</v>
      </c>
      <c r="E86" s="48">
        <f>ceiling('详细计算'!P78,1)</f>
        <v>186</v>
      </c>
      <c r="F86" s="48">
        <f>ceiling('详细计算'!Q78,1)</f>
        <v>29</v>
      </c>
      <c r="G86" s="48">
        <f>ceiling('详细计算'!R78,1)</f>
        <v>215</v>
      </c>
      <c r="H86" s="32" t="str">
        <f>'详细计算'!F78</f>
        <v>m</v>
      </c>
      <c r="I86" s="54">
        <f t="shared" si="34"/>
        <v>5.4</v>
      </c>
      <c r="J86" s="54">
        <f t="shared" si="35"/>
        <v>0.7</v>
      </c>
      <c r="K86" s="55">
        <v>34.375</v>
      </c>
      <c r="L86" s="15">
        <f>'详细计算'!S78</f>
        <v>2</v>
      </c>
      <c r="M86" s="53">
        <f>'详细计算'!T78</f>
        <v>0.1</v>
      </c>
      <c r="N86" s="53">
        <f>'详细计算'!U78</f>
        <v>0.21</v>
      </c>
      <c r="O86" s="15">
        <f>ceiling('详细计算'!V78,1)</f>
        <v>286</v>
      </c>
    </row>
    <row r="87" ht="14.25" customHeight="1">
      <c r="A87" s="2"/>
      <c r="B87" s="38"/>
      <c r="C87" s="2"/>
      <c r="D87" s="2" t="s">
        <v>145</v>
      </c>
      <c r="E87" s="48">
        <f>ceiling('详细计算'!P79,1)</f>
        <v>60</v>
      </c>
      <c r="F87" s="48">
        <f>ceiling('详细计算'!Q79,1)</f>
        <v>46</v>
      </c>
      <c r="G87" s="48">
        <f>ceiling('详细计算'!R79,1)</f>
        <v>106</v>
      </c>
      <c r="H87" s="32" t="str">
        <f>'详细计算'!F79</f>
        <v>个</v>
      </c>
      <c r="I87" s="54">
        <f t="shared" si="34"/>
        <v>1.75</v>
      </c>
      <c r="J87" s="54">
        <f t="shared" si="35"/>
        <v>0.25</v>
      </c>
      <c r="K87" s="55">
        <v>34.375</v>
      </c>
      <c r="L87" s="15">
        <f>'详细计算'!S79</f>
        <v>10</v>
      </c>
      <c r="M87" s="53">
        <f>'详细计算'!T79</f>
        <v>0.1</v>
      </c>
      <c r="N87" s="53">
        <f>'详细计算'!U79</f>
        <v>0.21</v>
      </c>
      <c r="O87" s="15">
        <f>ceiling('详细计算'!V79,1)</f>
        <v>142</v>
      </c>
    </row>
    <row r="88" ht="14.25" customHeight="1">
      <c r="A88" s="2"/>
      <c r="B88" s="38"/>
      <c r="C88" s="2"/>
      <c r="D88" s="2" t="s">
        <v>78</v>
      </c>
      <c r="E88" s="48" t="str">
        <f>'详细计算'!P80</f>
        <v/>
      </c>
      <c r="F88" s="48" t="str">
        <f>'详细计算'!Q80</f>
        <v/>
      </c>
      <c r="G88" s="48" t="str">
        <f>'详细计算'!R80</f>
        <v/>
      </c>
      <c r="H88" s="32"/>
      <c r="I88" s="54"/>
      <c r="J88" s="54"/>
      <c r="K88" s="55"/>
      <c r="L88" s="15" t="str">
        <f>'详细计算'!S80</f>
        <v/>
      </c>
      <c r="M88" s="15" t="str">
        <f>'详细计算'!T80</f>
        <v/>
      </c>
      <c r="N88" s="15" t="str">
        <f>'详细计算'!U80</f>
        <v/>
      </c>
      <c r="O88" s="15" t="str">
        <f>'详细计算'!V80</f>
        <v/>
      </c>
    </row>
    <row r="89">
      <c r="E89" s="48" t="str">
        <f>'详细计算'!P81</f>
        <v/>
      </c>
      <c r="F89" s="48" t="str">
        <f>'详细计算'!Q81</f>
        <v/>
      </c>
      <c r="G89" s="48" t="str">
        <f>'详细计算'!R81</f>
        <v/>
      </c>
      <c r="H89" s="32"/>
      <c r="I89" s="54"/>
      <c r="J89" s="54"/>
      <c r="K89" s="55"/>
      <c r="L89" s="15" t="str">
        <f>'详细计算'!S81</f>
        <v/>
      </c>
      <c r="M89" s="15" t="str">
        <f>'详细计算'!T81</f>
        <v/>
      </c>
      <c r="N89" s="15" t="str">
        <f>'详细计算'!U81</f>
        <v/>
      </c>
      <c r="O89" s="15" t="str">
        <f>'详细计算'!V81</f>
        <v/>
      </c>
    </row>
    <row r="90">
      <c r="A90" s="2">
        <v>6.0</v>
      </c>
      <c r="B90" s="39" t="s">
        <v>146</v>
      </c>
      <c r="E90" s="48" t="str">
        <f>'详细计算'!P82</f>
        <v/>
      </c>
      <c r="F90" s="48" t="str">
        <f>'详细计算'!Q82</f>
        <v/>
      </c>
      <c r="G90" s="48" t="str">
        <f>'详细计算'!R82</f>
        <v/>
      </c>
      <c r="H90" s="32"/>
      <c r="I90" s="54"/>
      <c r="J90" s="54"/>
      <c r="K90" s="55"/>
      <c r="L90" s="15" t="str">
        <f>'详细计算'!S82</f>
        <v/>
      </c>
      <c r="M90" s="15" t="str">
        <f>'详细计算'!T82</f>
        <v/>
      </c>
      <c r="N90" s="15" t="str">
        <f>'详细计算'!U82</f>
        <v/>
      </c>
      <c r="O90" s="15" t="str">
        <f>'详细计算'!V82</f>
        <v/>
      </c>
    </row>
    <row r="91">
      <c r="E91" s="48" t="str">
        <f>'详细计算'!P83</f>
        <v/>
      </c>
      <c r="F91" s="48" t="str">
        <f>'详细计算'!Q83</f>
        <v/>
      </c>
      <c r="G91" s="48" t="str">
        <f>'详细计算'!R83</f>
        <v/>
      </c>
      <c r="H91" s="32"/>
      <c r="I91" s="54"/>
      <c r="J91" s="54"/>
      <c r="K91" s="55"/>
      <c r="L91" s="15" t="str">
        <f>'详细计算'!S83</f>
        <v/>
      </c>
      <c r="M91" s="15" t="str">
        <f>'详细计算'!T83</f>
        <v/>
      </c>
      <c r="N91" s="15" t="str">
        <f>'详细计算'!U83</f>
        <v/>
      </c>
      <c r="O91" s="15" t="str">
        <f>'详细计算'!V83</f>
        <v/>
      </c>
    </row>
    <row r="92">
      <c r="E92" s="48" t="str">
        <f>'详细计算'!P84</f>
        <v/>
      </c>
      <c r="F92" s="48" t="str">
        <f>'详细计算'!Q84</f>
        <v/>
      </c>
      <c r="G92" s="48" t="str">
        <f>'详细计算'!R84</f>
        <v/>
      </c>
      <c r="H92" s="32"/>
      <c r="I92" s="54"/>
      <c r="J92" s="54"/>
      <c r="K92" s="55"/>
      <c r="L92" s="15" t="str">
        <f>'详细计算'!S84</f>
        <v/>
      </c>
      <c r="M92" s="15" t="str">
        <f>'详细计算'!T84</f>
        <v/>
      </c>
      <c r="N92" s="15" t="str">
        <f>'详细计算'!U84</f>
        <v/>
      </c>
      <c r="O92" s="15" t="str">
        <f>'详细计算'!V84</f>
        <v/>
      </c>
    </row>
    <row r="93">
      <c r="A93" s="2">
        <v>7.0</v>
      </c>
      <c r="B93" s="40" t="s">
        <v>147</v>
      </c>
      <c r="C93" s="2" t="s">
        <v>148</v>
      </c>
      <c r="D93" s="17" t="s">
        <v>247</v>
      </c>
      <c r="E93" s="56">
        <f>mround(E94*4 + E95*25+E96+E97*25+E98+E99*5+E100*5+E101+E103*5 + 400,50)</f>
        <v>6600</v>
      </c>
      <c r="F93" s="56">
        <f>mround(F94*4 + F95*25+F96+F97*25+F98+F99*5+F100*5+F101+F103*5,50)</f>
        <v>1300</v>
      </c>
      <c r="G93" s="56">
        <f>mround(G94*4 + G95*25+G96+G97*25+G98+G99*5+G100*5+G101+G103*5 + 400,50)</f>
        <v>7900</v>
      </c>
      <c r="H93" s="32" t="str">
        <f>H94</f>
        <v>个</v>
      </c>
      <c r="I93" s="54">
        <f t="shared" ref="I93:I108" si="37">MROUND(E93*10/K93,0.5)/10</f>
        <v>192</v>
      </c>
      <c r="J93" s="54">
        <f t="shared" ref="J93:J108" si="38">CEILING(I93/8,0.05)</f>
        <v>24</v>
      </c>
      <c r="K93" s="55">
        <v>34.375</v>
      </c>
      <c r="L93" s="15" t="str">
        <f>'详细计算'!S84</f>
        <v/>
      </c>
      <c r="M93" s="53">
        <f t="shared" ref="M93:N93" si="36">M94</f>
        <v>0.1</v>
      </c>
      <c r="N93" s="53">
        <f t="shared" si="36"/>
        <v>0.21</v>
      </c>
      <c r="O93" s="15">
        <f>G93*(1+M93)*(1+N93)</f>
        <v>10514.9</v>
      </c>
    </row>
    <row r="94">
      <c r="A94" s="2"/>
      <c r="B94" s="40"/>
      <c r="C94" s="2"/>
      <c r="D94" s="2" t="s">
        <v>149</v>
      </c>
      <c r="E94" s="48">
        <f>ceiling('详细计算'!P85,1)</f>
        <v>50</v>
      </c>
      <c r="F94" s="48">
        <f>ceiling('详细计算'!Q85,1)</f>
        <v>0</v>
      </c>
      <c r="G94" s="48">
        <f>ceiling('详细计算'!R85,1)</f>
        <v>50</v>
      </c>
      <c r="H94" s="32" t="str">
        <f>'详细计算'!F85</f>
        <v>个</v>
      </c>
      <c r="I94" s="54">
        <f t="shared" si="37"/>
        <v>1.45</v>
      </c>
      <c r="J94" s="54">
        <f t="shared" si="38"/>
        <v>0.2</v>
      </c>
      <c r="K94" s="55">
        <v>34.375</v>
      </c>
      <c r="L94" s="15">
        <f>'详细计算'!S85</f>
        <v>5</v>
      </c>
      <c r="M94" s="53">
        <f>'详细计算'!T85</f>
        <v>0.1</v>
      </c>
      <c r="N94" s="53">
        <f>'详细计算'!U85</f>
        <v>0.21</v>
      </c>
      <c r="O94" s="15">
        <f>ceiling('详细计算'!V85,1)</f>
        <v>67</v>
      </c>
    </row>
    <row r="95">
      <c r="D95" s="2" t="s">
        <v>150</v>
      </c>
      <c r="E95" s="48">
        <f>ceiling('详细计算'!P86,1)</f>
        <v>19</v>
      </c>
      <c r="F95" s="48">
        <f>ceiling('详细计算'!Q86,1)</f>
        <v>0</v>
      </c>
      <c r="G95" s="48">
        <f>ceiling('详细计算'!R86,1)</f>
        <v>19</v>
      </c>
      <c r="H95" s="32" t="str">
        <f>'详细计算'!F86</f>
        <v>m2</v>
      </c>
      <c r="I95" s="54">
        <f t="shared" si="37"/>
        <v>0.55</v>
      </c>
      <c r="J95" s="54">
        <f t="shared" si="38"/>
        <v>0.1</v>
      </c>
      <c r="K95" s="55">
        <v>34.375</v>
      </c>
      <c r="L95" s="15">
        <f>'详细计算'!S86</f>
        <v>5</v>
      </c>
      <c r="M95" s="53">
        <f>'详细计算'!T86</f>
        <v>0.1</v>
      </c>
      <c r="N95" s="53">
        <f>'详细计算'!U86</f>
        <v>0.21</v>
      </c>
      <c r="O95" s="15">
        <f>ceiling('详细计算'!V86,1)</f>
        <v>25</v>
      </c>
    </row>
    <row r="96">
      <c r="D96" s="2" t="s">
        <v>248</v>
      </c>
      <c r="E96" s="48">
        <f>ceiling('详细计算'!P87,1)</f>
        <v>2000</v>
      </c>
      <c r="F96" s="48">
        <f>ceiling('详细计算'!Q87,1)</f>
        <v>230</v>
      </c>
      <c r="G96" s="48">
        <f>ceiling('详细计算'!R87,1)</f>
        <v>2230</v>
      </c>
      <c r="H96" s="32" t="str">
        <f>'详细计算'!F87</f>
        <v>套</v>
      </c>
      <c r="I96" s="54">
        <f t="shared" si="37"/>
        <v>58.2</v>
      </c>
      <c r="J96" s="54">
        <f t="shared" si="38"/>
        <v>7.3</v>
      </c>
      <c r="K96" s="55">
        <v>34.375</v>
      </c>
      <c r="L96" s="15">
        <f>'详细计算'!S87</f>
        <v>5</v>
      </c>
      <c r="M96" s="53">
        <f>'详细计算'!T87</f>
        <v>0.1</v>
      </c>
      <c r="N96" s="53">
        <f>'详细计算'!U87</f>
        <v>0.21</v>
      </c>
      <c r="O96" s="15">
        <f>ceiling('详细计算'!V87,1)</f>
        <v>2969</v>
      </c>
    </row>
    <row r="97">
      <c r="D97" s="2" t="s">
        <v>154</v>
      </c>
      <c r="E97" s="48">
        <f>ceiling('详细计算'!P89,1)</f>
        <v>57</v>
      </c>
      <c r="F97" s="48">
        <f>ceiling('详细计算'!Q89,1)</f>
        <v>16</v>
      </c>
      <c r="G97" s="48">
        <f>ceiling('详细计算'!R89,1)</f>
        <v>72</v>
      </c>
      <c r="H97" s="32" t="str">
        <f>'详细计算'!F89</f>
        <v>m2</v>
      </c>
      <c r="I97" s="54">
        <f t="shared" si="37"/>
        <v>1.65</v>
      </c>
      <c r="J97" s="54">
        <f t="shared" si="38"/>
        <v>0.25</v>
      </c>
      <c r="K97" s="55">
        <v>34.375</v>
      </c>
      <c r="L97" s="15">
        <f>'详细计算'!S89</f>
        <v>5</v>
      </c>
      <c r="M97" s="53">
        <f>'详细计算'!T89</f>
        <v>0.1</v>
      </c>
      <c r="N97" s="53">
        <f>'详细计算'!U89</f>
        <v>0.21</v>
      </c>
      <c r="O97" s="15">
        <f>ceiling('详细计算'!V89,1)</f>
        <v>96</v>
      </c>
    </row>
    <row r="98">
      <c r="D98" s="2" t="s">
        <v>155</v>
      </c>
      <c r="E98" s="48">
        <f>ceiling('详细计算'!P90,1)</f>
        <v>768</v>
      </c>
      <c r="F98" s="48">
        <f>ceiling('详细计算'!Q90,1)</f>
        <v>315</v>
      </c>
      <c r="G98" s="48">
        <f>ceiling('详细计算'!R90,1)</f>
        <v>1083</v>
      </c>
      <c r="H98" s="32" t="str">
        <f>'详细计算'!F90</f>
        <v>套</v>
      </c>
      <c r="I98" s="54">
        <f t="shared" si="37"/>
        <v>22.35</v>
      </c>
      <c r="J98" s="54">
        <f t="shared" si="38"/>
        <v>2.8</v>
      </c>
      <c r="K98" s="55">
        <v>34.375</v>
      </c>
      <c r="L98" s="15">
        <f>'详细计算'!S90</f>
        <v>5</v>
      </c>
      <c r="M98" s="53">
        <f>'详细计算'!T90</f>
        <v>0.1</v>
      </c>
      <c r="N98" s="53">
        <f>'详细计算'!U90</f>
        <v>0.21</v>
      </c>
      <c r="O98" s="15">
        <f>ceiling('详细计算'!V90,1)</f>
        <v>1442</v>
      </c>
    </row>
    <row r="99">
      <c r="D99" s="2" t="s">
        <v>156</v>
      </c>
      <c r="E99" s="48">
        <f>ceiling('详细计算'!P91,1)</f>
        <v>103</v>
      </c>
      <c r="F99" s="48">
        <f>ceiling('详细计算'!Q91,1)</f>
        <v>11</v>
      </c>
      <c r="G99" s="48">
        <f>ceiling('详细计算'!R91,1)</f>
        <v>113</v>
      </c>
      <c r="H99" s="32" t="str">
        <f>'详细计算'!F91</f>
        <v>m2</v>
      </c>
      <c r="I99" s="54">
        <f t="shared" si="37"/>
        <v>3</v>
      </c>
      <c r="J99" s="54">
        <f t="shared" si="38"/>
        <v>0.4</v>
      </c>
      <c r="K99" s="55">
        <v>34.375</v>
      </c>
      <c r="L99" s="15">
        <f>'详细计算'!S91</f>
        <v>5</v>
      </c>
      <c r="M99" s="53">
        <f>'详细计算'!T91</f>
        <v>0.1</v>
      </c>
      <c r="N99" s="53">
        <f>'详细计算'!U91</f>
        <v>0.21</v>
      </c>
      <c r="O99" s="15">
        <f>ceiling('详细计算'!V91,1)</f>
        <v>151</v>
      </c>
    </row>
    <row r="100">
      <c r="D100" s="2" t="s">
        <v>157</v>
      </c>
      <c r="E100" s="48">
        <f>ceiling('详细计算'!P92,1)</f>
        <v>52</v>
      </c>
      <c r="F100" s="48">
        <f>ceiling('详细计算'!Q92,1)</f>
        <v>11</v>
      </c>
      <c r="G100" s="48">
        <f>ceiling('详细计算'!R92,1)</f>
        <v>62</v>
      </c>
      <c r="H100" s="32" t="str">
        <f>'详细计算'!F92</f>
        <v>m2</v>
      </c>
      <c r="I100" s="54">
        <f t="shared" si="37"/>
        <v>1.5</v>
      </c>
      <c r="J100" s="54">
        <f t="shared" si="38"/>
        <v>0.2</v>
      </c>
      <c r="K100" s="55">
        <v>34.375</v>
      </c>
      <c r="L100" s="15">
        <f>'详细计算'!S92</f>
        <v>5</v>
      </c>
      <c r="M100" s="53">
        <f>'详细计算'!T92</f>
        <v>0.1</v>
      </c>
      <c r="N100" s="53">
        <f>'详细计算'!U92</f>
        <v>0.21</v>
      </c>
      <c r="O100" s="15">
        <f>ceiling('详细计算'!V92,1)</f>
        <v>83</v>
      </c>
    </row>
    <row r="101">
      <c r="D101" s="2" t="s">
        <v>158</v>
      </c>
      <c r="E101" s="48">
        <f>ceiling('详细计算'!P93,1)</f>
        <v>320</v>
      </c>
      <c r="F101" s="48">
        <f>ceiling('详细计算'!Q93,1)</f>
        <v>210</v>
      </c>
      <c r="G101" s="48">
        <f>ceiling('详细计算'!R93,1)</f>
        <v>530</v>
      </c>
      <c r="H101" s="32" t="str">
        <f>'详细计算'!F93</f>
        <v>件</v>
      </c>
      <c r="I101" s="54">
        <f t="shared" si="37"/>
        <v>9.3</v>
      </c>
      <c r="J101" s="54">
        <f t="shared" si="38"/>
        <v>1.2</v>
      </c>
      <c r="K101" s="55">
        <v>34.375</v>
      </c>
      <c r="L101" s="15">
        <f>'详细计算'!S93</f>
        <v>5</v>
      </c>
      <c r="M101" s="53">
        <f>'详细计算'!T93</f>
        <v>0.1</v>
      </c>
      <c r="N101" s="53">
        <f>'详细计算'!U93</f>
        <v>0.21</v>
      </c>
      <c r="O101" s="15">
        <f>ceiling('详细计算'!V93,1)</f>
        <v>706</v>
      </c>
    </row>
    <row r="102">
      <c r="D102" s="2" t="s">
        <v>160</v>
      </c>
      <c r="E102" s="48">
        <f>ceiling('详细计算'!P94,1)</f>
        <v>192</v>
      </c>
      <c r="F102" s="48">
        <f>ceiling('详细计算'!Q94,1)</f>
        <v>21</v>
      </c>
      <c r="G102" s="48">
        <f>ceiling('详细计算'!R94,1)</f>
        <v>213</v>
      </c>
      <c r="H102" s="32" t="str">
        <f>'详细计算'!F94</f>
        <v>m2</v>
      </c>
      <c r="I102" s="54">
        <f t="shared" si="37"/>
        <v>5.6</v>
      </c>
      <c r="J102" s="54">
        <f t="shared" si="38"/>
        <v>0.7</v>
      </c>
      <c r="K102" s="55">
        <v>34.375</v>
      </c>
      <c r="L102" s="15">
        <f>'详细计算'!S94</f>
        <v>5</v>
      </c>
      <c r="M102" s="53">
        <f>'详细计算'!T94</f>
        <v>0.1</v>
      </c>
      <c r="N102" s="53">
        <f>'详细计算'!U94</f>
        <v>0.21</v>
      </c>
      <c r="O102" s="15">
        <f>ceiling('详细计算'!V94,1)</f>
        <v>284</v>
      </c>
    </row>
    <row r="103">
      <c r="D103" s="2" t="s">
        <v>161</v>
      </c>
      <c r="E103" s="48">
        <f>ceiling('详细计算'!P95,1)</f>
        <v>52</v>
      </c>
      <c r="F103" s="48">
        <f>ceiling('详细计算'!Q95,1)</f>
        <v>9</v>
      </c>
      <c r="G103" s="48">
        <f>ceiling('详细计算'!R95,1)</f>
        <v>60</v>
      </c>
      <c r="H103" s="32" t="str">
        <f>'详细计算'!F95</f>
        <v>m2</v>
      </c>
      <c r="I103" s="54">
        <f t="shared" si="37"/>
        <v>1.5</v>
      </c>
      <c r="J103" s="54">
        <f t="shared" si="38"/>
        <v>0.2</v>
      </c>
      <c r="K103" s="55">
        <v>34.375</v>
      </c>
      <c r="L103" s="15">
        <f>'详细计算'!S95</f>
        <v>5</v>
      </c>
      <c r="M103" s="53">
        <f>'详细计算'!T95</f>
        <v>0.1</v>
      </c>
      <c r="N103" s="53">
        <f>'详细计算'!U95</f>
        <v>0.21</v>
      </c>
      <c r="O103" s="15">
        <f>ceiling('详细计算'!V95,1)</f>
        <v>80</v>
      </c>
    </row>
    <row r="104">
      <c r="D104" s="2" t="s">
        <v>162</v>
      </c>
      <c r="E104" s="48">
        <f>ceiling('详细计算'!P96,1)</f>
        <v>640</v>
      </c>
      <c r="F104" s="48">
        <f>ceiling('详细计算'!Q96,1)</f>
        <v>105</v>
      </c>
      <c r="G104" s="48">
        <f>ceiling('详细计算'!R96,1)</f>
        <v>745</v>
      </c>
      <c r="H104" s="32" t="str">
        <f>'详细计算'!F96</f>
        <v>个</v>
      </c>
      <c r="I104" s="54">
        <f t="shared" si="37"/>
        <v>18.6</v>
      </c>
      <c r="J104" s="54">
        <f t="shared" si="38"/>
        <v>2.35</v>
      </c>
      <c r="K104" s="55">
        <v>34.375</v>
      </c>
      <c r="L104" s="15">
        <f>'详细计算'!S96</f>
        <v>5</v>
      </c>
      <c r="M104" s="53">
        <f>'详细计算'!T96</f>
        <v>0.1</v>
      </c>
      <c r="N104" s="53">
        <f>'详细计算'!U96</f>
        <v>0.21</v>
      </c>
      <c r="O104" s="15">
        <f>ceiling('详细计算'!V96,1)</f>
        <v>992</v>
      </c>
    </row>
    <row r="105">
      <c r="D105" s="2" t="s">
        <v>163</v>
      </c>
      <c r="E105" s="48">
        <f>ceiling('详细计算'!P97,1)</f>
        <v>1024</v>
      </c>
      <c r="F105" s="48">
        <f>ceiling('详细计算'!Q97,1)</f>
        <v>210</v>
      </c>
      <c r="G105" s="48">
        <f>ceiling('详细计算'!R97,1)</f>
        <v>1234</v>
      </c>
      <c r="H105" s="32" t="str">
        <f>'详细计算'!F97</f>
        <v>个</v>
      </c>
      <c r="I105" s="54">
        <f t="shared" si="37"/>
        <v>29.8</v>
      </c>
      <c r="J105" s="54">
        <f t="shared" si="38"/>
        <v>3.75</v>
      </c>
      <c r="K105" s="55">
        <v>34.375</v>
      </c>
      <c r="L105" s="15">
        <f>'详细计算'!S97</f>
        <v>5</v>
      </c>
      <c r="M105" s="53">
        <f>'详细计算'!T97</f>
        <v>0.1</v>
      </c>
      <c r="N105" s="53">
        <f>'详细计算'!U97</f>
        <v>0.21</v>
      </c>
      <c r="O105" s="15">
        <f>ceiling('详细计算'!V97,1)</f>
        <v>1643</v>
      </c>
    </row>
    <row r="106">
      <c r="D106" s="2" t="s">
        <v>164</v>
      </c>
      <c r="E106" s="48">
        <f>ceiling('详细计算'!P98,1)</f>
        <v>256</v>
      </c>
      <c r="F106" s="48">
        <f>ceiling('详细计算'!Q98,1)</f>
        <v>158</v>
      </c>
      <c r="G106" s="48">
        <f>ceiling('详细计算'!R98,1)</f>
        <v>414</v>
      </c>
      <c r="H106" s="32" t="str">
        <f>'详细计算'!F98</f>
        <v>个</v>
      </c>
      <c r="I106" s="54">
        <f t="shared" si="37"/>
        <v>7.45</v>
      </c>
      <c r="J106" s="54">
        <f t="shared" si="38"/>
        <v>0.95</v>
      </c>
      <c r="K106" s="55">
        <v>34.375</v>
      </c>
      <c r="L106" s="15">
        <f>'详细计算'!S98</f>
        <v>5</v>
      </c>
      <c r="M106" s="53">
        <f>'详细计算'!T98</f>
        <v>0.1</v>
      </c>
      <c r="N106" s="53">
        <f>'详细计算'!U98</f>
        <v>0.21</v>
      </c>
      <c r="O106" s="15">
        <f>ceiling('详细计算'!V98,1)</f>
        <v>551</v>
      </c>
    </row>
    <row r="107">
      <c r="D107" s="2" t="s">
        <v>165</v>
      </c>
      <c r="E107" s="48">
        <f>ceiling('详细计算'!P99,1)</f>
        <v>64</v>
      </c>
      <c r="F107" s="48">
        <f>ceiling('详细计算'!Q99,1)</f>
        <v>0</v>
      </c>
      <c r="G107" s="48">
        <f>ceiling('详细计算'!R99,1)</f>
        <v>64</v>
      </c>
      <c r="H107" s="32" t="str">
        <f>'详细计算'!F99</f>
        <v>个</v>
      </c>
      <c r="I107" s="54">
        <f t="shared" si="37"/>
        <v>1.85</v>
      </c>
      <c r="J107" s="54">
        <f t="shared" si="38"/>
        <v>0.25</v>
      </c>
      <c r="K107" s="55">
        <v>34.375</v>
      </c>
      <c r="L107" s="15">
        <f>'详细计算'!S99</f>
        <v>5</v>
      </c>
      <c r="M107" s="53">
        <f>'详细计算'!T99</f>
        <v>0.1</v>
      </c>
      <c r="N107" s="53">
        <f>'详细计算'!U99</f>
        <v>0.21</v>
      </c>
      <c r="O107" s="15">
        <f>ceiling('详细计算'!V99,1)</f>
        <v>86</v>
      </c>
    </row>
    <row r="108">
      <c r="D108" s="2" t="s">
        <v>166</v>
      </c>
      <c r="E108" s="48">
        <f>ceiling('详细计算'!P100,1)</f>
        <v>256</v>
      </c>
      <c r="F108" s="48">
        <f>ceiling('详细计算'!Q100,1)</f>
        <v>105</v>
      </c>
      <c r="G108" s="48">
        <f>ceiling('详细计算'!R100,1)</f>
        <v>361</v>
      </c>
      <c r="H108" s="32" t="str">
        <f>'详细计算'!F100</f>
        <v>个</v>
      </c>
      <c r="I108" s="54">
        <f t="shared" si="37"/>
        <v>7.45</v>
      </c>
      <c r="J108" s="54">
        <f t="shared" si="38"/>
        <v>0.95</v>
      </c>
      <c r="K108" s="55">
        <v>34.375</v>
      </c>
      <c r="L108" s="15">
        <f>'详细计算'!S100</f>
        <v>5</v>
      </c>
      <c r="M108" s="53">
        <f>'详细计算'!T100</f>
        <v>0.1</v>
      </c>
      <c r="N108" s="53">
        <f>'详细计算'!U100</f>
        <v>0.21</v>
      </c>
      <c r="O108" s="15">
        <f>ceiling('详细计算'!V100,1)</f>
        <v>481</v>
      </c>
    </row>
    <row r="109">
      <c r="D109" s="2" t="s">
        <v>78</v>
      </c>
      <c r="E109" s="48" t="str">
        <f>'详细计算'!P101</f>
        <v/>
      </c>
      <c r="F109" s="48" t="str">
        <f>'详细计算'!Q101</f>
        <v/>
      </c>
      <c r="G109" s="48" t="str">
        <f>'详细计算'!R101</f>
        <v/>
      </c>
      <c r="H109" s="32"/>
      <c r="I109" s="54"/>
      <c r="J109" s="54"/>
      <c r="K109" s="55"/>
      <c r="L109" s="15" t="str">
        <f>'详细计算'!S101</f>
        <v/>
      </c>
      <c r="M109" s="15" t="str">
        <f>'详细计算'!T101</f>
        <v/>
      </c>
      <c r="N109" s="15" t="str">
        <f>'详细计算'!U101</f>
        <v/>
      </c>
      <c r="O109" s="15" t="str">
        <f>'详细计算'!V101</f>
        <v/>
      </c>
    </row>
    <row r="110">
      <c r="E110" s="48" t="str">
        <f>'详细计算'!P102</f>
        <v/>
      </c>
      <c r="F110" s="48" t="str">
        <f>'详细计算'!Q102</f>
        <v/>
      </c>
      <c r="G110" s="48" t="str">
        <f>'详细计算'!R102</f>
        <v/>
      </c>
      <c r="H110" s="32"/>
      <c r="I110" s="54"/>
      <c r="J110" s="54"/>
      <c r="K110" s="55"/>
      <c r="L110" s="15" t="str">
        <f>'详细计算'!S102</f>
        <v/>
      </c>
      <c r="M110" s="15" t="str">
        <f>'详细计算'!T102</f>
        <v/>
      </c>
      <c r="N110" s="15" t="str">
        <f>'详细计算'!U102</f>
        <v/>
      </c>
      <c r="O110" s="15" t="str">
        <f>'详细计算'!V102</f>
        <v/>
      </c>
    </row>
    <row r="111">
      <c r="C111" s="2" t="s">
        <v>167</v>
      </c>
      <c r="D111" s="2" t="s">
        <v>168</v>
      </c>
      <c r="E111" s="48">
        <f>ceiling('详细计算'!P103,1)</f>
        <v>60</v>
      </c>
      <c r="F111" s="48">
        <f>ceiling('详细计算'!Q103,1)</f>
        <v>0</v>
      </c>
      <c r="G111" s="48">
        <f>ceiling('详细计算'!R103,1)</f>
        <v>60</v>
      </c>
      <c r="H111" s="32" t="str">
        <f>'详细计算'!F103</f>
        <v>个</v>
      </c>
      <c r="I111" s="54">
        <f t="shared" ref="I111:I120" si="39">MROUND(E111*10/K111,0.5)/10</f>
        <v>1.75</v>
      </c>
      <c r="J111" s="54">
        <f t="shared" ref="J111:J120" si="40">CEILING(I111/8,0.05)</f>
        <v>0.25</v>
      </c>
      <c r="K111" s="55">
        <v>34.375</v>
      </c>
      <c r="L111" s="15">
        <f>'详细计算'!S103</f>
        <v>5</v>
      </c>
      <c r="M111" s="53">
        <f>'详细计算'!T103</f>
        <v>0.1</v>
      </c>
      <c r="N111" s="53">
        <f>'详细计算'!U103</f>
        <v>0.21</v>
      </c>
      <c r="O111" s="15">
        <f>ceiling('详细计算'!V103,1)</f>
        <v>80</v>
      </c>
    </row>
    <row r="112">
      <c r="D112" s="2" t="s">
        <v>150</v>
      </c>
      <c r="E112" s="48">
        <f>ceiling('详细计算'!P104,1)</f>
        <v>18</v>
      </c>
      <c r="F112" s="48">
        <f>ceiling('详细计算'!Q104,1)</f>
        <v>0</v>
      </c>
      <c r="G112" s="48">
        <f>ceiling('详细计算'!R104,1)</f>
        <v>18</v>
      </c>
      <c r="H112" s="32" t="str">
        <f>'详细计算'!F104</f>
        <v>m2</v>
      </c>
      <c r="I112" s="54">
        <f t="shared" si="39"/>
        <v>0.5</v>
      </c>
      <c r="J112" s="54">
        <f t="shared" si="40"/>
        <v>0.1</v>
      </c>
      <c r="K112" s="55">
        <v>34.375</v>
      </c>
      <c r="L112" s="15">
        <f>'详细计算'!S104</f>
        <v>5</v>
      </c>
      <c r="M112" s="53">
        <f>'详细计算'!T104</f>
        <v>0.1</v>
      </c>
      <c r="N112" s="53">
        <f>'详细计算'!U104</f>
        <v>0.21</v>
      </c>
      <c r="O112" s="15">
        <f>ceiling('详细计算'!V104,1)</f>
        <v>24</v>
      </c>
    </row>
    <row r="113">
      <c r="D113" s="2" t="s">
        <v>249</v>
      </c>
      <c r="E113" s="48">
        <f>ceiling('详细计算'!P105,1)</f>
        <v>688</v>
      </c>
      <c r="F113" s="48">
        <f>ceiling('详细计算'!Q105,1)</f>
        <v>115</v>
      </c>
      <c r="G113" s="48">
        <f>ceiling('详细计算'!R105,1)</f>
        <v>803</v>
      </c>
      <c r="H113" s="32" t="str">
        <f>'详细计算'!F105</f>
        <v>套</v>
      </c>
      <c r="I113" s="54">
        <f t="shared" si="39"/>
        <v>20</v>
      </c>
      <c r="J113" s="54">
        <f t="shared" si="40"/>
        <v>2.5</v>
      </c>
      <c r="K113" s="55">
        <v>34.375</v>
      </c>
      <c r="L113" s="15">
        <f>'详细计算'!S105</f>
        <v>5</v>
      </c>
      <c r="M113" s="53">
        <f>'详细计算'!T105</f>
        <v>0.1</v>
      </c>
      <c r="N113" s="53">
        <f>'详细计算'!U105</f>
        <v>0.21</v>
      </c>
      <c r="O113" s="15">
        <f>ceiling('详细计算'!V105,1)</f>
        <v>1069</v>
      </c>
    </row>
    <row r="114">
      <c r="D114" s="2" t="s">
        <v>171</v>
      </c>
      <c r="E114" s="48">
        <f>ceiling('详细计算'!P107,1)</f>
        <v>50</v>
      </c>
      <c r="F114" s="48">
        <f>ceiling('详细计算'!Q107,1)</f>
        <v>16</v>
      </c>
      <c r="G114" s="48">
        <f>ceiling('详细计算'!R107,1)</f>
        <v>66</v>
      </c>
      <c r="H114" s="32" t="str">
        <f>'详细计算'!F107</f>
        <v>m2</v>
      </c>
      <c r="I114" s="54">
        <f t="shared" si="39"/>
        <v>1.45</v>
      </c>
      <c r="J114" s="54">
        <f t="shared" si="40"/>
        <v>0.2</v>
      </c>
      <c r="K114" s="55">
        <v>34.375</v>
      </c>
      <c r="L114" s="15">
        <f>'详细计算'!S107</f>
        <v>5</v>
      </c>
      <c r="M114" s="53">
        <f>'详细计算'!T107</f>
        <v>0.1</v>
      </c>
      <c r="N114" s="53">
        <f>'详细计算'!U107</f>
        <v>0.21</v>
      </c>
      <c r="O114" s="15">
        <f>ceiling('详细计算'!V107,1)</f>
        <v>88</v>
      </c>
    </row>
    <row r="115">
      <c r="D115" s="2" t="s">
        <v>172</v>
      </c>
      <c r="E115" s="48">
        <f>ceiling('详细计算'!P108,1)</f>
        <v>313</v>
      </c>
      <c r="F115" s="48">
        <f>ceiling('详细计算'!Q108,1)</f>
        <v>84</v>
      </c>
      <c r="G115" s="48">
        <f>ceiling('详细计算'!R108,1)</f>
        <v>397</v>
      </c>
      <c r="H115" s="32" t="str">
        <f>'详细计算'!F108</f>
        <v>套</v>
      </c>
      <c r="I115" s="54">
        <f t="shared" si="39"/>
        <v>9.1</v>
      </c>
      <c r="J115" s="54">
        <f t="shared" si="40"/>
        <v>1.15</v>
      </c>
      <c r="K115" s="55">
        <v>34.375</v>
      </c>
      <c r="L115" s="15">
        <f>'详细计算'!S108</f>
        <v>5</v>
      </c>
      <c r="M115" s="53">
        <f>'详细计算'!T108</f>
        <v>0.1</v>
      </c>
      <c r="N115" s="53">
        <f>'详细计算'!U108</f>
        <v>0.21</v>
      </c>
      <c r="O115" s="15">
        <f>ceiling('详细计算'!V108,1)</f>
        <v>528</v>
      </c>
    </row>
    <row r="116">
      <c r="D116" s="2" t="s">
        <v>173</v>
      </c>
      <c r="E116" s="48">
        <f>ceiling('详细计算'!P109,1)</f>
        <v>63</v>
      </c>
      <c r="F116" s="48">
        <f>ceiling('详细计算'!Q109,1)</f>
        <v>0</v>
      </c>
      <c r="G116" s="48">
        <f>ceiling('详细计算'!R109,1)</f>
        <v>63</v>
      </c>
      <c r="H116" s="32" t="str">
        <f>'详细计算'!F109</f>
        <v>件</v>
      </c>
      <c r="I116" s="54">
        <f t="shared" si="39"/>
        <v>1.85</v>
      </c>
      <c r="J116" s="54">
        <f t="shared" si="40"/>
        <v>0.25</v>
      </c>
      <c r="K116" s="55">
        <v>34.375</v>
      </c>
      <c r="L116" s="15">
        <f>'详细计算'!S109</f>
        <v>5</v>
      </c>
      <c r="M116" s="53">
        <f>'详细计算'!T109</f>
        <v>0.1</v>
      </c>
      <c r="N116" s="53">
        <f>'详细计算'!U109</f>
        <v>0.21</v>
      </c>
      <c r="O116" s="15">
        <f>ceiling('详细计算'!V109,1)</f>
        <v>84</v>
      </c>
    </row>
    <row r="117">
      <c r="D117" s="2" t="s">
        <v>174</v>
      </c>
      <c r="E117" s="48">
        <f>ceiling('详细计算'!P110,1)</f>
        <v>188</v>
      </c>
      <c r="F117" s="48">
        <f>ceiling('详细计算'!Q110,1)</f>
        <v>19</v>
      </c>
      <c r="G117" s="48">
        <f>ceiling('详细计算'!R110,1)</f>
        <v>207</v>
      </c>
      <c r="H117" s="32" t="str">
        <f>'详细计算'!F110</f>
        <v>m2</v>
      </c>
      <c r="I117" s="54">
        <f t="shared" si="39"/>
        <v>5.45</v>
      </c>
      <c r="J117" s="54">
        <f t="shared" si="40"/>
        <v>0.7</v>
      </c>
      <c r="K117" s="55">
        <v>34.375</v>
      </c>
      <c r="L117" s="15">
        <f>'详细计算'!S110</f>
        <v>5</v>
      </c>
      <c r="M117" s="53">
        <f>'详细计算'!T110</f>
        <v>0.1</v>
      </c>
      <c r="N117" s="53">
        <f>'详细计算'!U110</f>
        <v>0.21</v>
      </c>
      <c r="O117" s="15">
        <f>ceiling('详细计算'!V110,1)</f>
        <v>275</v>
      </c>
    </row>
    <row r="118">
      <c r="D118" s="2" t="s">
        <v>175</v>
      </c>
      <c r="E118" s="48">
        <f>ceiling('详细计算'!P111,1)</f>
        <v>38</v>
      </c>
      <c r="F118" s="48">
        <f>ceiling('详细计算'!Q111,1)</f>
        <v>6</v>
      </c>
      <c r="G118" s="48">
        <f>ceiling('详细计算'!R111,1)</f>
        <v>43</v>
      </c>
      <c r="H118" s="32" t="str">
        <f>'详细计算'!F111</f>
        <v>个</v>
      </c>
      <c r="I118" s="54">
        <f t="shared" si="39"/>
        <v>1.1</v>
      </c>
      <c r="J118" s="54">
        <f t="shared" si="40"/>
        <v>0.15</v>
      </c>
      <c r="K118" s="55">
        <v>34.375</v>
      </c>
      <c r="L118" s="15">
        <f>'详细计算'!S111</f>
        <v>5</v>
      </c>
      <c r="M118" s="53">
        <f>'详细计算'!T111</f>
        <v>0.1</v>
      </c>
      <c r="N118" s="53">
        <f>'详细计算'!U111</f>
        <v>0.21</v>
      </c>
      <c r="O118" s="15">
        <f>ceiling('详细计算'!V111,1)</f>
        <v>57</v>
      </c>
    </row>
    <row r="119">
      <c r="D119" s="2" t="s">
        <v>176</v>
      </c>
      <c r="E119" s="48">
        <f>ceiling('详细计算'!P112,1)</f>
        <v>63</v>
      </c>
      <c r="F119" s="48">
        <f>ceiling('详细计算'!Q112,1)</f>
        <v>9</v>
      </c>
      <c r="G119" s="48">
        <f>ceiling('详细计算'!R112,1)</f>
        <v>71</v>
      </c>
      <c r="H119" s="32" t="str">
        <f>'详细计算'!F112</f>
        <v>m2</v>
      </c>
      <c r="I119" s="54">
        <f t="shared" si="39"/>
        <v>1.85</v>
      </c>
      <c r="J119" s="54">
        <f t="shared" si="40"/>
        <v>0.25</v>
      </c>
      <c r="K119" s="55">
        <v>34.375</v>
      </c>
      <c r="L119" s="15">
        <f>'详细计算'!S112</f>
        <v>5</v>
      </c>
      <c r="M119" s="53">
        <f>'详细计算'!T112</f>
        <v>0.1</v>
      </c>
      <c r="N119" s="53">
        <f>'详细计算'!U112</f>
        <v>0.21</v>
      </c>
      <c r="O119" s="15">
        <f>ceiling('详细计算'!V112,1)</f>
        <v>95</v>
      </c>
    </row>
    <row r="120">
      <c r="D120" s="2" t="s">
        <v>158</v>
      </c>
      <c r="E120" s="48">
        <f>ceiling('详细计算'!P113,1)</f>
        <v>313</v>
      </c>
      <c r="F120" s="48">
        <f>ceiling('详细计算'!Q113,1)</f>
        <v>84</v>
      </c>
      <c r="G120" s="48">
        <f>ceiling('详细计算'!R113,1)</f>
        <v>397</v>
      </c>
      <c r="H120" s="32" t="str">
        <f>'详细计算'!F113</f>
        <v>件</v>
      </c>
      <c r="I120" s="54">
        <f t="shared" si="39"/>
        <v>9.1</v>
      </c>
      <c r="J120" s="54">
        <f t="shared" si="40"/>
        <v>1.15</v>
      </c>
      <c r="K120" s="55">
        <v>34.375</v>
      </c>
      <c r="L120" s="15">
        <f>'详细计算'!S113</f>
        <v>5</v>
      </c>
      <c r="M120" s="53">
        <f>'详细计算'!T113</f>
        <v>0.1</v>
      </c>
      <c r="N120" s="53">
        <f>'详细计算'!U113</f>
        <v>0.21</v>
      </c>
      <c r="O120" s="15">
        <f>ceiling('详细计算'!V113,1)</f>
        <v>528</v>
      </c>
    </row>
    <row r="121">
      <c r="D121" s="2" t="s">
        <v>78</v>
      </c>
      <c r="E121" s="48" t="str">
        <f>'详细计算'!P114</f>
        <v/>
      </c>
      <c r="F121" s="48" t="str">
        <f>'详细计算'!Q114</f>
        <v/>
      </c>
      <c r="G121" s="48" t="str">
        <f>'详细计算'!R114</f>
        <v/>
      </c>
      <c r="H121" s="32"/>
      <c r="I121" s="54"/>
      <c r="J121" s="54"/>
      <c r="K121" s="55"/>
      <c r="L121" s="15" t="str">
        <f>'详细计算'!S114</f>
        <v/>
      </c>
      <c r="M121" s="15" t="str">
        <f>'详细计算'!T114</f>
        <v/>
      </c>
      <c r="N121" s="15" t="str">
        <f>'详细计算'!U114</f>
        <v/>
      </c>
      <c r="O121" s="15" t="str">
        <f>'详细计算'!V114</f>
        <v/>
      </c>
    </row>
    <row r="122">
      <c r="E122" s="48" t="str">
        <f>'详细计算'!P115</f>
        <v/>
      </c>
      <c r="F122" s="48" t="str">
        <f>'详细计算'!Q115</f>
        <v/>
      </c>
      <c r="G122" s="48" t="str">
        <f>'详细计算'!R115</f>
        <v/>
      </c>
      <c r="H122" s="32"/>
      <c r="I122" s="54"/>
      <c r="J122" s="54"/>
      <c r="K122" s="55"/>
      <c r="L122" s="15" t="str">
        <f>'详细计算'!S115</f>
        <v/>
      </c>
      <c r="M122" s="15" t="str">
        <f>'详细计算'!T115</f>
        <v/>
      </c>
      <c r="N122" s="15" t="str">
        <f>'详细计算'!U115</f>
        <v/>
      </c>
      <c r="O122" s="15" t="str">
        <f>'详细计算'!V115</f>
        <v/>
      </c>
    </row>
    <row r="123">
      <c r="E123" s="48" t="str">
        <f>'详细计算'!P116</f>
        <v/>
      </c>
      <c r="F123" s="48" t="str">
        <f>'详细计算'!Q116</f>
        <v/>
      </c>
      <c r="G123" s="48" t="str">
        <f>'详细计算'!R116</f>
        <v/>
      </c>
      <c r="H123" s="32"/>
      <c r="I123" s="54"/>
      <c r="J123" s="54"/>
      <c r="K123" s="55"/>
      <c r="L123" s="15" t="str">
        <f>'详细计算'!S116</f>
        <v/>
      </c>
      <c r="M123" s="15" t="str">
        <f>'详细计算'!T116</f>
        <v/>
      </c>
      <c r="N123" s="15" t="str">
        <f>'详细计算'!U116</f>
        <v/>
      </c>
      <c r="O123" s="15" t="str">
        <f>'详细计算'!V116</f>
        <v/>
      </c>
    </row>
    <row r="124">
      <c r="C124" s="2" t="s">
        <v>177</v>
      </c>
      <c r="D124" s="2" t="s">
        <v>178</v>
      </c>
      <c r="E124" s="48">
        <f>ceiling('详细计算'!P117,1)</f>
        <v>28</v>
      </c>
      <c r="F124" s="48">
        <f>ceiling('详细计算'!Q117,1)</f>
        <v>0</v>
      </c>
      <c r="G124" s="48">
        <f>ceiling('详细计算'!R117,1)</f>
        <v>28</v>
      </c>
      <c r="H124" s="32" t="str">
        <f>'详细计算'!F117</f>
        <v>m</v>
      </c>
      <c r="I124" s="54">
        <f t="shared" ref="I124:I136" si="41">MROUND(E124*10/K124,0.5)/10</f>
        <v>0.8</v>
      </c>
      <c r="J124" s="54">
        <f t="shared" ref="J124:J136" si="42">CEILING(I124/8,0.05)</f>
        <v>0.1</v>
      </c>
      <c r="K124" s="55">
        <v>34.375</v>
      </c>
      <c r="L124" s="15">
        <f>'详细计算'!S117</f>
        <v>2</v>
      </c>
      <c r="M124" s="53">
        <f>'详细计算'!T117</f>
        <v>0.1</v>
      </c>
      <c r="N124" s="53">
        <f>'详细计算'!U117</f>
        <v>0.21</v>
      </c>
      <c r="O124" s="15">
        <f>ceiling('详细计算'!V117,1)</f>
        <v>37</v>
      </c>
    </row>
    <row r="125">
      <c r="D125" s="2" t="s">
        <v>179</v>
      </c>
      <c r="E125" s="48">
        <f>ceiling('详细计算'!P118,1)</f>
        <v>22</v>
      </c>
      <c r="F125" s="48">
        <f>ceiling('详细计算'!Q118,1)</f>
        <v>0</v>
      </c>
      <c r="G125" s="48">
        <f>ceiling('详细计算'!R118,1)</f>
        <v>22</v>
      </c>
      <c r="H125" s="32" t="str">
        <f>'详细计算'!F118</f>
        <v>m</v>
      </c>
      <c r="I125" s="54">
        <f t="shared" si="41"/>
        <v>0.65</v>
      </c>
      <c r="J125" s="54">
        <f t="shared" si="42"/>
        <v>0.1</v>
      </c>
      <c r="K125" s="55">
        <v>34.375</v>
      </c>
      <c r="L125" s="15">
        <f>'详细计算'!S118</f>
        <v>2</v>
      </c>
      <c r="M125" s="53">
        <f>'详细计算'!T118</f>
        <v>0.1</v>
      </c>
      <c r="N125" s="53">
        <f>'详细计算'!U118</f>
        <v>0.21</v>
      </c>
      <c r="O125" s="15">
        <f>ceiling('详细计算'!V118,1)</f>
        <v>29</v>
      </c>
    </row>
    <row r="126">
      <c r="D126" s="2" t="s">
        <v>150</v>
      </c>
      <c r="E126" s="48">
        <f>ceiling('详细计算'!P119,1)</f>
        <v>14</v>
      </c>
      <c r="F126" s="48">
        <f>ceiling('详细计算'!Q119,1)</f>
        <v>0</v>
      </c>
      <c r="G126" s="48">
        <f>ceiling('详细计算'!R119,1)</f>
        <v>14</v>
      </c>
      <c r="H126" s="32" t="str">
        <f>'详细计算'!F119</f>
        <v>m2</v>
      </c>
      <c r="I126" s="54">
        <f t="shared" si="41"/>
        <v>0.4</v>
      </c>
      <c r="J126" s="54">
        <f t="shared" si="42"/>
        <v>0.05</v>
      </c>
      <c r="K126" s="55">
        <v>34.375</v>
      </c>
      <c r="L126" s="15">
        <f>'详细计算'!S119</f>
        <v>5</v>
      </c>
      <c r="M126" s="53">
        <f>'详细计算'!T119</f>
        <v>0.1</v>
      </c>
      <c r="N126" s="53">
        <f>'详细计算'!U119</f>
        <v>0.21</v>
      </c>
      <c r="O126" s="15">
        <f>ceiling('详细计算'!V119,1)</f>
        <v>18</v>
      </c>
    </row>
    <row r="127">
      <c r="D127" s="2" t="s">
        <v>180</v>
      </c>
      <c r="E127" s="48">
        <f>ceiling('详细计算'!P120,1)</f>
        <v>900</v>
      </c>
      <c r="F127" s="48">
        <f>ceiling('详细计算'!Q120,1)</f>
        <v>525</v>
      </c>
      <c r="G127" s="48">
        <f>ceiling('详细计算'!R120,1)</f>
        <v>1425</v>
      </c>
      <c r="H127" s="32" t="str">
        <f>'详细计算'!F120</f>
        <v>套</v>
      </c>
      <c r="I127" s="54">
        <f t="shared" si="41"/>
        <v>26.2</v>
      </c>
      <c r="J127" s="54">
        <f t="shared" si="42"/>
        <v>3.3</v>
      </c>
      <c r="K127" s="55">
        <v>34.375</v>
      </c>
      <c r="L127" s="15">
        <f>'详细计算'!S120</f>
        <v>5</v>
      </c>
      <c r="M127" s="53">
        <f>'详细计算'!T120</f>
        <v>0.1</v>
      </c>
      <c r="N127" s="53">
        <f>'详细计算'!U120</f>
        <v>0.21</v>
      </c>
      <c r="O127" s="15">
        <f>ceiling('详细计算'!V120,1)</f>
        <v>1897</v>
      </c>
    </row>
    <row r="128">
      <c r="D128" s="2" t="s">
        <v>181</v>
      </c>
      <c r="E128" s="48">
        <f>ceiling('详细计算'!P121,1)</f>
        <v>20</v>
      </c>
      <c r="F128" s="48">
        <f>ceiling('详细计算'!Q121,1)</f>
        <v>5</v>
      </c>
      <c r="G128" s="48">
        <f>ceiling('详细计算'!R121,1)</f>
        <v>25</v>
      </c>
      <c r="H128" s="32" t="str">
        <f>'详细计算'!F121</f>
        <v>m2</v>
      </c>
      <c r="I128" s="54">
        <f t="shared" si="41"/>
        <v>0.6</v>
      </c>
      <c r="J128" s="54">
        <f t="shared" si="42"/>
        <v>0.1</v>
      </c>
      <c r="K128" s="55">
        <v>34.375</v>
      </c>
      <c r="L128" s="15">
        <f>'详细计算'!S121</f>
        <v>1.5</v>
      </c>
      <c r="M128" s="53">
        <f>'详细计算'!T121</f>
        <v>0.1</v>
      </c>
      <c r="N128" s="53">
        <f>'详细计算'!U121</f>
        <v>0.21</v>
      </c>
      <c r="O128" s="15">
        <f>ceiling('详细计算'!V121,1)</f>
        <v>33</v>
      </c>
    </row>
    <row r="129">
      <c r="D129" s="2" t="s">
        <v>182</v>
      </c>
      <c r="E129" s="48">
        <f>ceiling('详细计算'!P122,1)</f>
        <v>57</v>
      </c>
      <c r="F129" s="48">
        <f>ceiling('详细计算'!Q122,1)</f>
        <v>21</v>
      </c>
      <c r="G129" s="48">
        <f>ceiling('详细计算'!R122,1)</f>
        <v>78</v>
      </c>
      <c r="H129" s="32" t="str">
        <f>'详细计算'!F122</f>
        <v>m2</v>
      </c>
      <c r="I129" s="54">
        <f t="shared" si="41"/>
        <v>1.65</v>
      </c>
      <c r="J129" s="54">
        <f t="shared" si="42"/>
        <v>0.25</v>
      </c>
      <c r="K129" s="55">
        <v>34.375</v>
      </c>
      <c r="L129" s="15">
        <f>'详细计算'!S122</f>
        <v>5</v>
      </c>
      <c r="M129" s="53">
        <f>'详细计算'!T122</f>
        <v>0.1</v>
      </c>
      <c r="N129" s="53">
        <f>'详细计算'!U122</f>
        <v>0.21</v>
      </c>
      <c r="O129" s="15">
        <f>ceiling('详细计算'!V122,1)</f>
        <v>103</v>
      </c>
    </row>
    <row r="130">
      <c r="D130" s="2" t="s">
        <v>183</v>
      </c>
      <c r="E130" s="48">
        <f>ceiling('详细计算'!P123,1)</f>
        <v>45</v>
      </c>
      <c r="F130" s="48">
        <f>ceiling('详细计算'!Q123,1)</f>
        <v>19</v>
      </c>
      <c r="G130" s="48">
        <f>ceiling('详细计算'!R123,1)</f>
        <v>64</v>
      </c>
      <c r="H130" s="32" t="str">
        <f>'详细计算'!F123</f>
        <v>m2</v>
      </c>
      <c r="I130" s="54">
        <f t="shared" si="41"/>
        <v>1.3</v>
      </c>
      <c r="J130" s="54">
        <f t="shared" si="42"/>
        <v>0.2</v>
      </c>
      <c r="K130" s="55">
        <v>34.375</v>
      </c>
      <c r="L130" s="15">
        <f>'详细计算'!S123</f>
        <v>5</v>
      </c>
      <c r="M130" s="53">
        <f>'详细计算'!T123</f>
        <v>0.1</v>
      </c>
      <c r="N130" s="53">
        <f>'详细计算'!U123</f>
        <v>0.21</v>
      </c>
      <c r="O130" s="15">
        <f>ceiling('详细计算'!V123,1)</f>
        <v>86</v>
      </c>
    </row>
    <row r="131">
      <c r="D131" s="2" t="s">
        <v>184</v>
      </c>
      <c r="E131" s="48">
        <f>ceiling('详细计算'!P124,1)</f>
        <v>7</v>
      </c>
      <c r="F131" s="48">
        <f>ceiling('详细计算'!Q124,1)</f>
        <v>5</v>
      </c>
      <c r="G131" s="48">
        <f>ceiling('详细计算'!R124,1)</f>
        <v>12</v>
      </c>
      <c r="H131" s="32" t="str">
        <f>'详细计算'!F124</f>
        <v>m2</v>
      </c>
      <c r="I131" s="54">
        <f t="shared" si="41"/>
        <v>0.2</v>
      </c>
      <c r="J131" s="54">
        <f t="shared" si="42"/>
        <v>0.05</v>
      </c>
      <c r="K131" s="55">
        <v>34.375</v>
      </c>
      <c r="L131" s="15">
        <f>'详细计算'!S124</f>
        <v>0.25</v>
      </c>
      <c r="M131" s="53">
        <f>'详细计算'!T124</f>
        <v>0.1</v>
      </c>
      <c r="N131" s="53">
        <f>'详细计算'!U124</f>
        <v>0.09</v>
      </c>
      <c r="O131" s="15">
        <f>ceiling('详细计算'!V124,1)</f>
        <v>14</v>
      </c>
    </row>
    <row r="132">
      <c r="D132" s="2" t="s">
        <v>185</v>
      </c>
      <c r="E132" s="48">
        <f>ceiling('详细计算'!P125,1)</f>
        <v>9</v>
      </c>
      <c r="F132" s="48">
        <f>ceiling('详细计算'!Q125,1)</f>
        <v>5</v>
      </c>
      <c r="G132" s="48">
        <f>ceiling('详细计算'!R125,1)</f>
        <v>13</v>
      </c>
      <c r="H132" s="32" t="str">
        <f>'详细计算'!F125</f>
        <v>m2</v>
      </c>
      <c r="I132" s="54">
        <f t="shared" si="41"/>
        <v>0.25</v>
      </c>
      <c r="J132" s="54">
        <f t="shared" si="42"/>
        <v>0.05</v>
      </c>
      <c r="K132" s="55">
        <v>34.375</v>
      </c>
      <c r="L132" s="15">
        <f>'详细计算'!S125</f>
        <v>0.25</v>
      </c>
      <c r="M132" s="53">
        <f>'详细计算'!T125</f>
        <v>0.1</v>
      </c>
      <c r="N132" s="53">
        <f>'详细计算'!U125</f>
        <v>0.09</v>
      </c>
      <c r="O132" s="15">
        <f>ceiling('详细计算'!V125,1)</f>
        <v>15</v>
      </c>
    </row>
    <row r="133">
      <c r="D133" s="2" t="s">
        <v>186</v>
      </c>
      <c r="E133" s="48">
        <f>ceiling('详细计算'!P126,1)</f>
        <v>264</v>
      </c>
      <c r="F133" s="48">
        <f>ceiling('详细计算'!Q126,1)</f>
        <v>32</v>
      </c>
      <c r="G133" s="48">
        <f>ceiling('详细计算'!R126,1)</f>
        <v>296</v>
      </c>
      <c r="H133" s="32" t="str">
        <f>'详细计算'!F126</f>
        <v>m</v>
      </c>
      <c r="I133" s="54">
        <f t="shared" si="41"/>
        <v>7.7</v>
      </c>
      <c r="J133" s="54">
        <f t="shared" si="42"/>
        <v>1</v>
      </c>
      <c r="K133" s="55">
        <v>34.375</v>
      </c>
      <c r="L133" s="15">
        <f>'详细计算'!S126</f>
        <v>2</v>
      </c>
      <c r="M133" s="53">
        <f>'详细计算'!T126</f>
        <v>0.1</v>
      </c>
      <c r="N133" s="53">
        <f>'详细计算'!U126</f>
        <v>0.21</v>
      </c>
      <c r="O133" s="15">
        <f>ceiling('详细计算'!V126,1)</f>
        <v>394</v>
      </c>
    </row>
    <row r="134">
      <c r="D134" s="2" t="s">
        <v>187</v>
      </c>
      <c r="E134" s="48">
        <f>ceiling('详细计算'!P127,1)</f>
        <v>198</v>
      </c>
      <c r="F134" s="48">
        <f>ceiling('详细计算'!Q127,1)</f>
        <v>32</v>
      </c>
      <c r="G134" s="48">
        <f>ceiling('详细计算'!R127,1)</f>
        <v>230</v>
      </c>
      <c r="H134" s="32" t="str">
        <f>'详细计算'!F127</f>
        <v>m</v>
      </c>
      <c r="I134" s="54">
        <f t="shared" si="41"/>
        <v>5.75</v>
      </c>
      <c r="J134" s="54">
        <f t="shared" si="42"/>
        <v>0.75</v>
      </c>
      <c r="K134" s="55">
        <v>34.375</v>
      </c>
      <c r="L134" s="15">
        <f>'详细计算'!S127</f>
        <v>2</v>
      </c>
      <c r="M134" s="53">
        <f>'详细计算'!T127</f>
        <v>0.1</v>
      </c>
      <c r="N134" s="53">
        <f>'详细计算'!U127</f>
        <v>0.21</v>
      </c>
      <c r="O134" s="15">
        <f>ceiling('详细计算'!V127,1)</f>
        <v>306</v>
      </c>
    </row>
    <row r="135">
      <c r="D135" s="2" t="s">
        <v>188</v>
      </c>
      <c r="E135" s="48">
        <f>ceiling('详细计算'!P128,1)</f>
        <v>324</v>
      </c>
      <c r="F135" s="48">
        <f>ceiling('详细计算'!Q128,1)</f>
        <v>32</v>
      </c>
      <c r="G135" s="48">
        <f>ceiling('详细计算'!R128,1)</f>
        <v>356</v>
      </c>
      <c r="H135" s="32" t="str">
        <f>'详细计算'!F128</f>
        <v>m</v>
      </c>
      <c r="I135" s="54">
        <f t="shared" si="41"/>
        <v>9.45</v>
      </c>
      <c r="J135" s="54">
        <f t="shared" si="42"/>
        <v>1.2</v>
      </c>
      <c r="K135" s="55">
        <v>34.375</v>
      </c>
      <c r="L135" s="15">
        <f>'详细计算'!S128</f>
        <v>2</v>
      </c>
      <c r="M135" s="53">
        <f>'详细计算'!T128</f>
        <v>0.1</v>
      </c>
      <c r="N135" s="53">
        <f>'详细计算'!U128</f>
        <v>0.21</v>
      </c>
      <c r="O135" s="15">
        <f>ceiling('详细计算'!V128,1)</f>
        <v>474</v>
      </c>
    </row>
    <row r="136">
      <c r="D136" s="2" t="s">
        <v>189</v>
      </c>
      <c r="E136" s="48">
        <f>ceiling('详细计算'!P129,1)</f>
        <v>113</v>
      </c>
      <c r="F136" s="48">
        <f>ceiling('详细计算'!Q129,1)</f>
        <v>0</v>
      </c>
      <c r="G136" s="48">
        <f>ceiling('详细计算'!R129,1)</f>
        <v>113</v>
      </c>
      <c r="H136" s="32" t="str">
        <f>'详细计算'!F129</f>
        <v>个</v>
      </c>
      <c r="I136" s="54">
        <f t="shared" si="41"/>
        <v>3.3</v>
      </c>
      <c r="J136" s="54">
        <f t="shared" si="42"/>
        <v>0.45</v>
      </c>
      <c r="K136" s="55">
        <v>34.375</v>
      </c>
      <c r="L136" s="15">
        <f>'详细计算'!S129</f>
        <v>5</v>
      </c>
      <c r="M136" s="53">
        <f>'详细计算'!T129</f>
        <v>0.1</v>
      </c>
      <c r="N136" s="53">
        <f>'详细计算'!U129</f>
        <v>0.21</v>
      </c>
      <c r="O136" s="15">
        <f>ceiling('详细计算'!V129,1)</f>
        <v>150</v>
      </c>
    </row>
    <row r="137">
      <c r="D137" s="2" t="s">
        <v>78</v>
      </c>
      <c r="E137" s="48"/>
      <c r="F137" s="48"/>
      <c r="G137" s="48"/>
      <c r="H137" s="25"/>
      <c r="I137" s="49"/>
      <c r="J137" s="54"/>
      <c r="K137" s="25"/>
    </row>
    <row r="138">
      <c r="E138" s="48"/>
      <c r="F138" s="48"/>
      <c r="G138" s="48"/>
      <c r="H138" s="25"/>
      <c r="I138" s="49"/>
      <c r="J138" s="49"/>
      <c r="K138" s="25"/>
    </row>
    <row r="139">
      <c r="E139" s="48"/>
      <c r="F139" s="48"/>
      <c r="G139" s="48"/>
      <c r="H139" s="25"/>
      <c r="I139" s="49"/>
      <c r="J139" s="49"/>
      <c r="K139" s="25"/>
    </row>
    <row r="140">
      <c r="E140" s="48"/>
      <c r="F140" s="48"/>
      <c r="G140" s="48"/>
      <c r="H140" s="25"/>
      <c r="I140" s="49"/>
      <c r="J140" s="49"/>
      <c r="K140" s="25"/>
    </row>
    <row r="141">
      <c r="E141" s="48"/>
      <c r="F141" s="48"/>
      <c r="G141" s="48"/>
      <c r="H141" s="25"/>
      <c r="I141" s="49"/>
      <c r="J141" s="49"/>
      <c r="K141" s="25"/>
    </row>
    <row r="142">
      <c r="E142" s="48"/>
      <c r="F142" s="48"/>
      <c r="G142" s="48"/>
      <c r="H142" s="25"/>
      <c r="I142" s="49"/>
      <c r="J142" s="49"/>
      <c r="K142" s="25"/>
    </row>
    <row r="143">
      <c r="E143" s="48"/>
      <c r="F143" s="48"/>
      <c r="G143" s="48"/>
      <c r="H143" s="25"/>
      <c r="I143" s="49"/>
      <c r="J143" s="49"/>
      <c r="K143" s="25"/>
    </row>
    <row r="144">
      <c r="E144" s="48"/>
      <c r="F144" s="48"/>
      <c r="G144" s="48"/>
      <c r="H144" s="25"/>
      <c r="I144" s="49"/>
      <c r="J144" s="49"/>
      <c r="K144" s="25"/>
    </row>
    <row r="145">
      <c r="E145" s="48"/>
      <c r="F145" s="48"/>
      <c r="G145" s="48"/>
      <c r="H145" s="25"/>
      <c r="I145" s="49"/>
      <c r="J145" s="49"/>
      <c r="K145" s="25"/>
    </row>
    <row r="146">
      <c r="E146" s="48"/>
      <c r="F146" s="48"/>
      <c r="G146" s="48"/>
      <c r="H146" s="25"/>
      <c r="I146" s="49"/>
      <c r="J146" s="49"/>
      <c r="K146" s="25"/>
    </row>
    <row r="147">
      <c r="E147" s="48"/>
      <c r="F147" s="48"/>
      <c r="G147" s="48"/>
      <c r="H147" s="25"/>
      <c r="I147" s="49"/>
      <c r="J147" s="49"/>
      <c r="K147" s="25"/>
    </row>
    <row r="148">
      <c r="E148" s="48"/>
      <c r="F148" s="48"/>
      <c r="G148" s="48"/>
      <c r="H148" s="25"/>
      <c r="I148" s="49"/>
      <c r="J148" s="49"/>
      <c r="K148" s="25"/>
    </row>
    <row r="149">
      <c r="E149" s="48"/>
      <c r="F149" s="48"/>
      <c r="G149" s="48"/>
      <c r="H149" s="25"/>
      <c r="I149" s="49"/>
      <c r="J149" s="49"/>
      <c r="K149" s="25"/>
    </row>
    <row r="150">
      <c r="E150" s="48"/>
      <c r="F150" s="48"/>
      <c r="G150" s="48"/>
      <c r="H150" s="25"/>
      <c r="I150" s="49"/>
      <c r="J150" s="49"/>
      <c r="K150" s="25"/>
    </row>
    <row r="151">
      <c r="E151" s="48"/>
      <c r="F151" s="48"/>
      <c r="G151" s="48"/>
      <c r="H151" s="25"/>
      <c r="I151" s="49"/>
      <c r="J151" s="49"/>
      <c r="K151" s="25"/>
    </row>
    <row r="152">
      <c r="E152" s="48"/>
      <c r="F152" s="48"/>
      <c r="G152" s="48"/>
      <c r="H152" s="25"/>
      <c r="I152" s="49"/>
      <c r="J152" s="49"/>
      <c r="K152" s="25"/>
    </row>
    <row r="153">
      <c r="E153" s="48"/>
      <c r="F153" s="48"/>
      <c r="G153" s="48"/>
      <c r="H153" s="25"/>
      <c r="I153" s="49"/>
      <c r="J153" s="49"/>
      <c r="K153" s="25"/>
    </row>
    <row r="154">
      <c r="E154" s="48"/>
      <c r="F154" s="48"/>
      <c r="G154" s="48"/>
      <c r="H154" s="25"/>
      <c r="I154" s="49"/>
      <c r="J154" s="49"/>
      <c r="K154" s="25"/>
    </row>
    <row r="155">
      <c r="E155" s="48"/>
      <c r="F155" s="48"/>
      <c r="G155" s="48"/>
      <c r="H155" s="25"/>
      <c r="I155" s="49"/>
      <c r="J155" s="49"/>
      <c r="K155" s="25"/>
    </row>
    <row r="156">
      <c r="E156" s="48"/>
      <c r="F156" s="48"/>
      <c r="G156" s="48"/>
      <c r="H156" s="25"/>
      <c r="I156" s="49"/>
      <c r="J156" s="49"/>
      <c r="K156" s="25"/>
    </row>
    <row r="157">
      <c r="E157" s="48"/>
      <c r="F157" s="48"/>
      <c r="G157" s="48"/>
      <c r="H157" s="25"/>
      <c r="I157" s="49"/>
      <c r="J157" s="49"/>
      <c r="K157" s="25"/>
    </row>
    <row r="158">
      <c r="E158" s="48"/>
      <c r="F158" s="48"/>
      <c r="G158" s="48"/>
      <c r="H158" s="25"/>
      <c r="I158" s="49"/>
      <c r="J158" s="49"/>
      <c r="K158" s="25"/>
    </row>
    <row r="159">
      <c r="E159" s="48"/>
      <c r="F159" s="48"/>
      <c r="G159" s="48"/>
      <c r="H159" s="25"/>
      <c r="I159" s="49"/>
      <c r="J159" s="49"/>
      <c r="K159" s="25"/>
    </row>
    <row r="160">
      <c r="E160" s="48"/>
      <c r="F160" s="48"/>
      <c r="G160" s="48"/>
      <c r="H160" s="25"/>
      <c r="I160" s="49"/>
      <c r="J160" s="49"/>
      <c r="K160" s="25"/>
    </row>
    <row r="161">
      <c r="E161" s="48"/>
      <c r="F161" s="48"/>
      <c r="G161" s="48"/>
      <c r="H161" s="25"/>
      <c r="I161" s="49"/>
      <c r="J161" s="49"/>
      <c r="K161" s="25"/>
    </row>
    <row r="162">
      <c r="E162" s="48"/>
      <c r="F162" s="48"/>
      <c r="G162" s="48"/>
      <c r="H162" s="25"/>
      <c r="I162" s="49"/>
      <c r="J162" s="49"/>
      <c r="K162" s="25"/>
    </row>
    <row r="163">
      <c r="E163" s="48"/>
      <c r="F163" s="48"/>
      <c r="G163" s="48"/>
      <c r="H163" s="25"/>
      <c r="I163" s="49"/>
      <c r="J163" s="49"/>
      <c r="K163" s="25"/>
    </row>
    <row r="164">
      <c r="E164" s="48"/>
      <c r="F164" s="48"/>
      <c r="G164" s="48"/>
      <c r="H164" s="25"/>
      <c r="I164" s="49"/>
      <c r="J164" s="49"/>
      <c r="K164" s="25"/>
    </row>
    <row r="165">
      <c r="E165" s="48"/>
      <c r="F165" s="48"/>
      <c r="G165" s="48"/>
      <c r="H165" s="25"/>
      <c r="I165" s="49"/>
      <c r="J165" s="49"/>
      <c r="K165" s="25"/>
    </row>
    <row r="166">
      <c r="E166" s="48"/>
      <c r="F166" s="48"/>
      <c r="G166" s="48"/>
      <c r="H166" s="25"/>
      <c r="I166" s="49"/>
      <c r="J166" s="49"/>
      <c r="K166" s="25"/>
    </row>
    <row r="167">
      <c r="E167" s="48"/>
      <c r="F167" s="48"/>
      <c r="G167" s="48"/>
      <c r="H167" s="25"/>
      <c r="I167" s="49"/>
      <c r="J167" s="49"/>
      <c r="K167" s="25"/>
    </row>
    <row r="168">
      <c r="E168" s="48"/>
      <c r="F168" s="48"/>
      <c r="G168" s="48"/>
      <c r="H168" s="25"/>
      <c r="I168" s="49"/>
      <c r="J168" s="49"/>
      <c r="K168" s="25"/>
    </row>
    <row r="169">
      <c r="E169" s="48"/>
      <c r="F169" s="48"/>
      <c r="G169" s="48"/>
      <c r="H169" s="25"/>
      <c r="I169" s="49"/>
      <c r="J169" s="49"/>
      <c r="K169" s="25"/>
    </row>
    <row r="170">
      <c r="E170" s="48"/>
      <c r="F170" s="48"/>
      <c r="G170" s="48"/>
      <c r="H170" s="25"/>
      <c r="I170" s="49"/>
      <c r="J170" s="49"/>
      <c r="K170" s="25"/>
    </row>
    <row r="171">
      <c r="E171" s="48"/>
      <c r="F171" s="48"/>
      <c r="G171" s="48"/>
      <c r="H171" s="25"/>
      <c r="I171" s="49"/>
      <c r="J171" s="49"/>
      <c r="K171" s="25"/>
    </row>
    <row r="172">
      <c r="E172" s="48"/>
      <c r="F172" s="48"/>
      <c r="G172" s="48"/>
      <c r="H172" s="25"/>
      <c r="I172" s="49"/>
      <c r="J172" s="49"/>
      <c r="K172" s="25"/>
    </row>
    <row r="173">
      <c r="E173" s="48"/>
      <c r="F173" s="48"/>
      <c r="G173" s="48"/>
      <c r="H173" s="25"/>
      <c r="I173" s="49"/>
      <c r="J173" s="49"/>
      <c r="K173" s="25"/>
    </row>
    <row r="174">
      <c r="E174" s="48"/>
      <c r="F174" s="48"/>
      <c r="G174" s="48"/>
      <c r="H174" s="25"/>
      <c r="I174" s="49"/>
      <c r="J174" s="49"/>
      <c r="K174" s="25"/>
    </row>
    <row r="175">
      <c r="E175" s="48"/>
      <c r="F175" s="48"/>
      <c r="G175" s="48"/>
      <c r="H175" s="25"/>
      <c r="I175" s="49"/>
      <c r="J175" s="49"/>
      <c r="K175" s="25"/>
    </row>
    <row r="176">
      <c r="E176" s="48"/>
      <c r="F176" s="48"/>
      <c r="G176" s="48"/>
      <c r="H176" s="25"/>
      <c r="I176" s="49"/>
      <c r="J176" s="49"/>
      <c r="K176" s="25"/>
    </row>
    <row r="177">
      <c r="E177" s="48"/>
      <c r="F177" s="48"/>
      <c r="G177" s="48"/>
      <c r="H177" s="25"/>
      <c r="I177" s="49"/>
      <c r="J177" s="49"/>
      <c r="K177" s="25"/>
    </row>
    <row r="178">
      <c r="E178" s="48"/>
      <c r="F178" s="48"/>
      <c r="G178" s="48"/>
      <c r="H178" s="25"/>
      <c r="I178" s="49"/>
      <c r="J178" s="49"/>
      <c r="K178" s="25"/>
    </row>
    <row r="179">
      <c r="E179" s="48"/>
      <c r="F179" s="48"/>
      <c r="G179" s="48"/>
      <c r="H179" s="25"/>
      <c r="I179" s="49"/>
      <c r="J179" s="49"/>
      <c r="K179" s="25"/>
    </row>
    <row r="180">
      <c r="E180" s="48"/>
      <c r="F180" s="48"/>
      <c r="G180" s="48"/>
      <c r="H180" s="25"/>
      <c r="I180" s="49"/>
      <c r="J180" s="49"/>
      <c r="K180" s="25"/>
    </row>
    <row r="181">
      <c r="E181" s="48"/>
      <c r="F181" s="48"/>
      <c r="G181" s="48"/>
      <c r="H181" s="25"/>
      <c r="I181" s="49"/>
      <c r="J181" s="49"/>
      <c r="K181" s="25"/>
    </row>
    <row r="182">
      <c r="E182" s="48"/>
      <c r="F182" s="48"/>
      <c r="G182" s="48"/>
      <c r="H182" s="25"/>
      <c r="I182" s="49"/>
      <c r="J182" s="49"/>
      <c r="K182" s="25"/>
    </row>
    <row r="183">
      <c r="E183" s="48"/>
      <c r="F183" s="48"/>
      <c r="G183" s="48"/>
      <c r="H183" s="25"/>
      <c r="I183" s="49"/>
      <c r="J183" s="49"/>
      <c r="K183" s="25"/>
    </row>
    <row r="184">
      <c r="E184" s="48"/>
      <c r="F184" s="48"/>
      <c r="G184" s="48"/>
      <c r="H184" s="25"/>
      <c r="I184" s="49"/>
      <c r="J184" s="49"/>
      <c r="K184" s="25"/>
    </row>
    <row r="185">
      <c r="E185" s="48"/>
      <c r="F185" s="48"/>
      <c r="G185" s="48"/>
      <c r="H185" s="25"/>
      <c r="I185" s="49"/>
      <c r="J185" s="49"/>
      <c r="K185" s="25"/>
    </row>
    <row r="186">
      <c r="E186" s="48"/>
      <c r="F186" s="48"/>
      <c r="G186" s="48"/>
      <c r="H186" s="25"/>
      <c r="I186" s="49"/>
      <c r="J186" s="49"/>
      <c r="K186" s="25"/>
    </row>
    <row r="187">
      <c r="E187" s="48"/>
      <c r="F187" s="48"/>
      <c r="G187" s="48"/>
      <c r="H187" s="25"/>
      <c r="I187" s="49"/>
      <c r="J187" s="49"/>
      <c r="K187" s="25"/>
    </row>
    <row r="188">
      <c r="E188" s="48"/>
      <c r="F188" s="48"/>
      <c r="G188" s="48"/>
      <c r="H188" s="25"/>
      <c r="I188" s="49"/>
      <c r="J188" s="49"/>
      <c r="K188" s="25"/>
    </row>
    <row r="189">
      <c r="E189" s="48"/>
      <c r="F189" s="48"/>
      <c r="G189" s="48"/>
      <c r="H189" s="25"/>
      <c r="I189" s="49"/>
      <c r="J189" s="49"/>
      <c r="K189" s="25"/>
    </row>
    <row r="190">
      <c r="E190" s="48"/>
      <c r="F190" s="48"/>
      <c r="G190" s="48"/>
      <c r="H190" s="25"/>
      <c r="I190" s="49"/>
      <c r="J190" s="49"/>
      <c r="K190" s="25"/>
    </row>
    <row r="191">
      <c r="E191" s="48"/>
      <c r="F191" s="48"/>
      <c r="G191" s="48"/>
      <c r="H191" s="25"/>
      <c r="I191" s="49"/>
      <c r="J191" s="49"/>
      <c r="K191" s="25"/>
    </row>
    <row r="192">
      <c r="E192" s="48"/>
      <c r="F192" s="48"/>
      <c r="G192" s="48"/>
      <c r="H192" s="25"/>
      <c r="I192" s="49"/>
      <c r="J192" s="49"/>
      <c r="K192" s="25"/>
    </row>
    <row r="193">
      <c r="E193" s="48"/>
      <c r="F193" s="48"/>
      <c r="G193" s="48"/>
      <c r="H193" s="25"/>
      <c r="I193" s="49"/>
      <c r="J193" s="49"/>
      <c r="K193" s="25"/>
    </row>
    <row r="194">
      <c r="E194" s="48"/>
      <c r="F194" s="48"/>
      <c r="G194" s="48"/>
      <c r="H194" s="25"/>
      <c r="I194" s="49"/>
      <c r="J194" s="49"/>
      <c r="K194" s="25"/>
    </row>
    <row r="195">
      <c r="E195" s="48"/>
      <c r="F195" s="48"/>
      <c r="G195" s="48"/>
      <c r="H195" s="25"/>
      <c r="I195" s="49"/>
      <c r="J195" s="49"/>
      <c r="K195" s="25"/>
    </row>
    <row r="196">
      <c r="E196" s="48"/>
      <c r="F196" s="48"/>
      <c r="G196" s="48"/>
      <c r="H196" s="25"/>
      <c r="I196" s="49"/>
      <c r="J196" s="49"/>
      <c r="K196" s="25"/>
    </row>
    <row r="197">
      <c r="E197" s="48"/>
      <c r="F197" s="48"/>
      <c r="G197" s="48"/>
      <c r="H197" s="25"/>
      <c r="I197" s="49"/>
      <c r="J197" s="49"/>
      <c r="K197" s="25"/>
    </row>
    <row r="198">
      <c r="E198" s="48"/>
      <c r="F198" s="48"/>
      <c r="G198" s="48"/>
      <c r="H198" s="25"/>
      <c r="I198" s="49"/>
      <c r="J198" s="49"/>
      <c r="K198" s="25"/>
    </row>
    <row r="199">
      <c r="E199" s="48"/>
      <c r="F199" s="48"/>
      <c r="G199" s="48"/>
      <c r="H199" s="25"/>
      <c r="I199" s="49"/>
      <c r="J199" s="49"/>
      <c r="K199" s="25"/>
    </row>
    <row r="200">
      <c r="E200" s="48"/>
      <c r="F200" s="48"/>
      <c r="G200" s="48"/>
      <c r="H200" s="25"/>
      <c r="I200" s="49"/>
      <c r="J200" s="49"/>
      <c r="K200" s="25"/>
    </row>
    <row r="201">
      <c r="E201" s="48"/>
      <c r="F201" s="48"/>
      <c r="G201" s="48"/>
      <c r="H201" s="25"/>
      <c r="I201" s="49"/>
      <c r="J201" s="49"/>
      <c r="K201" s="25"/>
    </row>
    <row r="202">
      <c r="E202" s="48"/>
      <c r="F202" s="48"/>
      <c r="G202" s="48"/>
      <c r="H202" s="25"/>
      <c r="I202" s="49"/>
      <c r="J202" s="49"/>
      <c r="K202" s="25"/>
    </row>
    <row r="203">
      <c r="E203" s="48"/>
      <c r="F203" s="48"/>
      <c r="G203" s="48"/>
      <c r="H203" s="25"/>
      <c r="I203" s="49"/>
      <c r="J203" s="49"/>
      <c r="K203" s="25"/>
    </row>
    <row r="204">
      <c r="E204" s="48"/>
      <c r="F204" s="48"/>
      <c r="G204" s="48"/>
      <c r="H204" s="25"/>
      <c r="I204" s="49"/>
      <c r="J204" s="49"/>
      <c r="K204" s="25"/>
    </row>
    <row r="205">
      <c r="E205" s="48"/>
      <c r="F205" s="48"/>
      <c r="G205" s="48"/>
      <c r="H205" s="25"/>
      <c r="I205" s="49"/>
      <c r="J205" s="49"/>
      <c r="K205" s="25"/>
    </row>
    <row r="206">
      <c r="E206" s="48"/>
      <c r="F206" s="48"/>
      <c r="G206" s="48"/>
      <c r="H206" s="25"/>
      <c r="I206" s="49"/>
      <c r="J206" s="49"/>
      <c r="K206" s="25"/>
    </row>
    <row r="207">
      <c r="E207" s="48"/>
      <c r="F207" s="48"/>
      <c r="G207" s="48"/>
      <c r="H207" s="25"/>
      <c r="I207" s="49"/>
      <c r="J207" s="49"/>
      <c r="K207" s="25"/>
    </row>
    <row r="208">
      <c r="E208" s="48"/>
      <c r="F208" s="48"/>
      <c r="G208" s="48"/>
      <c r="H208" s="25"/>
      <c r="I208" s="49"/>
      <c r="J208" s="49"/>
      <c r="K208" s="25"/>
    </row>
    <row r="209">
      <c r="E209" s="48"/>
      <c r="F209" s="48"/>
      <c r="G209" s="48"/>
      <c r="H209" s="25"/>
      <c r="I209" s="49"/>
      <c r="J209" s="49"/>
      <c r="K209" s="25"/>
    </row>
    <row r="210">
      <c r="E210" s="48"/>
      <c r="F210" s="48"/>
      <c r="G210" s="48"/>
      <c r="H210" s="25"/>
      <c r="I210" s="49"/>
      <c r="J210" s="49"/>
      <c r="K210" s="25"/>
    </row>
    <row r="211">
      <c r="E211" s="48"/>
      <c r="F211" s="48"/>
      <c r="G211" s="48"/>
      <c r="H211" s="25"/>
      <c r="I211" s="49"/>
      <c r="J211" s="49"/>
      <c r="K211" s="25"/>
    </row>
    <row r="212">
      <c r="E212" s="48"/>
      <c r="F212" s="48"/>
      <c r="G212" s="48"/>
      <c r="H212" s="25"/>
      <c r="I212" s="49"/>
      <c r="J212" s="49"/>
      <c r="K212" s="25"/>
    </row>
    <row r="213">
      <c r="E213" s="48"/>
      <c r="F213" s="48"/>
      <c r="G213" s="48"/>
      <c r="H213" s="25"/>
      <c r="I213" s="49"/>
      <c r="J213" s="49"/>
      <c r="K213" s="25"/>
    </row>
    <row r="214">
      <c r="E214" s="48"/>
      <c r="F214" s="48"/>
      <c r="G214" s="48"/>
      <c r="H214" s="25"/>
      <c r="I214" s="49"/>
      <c r="J214" s="49"/>
      <c r="K214" s="25"/>
    </row>
    <row r="215">
      <c r="E215" s="48"/>
      <c r="F215" s="48"/>
      <c r="G215" s="48"/>
      <c r="H215" s="25"/>
      <c r="I215" s="49"/>
      <c r="J215" s="49"/>
      <c r="K215" s="25"/>
    </row>
    <row r="216">
      <c r="E216" s="48"/>
      <c r="F216" s="48"/>
      <c r="G216" s="48"/>
      <c r="H216" s="25"/>
      <c r="I216" s="49"/>
      <c r="J216" s="49"/>
      <c r="K216" s="25"/>
    </row>
    <row r="217">
      <c r="E217" s="48"/>
      <c r="F217" s="48"/>
      <c r="G217" s="48"/>
      <c r="H217" s="25"/>
      <c r="I217" s="49"/>
      <c r="J217" s="49"/>
      <c r="K217" s="25"/>
    </row>
    <row r="218">
      <c r="E218" s="48"/>
      <c r="F218" s="48"/>
      <c r="G218" s="48"/>
      <c r="H218" s="25"/>
      <c r="I218" s="49"/>
      <c r="J218" s="49"/>
      <c r="K218" s="25"/>
    </row>
    <row r="219">
      <c r="E219" s="48"/>
      <c r="F219" s="48"/>
      <c r="G219" s="48"/>
      <c r="H219" s="25"/>
      <c r="I219" s="49"/>
      <c r="J219" s="49"/>
      <c r="K219" s="25"/>
    </row>
    <row r="220">
      <c r="E220" s="48"/>
      <c r="F220" s="48"/>
      <c r="G220" s="48"/>
      <c r="H220" s="25"/>
      <c r="I220" s="49"/>
      <c r="J220" s="49"/>
      <c r="K220" s="25"/>
    </row>
    <row r="221">
      <c r="E221" s="48"/>
      <c r="F221" s="48"/>
      <c r="G221" s="48"/>
      <c r="H221" s="25"/>
      <c r="I221" s="49"/>
      <c r="J221" s="49"/>
      <c r="K221" s="25"/>
    </row>
    <row r="222">
      <c r="E222" s="48"/>
      <c r="F222" s="48"/>
      <c r="G222" s="48"/>
      <c r="H222" s="25"/>
      <c r="I222" s="49"/>
      <c r="J222" s="49"/>
      <c r="K222" s="25"/>
    </row>
    <row r="223">
      <c r="E223" s="48"/>
      <c r="F223" s="48"/>
      <c r="G223" s="48"/>
      <c r="H223" s="25"/>
      <c r="I223" s="49"/>
      <c r="J223" s="49"/>
      <c r="K223" s="25"/>
    </row>
    <row r="224">
      <c r="E224" s="48"/>
      <c r="F224" s="48"/>
      <c r="G224" s="48"/>
      <c r="H224" s="25"/>
      <c r="I224" s="49"/>
      <c r="J224" s="49"/>
      <c r="K224" s="25"/>
    </row>
    <row r="225">
      <c r="E225" s="48"/>
      <c r="F225" s="48"/>
      <c r="G225" s="48"/>
      <c r="H225" s="25"/>
      <c r="I225" s="49"/>
      <c r="J225" s="49"/>
      <c r="K225" s="25"/>
    </row>
    <row r="226">
      <c r="E226" s="48"/>
      <c r="F226" s="48"/>
      <c r="G226" s="48"/>
      <c r="H226" s="25"/>
      <c r="I226" s="49"/>
      <c r="J226" s="49"/>
      <c r="K226" s="25"/>
    </row>
    <row r="227">
      <c r="E227" s="48"/>
      <c r="F227" s="48"/>
      <c r="G227" s="48"/>
      <c r="H227" s="25"/>
      <c r="I227" s="49"/>
      <c r="J227" s="49"/>
      <c r="K227" s="25"/>
    </row>
    <row r="228">
      <c r="E228" s="48"/>
      <c r="F228" s="48"/>
      <c r="G228" s="48"/>
      <c r="H228" s="25"/>
      <c r="I228" s="49"/>
      <c r="J228" s="49"/>
      <c r="K228" s="25"/>
    </row>
    <row r="229">
      <c r="E229" s="48"/>
      <c r="F229" s="48"/>
      <c r="G229" s="48"/>
      <c r="H229" s="25"/>
      <c r="I229" s="49"/>
      <c r="J229" s="49"/>
      <c r="K229" s="25"/>
    </row>
    <row r="230">
      <c r="E230" s="48"/>
      <c r="F230" s="48"/>
      <c r="G230" s="48"/>
      <c r="H230" s="25"/>
      <c r="I230" s="49"/>
      <c r="J230" s="49"/>
      <c r="K230" s="25"/>
    </row>
    <row r="231">
      <c r="E231" s="48"/>
      <c r="F231" s="48"/>
      <c r="G231" s="48"/>
      <c r="H231" s="25"/>
      <c r="I231" s="49"/>
      <c r="J231" s="49"/>
      <c r="K231" s="25"/>
    </row>
    <row r="232">
      <c r="E232" s="48"/>
      <c r="F232" s="48"/>
      <c r="G232" s="48"/>
      <c r="H232" s="25"/>
      <c r="I232" s="49"/>
      <c r="J232" s="49"/>
      <c r="K232" s="25"/>
    </row>
    <row r="233">
      <c r="E233" s="48"/>
      <c r="F233" s="48"/>
      <c r="G233" s="48"/>
      <c r="H233" s="25"/>
      <c r="I233" s="49"/>
      <c r="J233" s="49"/>
      <c r="K233" s="25"/>
    </row>
    <row r="234">
      <c r="E234" s="48"/>
      <c r="F234" s="48"/>
      <c r="G234" s="48"/>
      <c r="H234" s="25"/>
      <c r="I234" s="49"/>
      <c r="J234" s="49"/>
      <c r="K234" s="25"/>
    </row>
    <row r="235">
      <c r="E235" s="48"/>
      <c r="F235" s="48"/>
      <c r="G235" s="48"/>
      <c r="H235" s="25"/>
      <c r="I235" s="49"/>
      <c r="J235" s="49"/>
      <c r="K235" s="25"/>
    </row>
    <row r="236">
      <c r="E236" s="48"/>
      <c r="F236" s="48"/>
      <c r="G236" s="48"/>
      <c r="H236" s="25"/>
      <c r="I236" s="49"/>
      <c r="J236" s="49"/>
      <c r="K236" s="25"/>
    </row>
    <row r="237">
      <c r="E237" s="48"/>
      <c r="F237" s="48"/>
      <c r="G237" s="48"/>
      <c r="H237" s="25"/>
      <c r="I237" s="49"/>
      <c r="J237" s="49"/>
      <c r="K237" s="25"/>
    </row>
    <row r="238">
      <c r="E238" s="48"/>
      <c r="F238" s="48"/>
      <c r="G238" s="48"/>
      <c r="H238" s="25"/>
      <c r="I238" s="49"/>
      <c r="J238" s="49"/>
      <c r="K238" s="25"/>
    </row>
    <row r="239">
      <c r="E239" s="48"/>
      <c r="F239" s="48"/>
      <c r="G239" s="48"/>
      <c r="H239" s="25"/>
      <c r="I239" s="49"/>
      <c r="J239" s="49"/>
      <c r="K239" s="25"/>
    </row>
    <row r="240">
      <c r="E240" s="48"/>
      <c r="F240" s="48"/>
      <c r="G240" s="48"/>
      <c r="H240" s="25"/>
      <c r="I240" s="49"/>
      <c r="J240" s="49"/>
      <c r="K240" s="25"/>
    </row>
    <row r="241">
      <c r="E241" s="48"/>
      <c r="F241" s="48"/>
      <c r="G241" s="48"/>
      <c r="H241" s="25"/>
      <c r="I241" s="49"/>
      <c r="J241" s="49"/>
      <c r="K241" s="25"/>
    </row>
    <row r="242">
      <c r="E242" s="48"/>
      <c r="F242" s="48"/>
      <c r="G242" s="48"/>
      <c r="H242" s="25"/>
      <c r="I242" s="49"/>
      <c r="J242" s="49"/>
      <c r="K242" s="25"/>
    </row>
    <row r="243">
      <c r="E243" s="48"/>
      <c r="F243" s="48"/>
      <c r="G243" s="48"/>
      <c r="H243" s="25"/>
      <c r="I243" s="49"/>
      <c r="J243" s="49"/>
      <c r="K243" s="25"/>
    </row>
    <row r="244">
      <c r="E244" s="48"/>
      <c r="F244" s="48"/>
      <c r="G244" s="48"/>
      <c r="H244" s="25"/>
      <c r="I244" s="49"/>
      <c r="J244" s="49"/>
      <c r="K244" s="25"/>
    </row>
    <row r="245">
      <c r="E245" s="48"/>
      <c r="F245" s="48"/>
      <c r="G245" s="48"/>
      <c r="H245" s="25"/>
      <c r="I245" s="49"/>
      <c r="J245" s="49"/>
      <c r="K245" s="25"/>
    </row>
    <row r="246">
      <c r="E246" s="48"/>
      <c r="F246" s="48"/>
      <c r="G246" s="48"/>
      <c r="H246" s="25"/>
      <c r="I246" s="49"/>
      <c r="J246" s="49"/>
      <c r="K246" s="25"/>
    </row>
    <row r="247">
      <c r="E247" s="48"/>
      <c r="F247" s="48"/>
      <c r="G247" s="48"/>
      <c r="H247" s="25"/>
      <c r="I247" s="49"/>
      <c r="J247" s="49"/>
      <c r="K247" s="25"/>
    </row>
    <row r="248">
      <c r="E248" s="48"/>
      <c r="F248" s="48"/>
      <c r="G248" s="48"/>
      <c r="H248" s="25"/>
      <c r="I248" s="49"/>
      <c r="J248" s="49"/>
      <c r="K248" s="25"/>
    </row>
    <row r="249">
      <c r="E249" s="48"/>
      <c r="F249" s="48"/>
      <c r="G249" s="48"/>
      <c r="H249" s="25"/>
      <c r="I249" s="49"/>
      <c r="J249" s="49"/>
      <c r="K249" s="25"/>
    </row>
    <row r="250">
      <c r="E250" s="48"/>
      <c r="F250" s="48"/>
      <c r="G250" s="48"/>
      <c r="H250" s="25"/>
      <c r="I250" s="49"/>
      <c r="J250" s="49"/>
      <c r="K250" s="25"/>
    </row>
    <row r="251">
      <c r="E251" s="48"/>
      <c r="F251" s="48"/>
      <c r="G251" s="48"/>
      <c r="H251" s="25"/>
      <c r="I251" s="49"/>
      <c r="J251" s="49"/>
      <c r="K251" s="25"/>
    </row>
    <row r="252">
      <c r="E252" s="48"/>
      <c r="F252" s="48"/>
      <c r="G252" s="48"/>
      <c r="H252" s="25"/>
      <c r="I252" s="49"/>
      <c r="J252" s="49"/>
      <c r="K252" s="25"/>
    </row>
    <row r="253">
      <c r="E253" s="48"/>
      <c r="F253" s="48"/>
      <c r="G253" s="48"/>
      <c r="H253" s="25"/>
      <c r="I253" s="49"/>
      <c r="J253" s="49"/>
      <c r="K253" s="25"/>
    </row>
    <row r="254">
      <c r="E254" s="48"/>
      <c r="F254" s="48"/>
      <c r="G254" s="48"/>
      <c r="H254" s="25"/>
      <c r="I254" s="49"/>
      <c r="J254" s="49"/>
      <c r="K254" s="25"/>
    </row>
    <row r="255">
      <c r="E255" s="48"/>
      <c r="F255" s="48"/>
      <c r="G255" s="48"/>
      <c r="H255" s="25"/>
      <c r="I255" s="49"/>
      <c r="J255" s="49"/>
      <c r="K255" s="25"/>
    </row>
    <row r="256">
      <c r="E256" s="48"/>
      <c r="F256" s="48"/>
      <c r="G256" s="48"/>
      <c r="H256" s="25"/>
      <c r="I256" s="49"/>
      <c r="J256" s="49"/>
      <c r="K256" s="25"/>
    </row>
    <row r="257">
      <c r="E257" s="48"/>
      <c r="F257" s="48"/>
      <c r="G257" s="48"/>
      <c r="H257" s="25"/>
      <c r="I257" s="49"/>
      <c r="J257" s="49"/>
      <c r="K257" s="25"/>
    </row>
    <row r="258">
      <c r="E258" s="48"/>
      <c r="F258" s="48"/>
      <c r="G258" s="48"/>
      <c r="H258" s="25"/>
      <c r="I258" s="49"/>
      <c r="J258" s="49"/>
      <c r="K258" s="25"/>
    </row>
    <row r="259">
      <c r="E259" s="48"/>
      <c r="F259" s="48"/>
      <c r="G259" s="48"/>
      <c r="H259" s="25"/>
      <c r="I259" s="49"/>
      <c r="J259" s="49"/>
      <c r="K259" s="25"/>
    </row>
    <row r="260">
      <c r="E260" s="48"/>
      <c r="F260" s="48"/>
      <c r="G260" s="48"/>
      <c r="H260" s="25"/>
      <c r="I260" s="49"/>
      <c r="J260" s="49"/>
      <c r="K260" s="25"/>
    </row>
    <row r="261">
      <c r="E261" s="48"/>
      <c r="F261" s="48"/>
      <c r="G261" s="48"/>
      <c r="H261" s="25"/>
      <c r="I261" s="49"/>
      <c r="J261" s="49"/>
      <c r="K261" s="25"/>
    </row>
    <row r="262">
      <c r="E262" s="48"/>
      <c r="F262" s="48"/>
      <c r="G262" s="48"/>
      <c r="H262" s="25"/>
      <c r="I262" s="49"/>
      <c r="J262" s="49"/>
      <c r="K262" s="25"/>
    </row>
    <row r="263">
      <c r="E263" s="48"/>
      <c r="F263" s="48"/>
      <c r="G263" s="48"/>
      <c r="H263" s="25"/>
      <c r="I263" s="49"/>
      <c r="J263" s="49"/>
      <c r="K263" s="25"/>
    </row>
    <row r="264">
      <c r="E264" s="48"/>
      <c r="F264" s="48"/>
      <c r="G264" s="48"/>
      <c r="H264" s="25"/>
      <c r="I264" s="49"/>
      <c r="J264" s="49"/>
      <c r="K264" s="25"/>
    </row>
    <row r="265">
      <c r="E265" s="48"/>
      <c r="F265" s="48"/>
      <c r="G265" s="48"/>
      <c r="H265" s="25"/>
      <c r="I265" s="49"/>
      <c r="J265" s="49"/>
      <c r="K265" s="25"/>
    </row>
    <row r="266">
      <c r="E266" s="48"/>
      <c r="F266" s="48"/>
      <c r="G266" s="48"/>
      <c r="H266" s="25"/>
      <c r="I266" s="49"/>
      <c r="J266" s="49"/>
      <c r="K266" s="25"/>
    </row>
    <row r="267">
      <c r="E267" s="48"/>
      <c r="F267" s="48"/>
      <c r="G267" s="48"/>
      <c r="H267" s="25"/>
      <c r="I267" s="49"/>
      <c r="J267" s="49"/>
      <c r="K267" s="25"/>
    </row>
    <row r="268">
      <c r="E268" s="48"/>
      <c r="F268" s="48"/>
      <c r="G268" s="48"/>
      <c r="H268" s="25"/>
      <c r="I268" s="49"/>
      <c r="J268" s="49"/>
      <c r="K268" s="25"/>
    </row>
    <row r="269">
      <c r="E269" s="48"/>
      <c r="F269" s="48"/>
      <c r="G269" s="48"/>
      <c r="H269" s="25"/>
      <c r="I269" s="49"/>
      <c r="J269" s="49"/>
      <c r="K269" s="25"/>
    </row>
    <row r="270">
      <c r="E270" s="48"/>
      <c r="F270" s="48"/>
      <c r="G270" s="48"/>
      <c r="H270" s="25"/>
      <c r="I270" s="49"/>
      <c r="J270" s="49"/>
      <c r="K270" s="25"/>
    </row>
    <row r="271">
      <c r="E271" s="48"/>
      <c r="F271" s="48"/>
      <c r="G271" s="48"/>
      <c r="H271" s="25"/>
      <c r="I271" s="49"/>
      <c r="J271" s="49"/>
      <c r="K271" s="25"/>
    </row>
    <row r="272">
      <c r="E272" s="48"/>
      <c r="F272" s="48"/>
      <c r="G272" s="48"/>
      <c r="H272" s="25"/>
      <c r="I272" s="49"/>
      <c r="J272" s="49"/>
      <c r="K272" s="25"/>
    </row>
    <row r="273">
      <c r="E273" s="48"/>
      <c r="F273" s="48"/>
      <c r="G273" s="48"/>
      <c r="H273" s="25"/>
      <c r="I273" s="49"/>
      <c r="J273" s="49"/>
      <c r="K273" s="25"/>
    </row>
    <row r="274">
      <c r="E274" s="48"/>
      <c r="F274" s="48"/>
      <c r="G274" s="48"/>
      <c r="H274" s="25"/>
      <c r="I274" s="49"/>
      <c r="J274" s="49"/>
      <c r="K274" s="25"/>
    </row>
    <row r="275">
      <c r="E275" s="48"/>
      <c r="F275" s="48"/>
      <c r="G275" s="48"/>
      <c r="H275" s="25"/>
      <c r="I275" s="49"/>
      <c r="J275" s="49"/>
      <c r="K275" s="25"/>
    </row>
    <row r="276">
      <c r="E276" s="48"/>
      <c r="F276" s="48"/>
      <c r="G276" s="48"/>
      <c r="H276" s="25"/>
      <c r="I276" s="49"/>
      <c r="J276" s="49"/>
      <c r="K276" s="25"/>
    </row>
    <row r="277">
      <c r="E277" s="48"/>
      <c r="F277" s="48"/>
      <c r="G277" s="48"/>
      <c r="H277" s="25"/>
      <c r="I277" s="49"/>
      <c r="J277" s="49"/>
      <c r="K277" s="25"/>
    </row>
    <row r="278">
      <c r="E278" s="48"/>
      <c r="F278" s="48"/>
      <c r="G278" s="48"/>
      <c r="H278" s="25"/>
      <c r="I278" s="49"/>
      <c r="J278" s="49"/>
      <c r="K278" s="25"/>
    </row>
    <row r="279">
      <c r="E279" s="48"/>
      <c r="F279" s="48"/>
      <c r="G279" s="48"/>
      <c r="H279" s="25"/>
      <c r="I279" s="49"/>
      <c r="J279" s="49"/>
      <c r="K279" s="25"/>
    </row>
    <row r="280">
      <c r="E280" s="48"/>
      <c r="F280" s="48"/>
      <c r="G280" s="48"/>
      <c r="H280" s="25"/>
      <c r="I280" s="49"/>
      <c r="J280" s="49"/>
      <c r="K280" s="25"/>
    </row>
    <row r="281">
      <c r="E281" s="48"/>
      <c r="F281" s="48"/>
      <c r="G281" s="48"/>
      <c r="H281" s="25"/>
      <c r="I281" s="49"/>
      <c r="J281" s="49"/>
      <c r="K281" s="25"/>
    </row>
    <row r="282">
      <c r="E282" s="48"/>
      <c r="F282" s="48"/>
      <c r="G282" s="48"/>
      <c r="H282" s="25"/>
      <c r="I282" s="49"/>
      <c r="J282" s="49"/>
      <c r="K282" s="25"/>
    </row>
    <row r="283">
      <c r="E283" s="48"/>
      <c r="F283" s="48"/>
      <c r="G283" s="48"/>
      <c r="H283" s="25"/>
      <c r="I283" s="49"/>
      <c r="J283" s="49"/>
      <c r="K283" s="25"/>
    </row>
    <row r="284">
      <c r="E284" s="48"/>
      <c r="F284" s="48"/>
      <c r="G284" s="48"/>
      <c r="H284" s="25"/>
      <c r="I284" s="49"/>
      <c r="J284" s="49"/>
      <c r="K284" s="25"/>
    </row>
    <row r="285">
      <c r="E285" s="48"/>
      <c r="F285" s="48"/>
      <c r="G285" s="48"/>
      <c r="H285" s="25"/>
      <c r="I285" s="49"/>
      <c r="J285" s="49"/>
      <c r="K285" s="25"/>
    </row>
    <row r="286">
      <c r="E286" s="48"/>
      <c r="F286" s="48"/>
      <c r="G286" s="48"/>
      <c r="H286" s="25"/>
      <c r="I286" s="49"/>
      <c r="J286" s="49"/>
      <c r="K286" s="25"/>
    </row>
    <row r="287">
      <c r="E287" s="48"/>
      <c r="F287" s="48"/>
      <c r="G287" s="48"/>
      <c r="H287" s="25"/>
      <c r="I287" s="49"/>
      <c r="J287" s="49"/>
      <c r="K287" s="25"/>
    </row>
    <row r="288">
      <c r="E288" s="48"/>
      <c r="F288" s="48"/>
      <c r="G288" s="48"/>
      <c r="H288" s="25"/>
      <c r="I288" s="49"/>
      <c r="J288" s="49"/>
      <c r="K288" s="25"/>
    </row>
    <row r="289">
      <c r="E289" s="48"/>
      <c r="F289" s="48"/>
      <c r="G289" s="48"/>
      <c r="H289" s="25"/>
      <c r="I289" s="49"/>
      <c r="J289" s="49"/>
      <c r="K289" s="25"/>
    </row>
    <row r="290">
      <c r="E290" s="48"/>
      <c r="F290" s="48"/>
      <c r="G290" s="48"/>
      <c r="H290" s="25"/>
      <c r="I290" s="49"/>
      <c r="J290" s="49"/>
      <c r="K290" s="25"/>
    </row>
    <row r="291">
      <c r="E291" s="48"/>
      <c r="F291" s="48"/>
      <c r="G291" s="48"/>
      <c r="H291" s="25"/>
      <c r="I291" s="49"/>
      <c r="J291" s="49"/>
      <c r="K291" s="25"/>
    </row>
    <row r="292">
      <c r="E292" s="48"/>
      <c r="F292" s="48"/>
      <c r="G292" s="48"/>
      <c r="H292" s="25"/>
      <c r="I292" s="49"/>
      <c r="J292" s="49"/>
      <c r="K292" s="25"/>
    </row>
    <row r="293">
      <c r="E293" s="48"/>
      <c r="F293" s="48"/>
      <c r="G293" s="48"/>
      <c r="H293" s="25"/>
      <c r="I293" s="49"/>
      <c r="J293" s="49"/>
      <c r="K293" s="25"/>
    </row>
    <row r="294">
      <c r="E294" s="48"/>
      <c r="F294" s="48"/>
      <c r="G294" s="48"/>
      <c r="H294" s="25"/>
      <c r="I294" s="49"/>
      <c r="J294" s="49"/>
      <c r="K294" s="25"/>
    </row>
    <row r="295">
      <c r="E295" s="48"/>
      <c r="F295" s="48"/>
      <c r="G295" s="48"/>
      <c r="H295" s="25"/>
      <c r="I295" s="49"/>
      <c r="J295" s="49"/>
      <c r="K295" s="25"/>
    </row>
    <row r="296">
      <c r="E296" s="48"/>
      <c r="F296" s="48"/>
      <c r="G296" s="48"/>
      <c r="H296" s="25"/>
      <c r="I296" s="49"/>
      <c r="J296" s="49"/>
      <c r="K296" s="25"/>
    </row>
    <row r="297">
      <c r="E297" s="48"/>
      <c r="F297" s="48"/>
      <c r="G297" s="48"/>
      <c r="H297" s="25"/>
      <c r="I297" s="49"/>
      <c r="J297" s="49"/>
      <c r="K297" s="25"/>
    </row>
    <row r="298">
      <c r="E298" s="48"/>
      <c r="F298" s="48"/>
      <c r="G298" s="48"/>
      <c r="H298" s="25"/>
      <c r="I298" s="49"/>
      <c r="J298" s="49"/>
      <c r="K298" s="25"/>
    </row>
    <row r="299">
      <c r="E299" s="48"/>
      <c r="F299" s="48"/>
      <c r="G299" s="48"/>
      <c r="H299" s="25"/>
      <c r="I299" s="49"/>
      <c r="J299" s="49"/>
      <c r="K299" s="25"/>
    </row>
    <row r="300">
      <c r="E300" s="48"/>
      <c r="F300" s="48"/>
      <c r="G300" s="48"/>
      <c r="H300" s="25"/>
      <c r="I300" s="49"/>
      <c r="J300" s="49"/>
      <c r="K300" s="25"/>
    </row>
    <row r="301">
      <c r="E301" s="48"/>
      <c r="F301" s="48"/>
      <c r="G301" s="48"/>
      <c r="H301" s="25"/>
      <c r="I301" s="49"/>
      <c r="J301" s="49"/>
      <c r="K301" s="25"/>
    </row>
    <row r="302">
      <c r="E302" s="48"/>
      <c r="F302" s="48"/>
      <c r="G302" s="48"/>
      <c r="H302" s="25"/>
      <c r="I302" s="49"/>
      <c r="J302" s="49"/>
      <c r="K302" s="25"/>
    </row>
    <row r="303">
      <c r="E303" s="48"/>
      <c r="F303" s="48"/>
      <c r="G303" s="48"/>
      <c r="H303" s="25"/>
      <c r="I303" s="49"/>
      <c r="J303" s="49"/>
      <c r="K303" s="25"/>
    </row>
    <row r="304">
      <c r="E304" s="48"/>
      <c r="F304" s="48"/>
      <c r="G304" s="48"/>
      <c r="H304" s="25"/>
      <c r="I304" s="49"/>
      <c r="J304" s="49"/>
      <c r="K304" s="25"/>
    </row>
    <row r="305">
      <c r="E305" s="48"/>
      <c r="F305" s="48"/>
      <c r="G305" s="48"/>
      <c r="H305" s="25"/>
      <c r="I305" s="49"/>
      <c r="J305" s="49"/>
      <c r="K305" s="25"/>
    </row>
    <row r="306">
      <c r="E306" s="48"/>
      <c r="F306" s="48"/>
      <c r="G306" s="48"/>
      <c r="H306" s="25"/>
      <c r="I306" s="49"/>
      <c r="J306" s="49"/>
      <c r="K306" s="25"/>
    </row>
    <row r="307">
      <c r="E307" s="48"/>
      <c r="F307" s="48"/>
      <c r="G307" s="48"/>
      <c r="H307" s="25"/>
      <c r="I307" s="49"/>
      <c r="J307" s="49"/>
      <c r="K307" s="25"/>
    </row>
    <row r="308">
      <c r="E308" s="48"/>
      <c r="F308" s="48"/>
      <c r="G308" s="48"/>
      <c r="H308" s="25"/>
      <c r="I308" s="49"/>
      <c r="J308" s="49"/>
      <c r="K308" s="25"/>
    </row>
    <row r="309">
      <c r="E309" s="48"/>
      <c r="F309" s="48"/>
      <c r="G309" s="48"/>
      <c r="H309" s="25"/>
      <c r="I309" s="49"/>
      <c r="J309" s="49"/>
      <c r="K309" s="25"/>
    </row>
    <row r="310">
      <c r="E310" s="48"/>
      <c r="F310" s="48"/>
      <c r="G310" s="48"/>
      <c r="H310" s="25"/>
      <c r="I310" s="49"/>
      <c r="J310" s="49"/>
      <c r="K310" s="25"/>
    </row>
    <row r="311">
      <c r="E311" s="48"/>
      <c r="F311" s="48"/>
      <c r="G311" s="48"/>
      <c r="H311" s="25"/>
      <c r="I311" s="49"/>
      <c r="J311" s="49"/>
      <c r="K311" s="25"/>
    </row>
    <row r="312">
      <c r="E312" s="48"/>
      <c r="F312" s="48"/>
      <c r="G312" s="48"/>
      <c r="H312" s="25"/>
      <c r="I312" s="49"/>
      <c r="J312" s="49"/>
      <c r="K312" s="25"/>
    </row>
    <row r="313">
      <c r="E313" s="48"/>
      <c r="F313" s="48"/>
      <c r="G313" s="48"/>
      <c r="H313" s="25"/>
      <c r="I313" s="49"/>
      <c r="J313" s="49"/>
      <c r="K313" s="25"/>
    </row>
    <row r="314">
      <c r="E314" s="48"/>
      <c r="F314" s="48"/>
      <c r="G314" s="48"/>
      <c r="H314" s="25"/>
      <c r="I314" s="49"/>
      <c r="J314" s="49"/>
      <c r="K314" s="25"/>
    </row>
    <row r="315">
      <c r="E315" s="48"/>
      <c r="F315" s="48"/>
      <c r="G315" s="48"/>
      <c r="H315" s="25"/>
      <c r="I315" s="49"/>
      <c r="J315" s="49"/>
      <c r="K315" s="25"/>
    </row>
    <row r="316">
      <c r="E316" s="48"/>
      <c r="F316" s="48"/>
      <c r="G316" s="48"/>
      <c r="H316" s="25"/>
      <c r="I316" s="49"/>
      <c r="J316" s="49"/>
      <c r="K316" s="25"/>
    </row>
    <row r="317">
      <c r="E317" s="48"/>
      <c r="F317" s="48"/>
      <c r="G317" s="48"/>
      <c r="H317" s="25"/>
      <c r="I317" s="49"/>
      <c r="J317" s="49"/>
      <c r="K317" s="25"/>
    </row>
    <row r="318">
      <c r="E318" s="48"/>
      <c r="F318" s="48"/>
      <c r="G318" s="48"/>
      <c r="H318" s="25"/>
      <c r="I318" s="49"/>
      <c r="J318" s="49"/>
      <c r="K318" s="25"/>
    </row>
    <row r="319">
      <c r="E319" s="48"/>
      <c r="F319" s="48"/>
      <c r="G319" s="48"/>
      <c r="H319" s="25"/>
      <c r="I319" s="49"/>
      <c r="J319" s="49"/>
      <c r="K319" s="25"/>
    </row>
    <row r="320">
      <c r="E320" s="48"/>
      <c r="F320" s="48"/>
      <c r="G320" s="48"/>
      <c r="H320" s="25"/>
      <c r="I320" s="49"/>
      <c r="J320" s="49"/>
      <c r="K320" s="25"/>
    </row>
    <row r="321">
      <c r="E321" s="48"/>
      <c r="F321" s="48"/>
      <c r="G321" s="48"/>
      <c r="H321" s="25"/>
      <c r="I321" s="49"/>
      <c r="J321" s="49"/>
      <c r="K321" s="25"/>
    </row>
    <row r="322">
      <c r="E322" s="48"/>
      <c r="F322" s="48"/>
      <c r="G322" s="48"/>
      <c r="H322" s="25"/>
      <c r="I322" s="49"/>
      <c r="J322" s="49"/>
      <c r="K322" s="25"/>
    </row>
    <row r="323">
      <c r="E323" s="48"/>
      <c r="F323" s="48"/>
      <c r="G323" s="48"/>
      <c r="H323" s="25"/>
      <c r="I323" s="49"/>
      <c r="J323" s="49"/>
      <c r="K323" s="25"/>
    </row>
    <row r="324">
      <c r="E324" s="48"/>
      <c r="F324" s="48"/>
      <c r="G324" s="48"/>
      <c r="H324" s="25"/>
      <c r="I324" s="49"/>
      <c r="J324" s="49"/>
      <c r="K324" s="25"/>
    </row>
    <row r="325">
      <c r="E325" s="48"/>
      <c r="F325" s="48"/>
      <c r="G325" s="48"/>
      <c r="H325" s="25"/>
      <c r="I325" s="49"/>
      <c r="J325" s="49"/>
      <c r="K325" s="25"/>
    </row>
    <row r="326">
      <c r="E326" s="48"/>
      <c r="F326" s="48"/>
      <c r="G326" s="48"/>
      <c r="H326" s="25"/>
      <c r="I326" s="49"/>
      <c r="J326" s="49"/>
      <c r="K326" s="25"/>
    </row>
    <row r="327">
      <c r="E327" s="48"/>
      <c r="F327" s="48"/>
      <c r="G327" s="48"/>
      <c r="H327" s="25"/>
      <c r="I327" s="49"/>
      <c r="J327" s="49"/>
      <c r="K327" s="25"/>
    </row>
    <row r="328">
      <c r="E328" s="48"/>
      <c r="F328" s="48"/>
      <c r="G328" s="48"/>
      <c r="H328" s="25"/>
      <c r="I328" s="49"/>
      <c r="J328" s="49"/>
      <c r="K328" s="25"/>
    </row>
    <row r="329">
      <c r="E329" s="48"/>
      <c r="F329" s="48"/>
      <c r="G329" s="48"/>
      <c r="H329" s="25"/>
      <c r="I329" s="49"/>
      <c r="J329" s="49"/>
      <c r="K329" s="25"/>
    </row>
    <row r="330">
      <c r="E330" s="48"/>
      <c r="F330" s="48"/>
      <c r="G330" s="48"/>
      <c r="H330" s="25"/>
      <c r="I330" s="49"/>
      <c r="J330" s="49"/>
      <c r="K330" s="25"/>
    </row>
    <row r="331">
      <c r="E331" s="48"/>
      <c r="F331" s="48"/>
      <c r="G331" s="48"/>
      <c r="H331" s="25"/>
      <c r="I331" s="49"/>
      <c r="J331" s="49"/>
      <c r="K331" s="25"/>
    </row>
    <row r="332">
      <c r="E332" s="48"/>
      <c r="F332" s="48"/>
      <c r="G332" s="48"/>
      <c r="H332" s="25"/>
      <c r="I332" s="49"/>
      <c r="J332" s="49"/>
      <c r="K332" s="25"/>
    </row>
    <row r="333">
      <c r="E333" s="48"/>
      <c r="F333" s="48"/>
      <c r="G333" s="48"/>
      <c r="H333" s="25"/>
      <c r="I333" s="49"/>
      <c r="J333" s="49"/>
      <c r="K333" s="25"/>
    </row>
    <row r="334">
      <c r="E334" s="48"/>
      <c r="F334" s="48"/>
      <c r="G334" s="48"/>
      <c r="H334" s="25"/>
      <c r="I334" s="49"/>
      <c r="J334" s="49"/>
      <c r="K334" s="25"/>
    </row>
    <row r="335">
      <c r="E335" s="48"/>
      <c r="F335" s="48"/>
      <c r="G335" s="48"/>
      <c r="H335" s="25"/>
      <c r="I335" s="49"/>
      <c r="J335" s="49"/>
      <c r="K335" s="25"/>
    </row>
    <row r="336">
      <c r="E336" s="48"/>
      <c r="F336" s="48"/>
      <c r="G336" s="48"/>
      <c r="H336" s="25"/>
      <c r="I336" s="49"/>
      <c r="J336" s="49"/>
      <c r="K336" s="25"/>
    </row>
    <row r="337">
      <c r="E337" s="48"/>
      <c r="F337" s="48"/>
      <c r="G337" s="48"/>
      <c r="H337" s="25"/>
      <c r="I337" s="49"/>
      <c r="J337" s="49"/>
      <c r="K337" s="25"/>
    </row>
    <row r="338">
      <c r="E338" s="48"/>
      <c r="F338" s="48"/>
      <c r="G338" s="48"/>
      <c r="H338" s="25"/>
      <c r="I338" s="49"/>
      <c r="J338" s="49"/>
      <c r="K338" s="25"/>
    </row>
    <row r="339">
      <c r="E339" s="48"/>
      <c r="F339" s="48"/>
      <c r="G339" s="48"/>
      <c r="H339" s="25"/>
      <c r="I339" s="49"/>
      <c r="J339" s="49"/>
      <c r="K339" s="25"/>
    </row>
    <row r="340">
      <c r="E340" s="48"/>
      <c r="F340" s="48"/>
      <c r="G340" s="48"/>
      <c r="H340" s="25"/>
      <c r="I340" s="49"/>
      <c r="J340" s="49"/>
      <c r="K340" s="25"/>
    </row>
    <row r="341">
      <c r="E341" s="48"/>
      <c r="F341" s="48"/>
      <c r="G341" s="48"/>
      <c r="H341" s="25"/>
      <c r="I341" s="49"/>
      <c r="J341" s="49"/>
      <c r="K341" s="25"/>
    </row>
    <row r="342">
      <c r="E342" s="48"/>
      <c r="F342" s="48"/>
      <c r="G342" s="48"/>
      <c r="H342" s="25"/>
      <c r="I342" s="49"/>
      <c r="J342" s="49"/>
      <c r="K342" s="25"/>
    </row>
    <row r="343">
      <c r="E343" s="48"/>
      <c r="F343" s="48"/>
      <c r="G343" s="48"/>
      <c r="H343" s="25"/>
      <c r="I343" s="49"/>
      <c r="J343" s="49"/>
      <c r="K343" s="25"/>
    </row>
    <row r="344">
      <c r="E344" s="48"/>
      <c r="F344" s="48"/>
      <c r="G344" s="48"/>
      <c r="H344" s="25"/>
      <c r="I344" s="49"/>
      <c r="J344" s="49"/>
      <c r="K344" s="25"/>
    </row>
    <row r="345">
      <c r="E345" s="48"/>
      <c r="F345" s="48"/>
      <c r="G345" s="48"/>
      <c r="H345" s="25"/>
      <c r="I345" s="49"/>
      <c r="J345" s="49"/>
      <c r="K345" s="25"/>
    </row>
    <row r="346">
      <c r="E346" s="48"/>
      <c r="F346" s="48"/>
      <c r="G346" s="48"/>
      <c r="H346" s="25"/>
      <c r="I346" s="49"/>
      <c r="J346" s="49"/>
      <c r="K346" s="25"/>
    </row>
    <row r="347">
      <c r="E347" s="48"/>
      <c r="F347" s="48"/>
      <c r="G347" s="48"/>
      <c r="H347" s="25"/>
      <c r="I347" s="49"/>
      <c r="J347" s="49"/>
      <c r="K347" s="25"/>
    </row>
    <row r="348">
      <c r="E348" s="48"/>
      <c r="F348" s="48"/>
      <c r="G348" s="48"/>
      <c r="H348" s="25"/>
      <c r="I348" s="49"/>
      <c r="J348" s="49"/>
      <c r="K348" s="25"/>
    </row>
    <row r="349">
      <c r="E349" s="48"/>
      <c r="F349" s="48"/>
      <c r="G349" s="48"/>
      <c r="H349" s="25"/>
      <c r="I349" s="49"/>
      <c r="J349" s="49"/>
      <c r="K349" s="25"/>
    </row>
    <row r="350">
      <c r="E350" s="48"/>
      <c r="F350" s="48"/>
      <c r="G350" s="48"/>
      <c r="H350" s="25"/>
      <c r="I350" s="49"/>
      <c r="J350" s="49"/>
      <c r="K350" s="25"/>
    </row>
    <row r="351">
      <c r="E351" s="48"/>
      <c r="F351" s="48"/>
      <c r="G351" s="48"/>
      <c r="H351" s="25"/>
      <c r="I351" s="49"/>
      <c r="J351" s="49"/>
      <c r="K351" s="25"/>
    </row>
    <row r="352">
      <c r="E352" s="48"/>
      <c r="F352" s="48"/>
      <c r="G352" s="48"/>
      <c r="H352" s="25"/>
      <c r="I352" s="49"/>
      <c r="J352" s="49"/>
      <c r="K352" s="25"/>
    </row>
    <row r="353">
      <c r="E353" s="48"/>
      <c r="F353" s="48"/>
      <c r="G353" s="48"/>
      <c r="H353" s="25"/>
      <c r="I353" s="49"/>
      <c r="J353" s="49"/>
      <c r="K353" s="25"/>
    </row>
    <row r="354">
      <c r="E354" s="48"/>
      <c r="F354" s="48"/>
      <c r="G354" s="48"/>
      <c r="H354" s="25"/>
      <c r="I354" s="49"/>
      <c r="J354" s="49"/>
      <c r="K354" s="25"/>
    </row>
    <row r="355">
      <c r="E355" s="48"/>
      <c r="F355" s="48"/>
      <c r="G355" s="48"/>
      <c r="H355" s="25"/>
      <c r="I355" s="49"/>
      <c r="J355" s="49"/>
      <c r="K355" s="25"/>
    </row>
    <row r="356">
      <c r="E356" s="48"/>
      <c r="F356" s="48"/>
      <c r="G356" s="48"/>
      <c r="H356" s="25"/>
      <c r="I356" s="49"/>
      <c r="J356" s="49"/>
      <c r="K356" s="25"/>
    </row>
    <row r="357">
      <c r="E357" s="48"/>
      <c r="F357" s="48"/>
      <c r="G357" s="48"/>
      <c r="H357" s="25"/>
      <c r="I357" s="49"/>
      <c r="J357" s="49"/>
      <c r="K357" s="25"/>
    </row>
    <row r="358">
      <c r="E358" s="48"/>
      <c r="F358" s="48"/>
      <c r="G358" s="48"/>
      <c r="H358" s="25"/>
      <c r="I358" s="49"/>
      <c r="J358" s="49"/>
      <c r="K358" s="25"/>
    </row>
    <row r="359">
      <c r="E359" s="48"/>
      <c r="F359" s="48"/>
      <c r="G359" s="48"/>
      <c r="H359" s="25"/>
      <c r="I359" s="49"/>
      <c r="J359" s="49"/>
      <c r="K359" s="25"/>
    </row>
    <row r="360">
      <c r="E360" s="48"/>
      <c r="F360" s="48"/>
      <c r="G360" s="48"/>
      <c r="H360" s="25"/>
      <c r="I360" s="49"/>
      <c r="J360" s="49"/>
      <c r="K360" s="25"/>
    </row>
    <row r="361">
      <c r="E361" s="48"/>
      <c r="F361" s="48"/>
      <c r="G361" s="48"/>
      <c r="H361" s="25"/>
      <c r="I361" s="49"/>
      <c r="J361" s="49"/>
      <c r="K361" s="25"/>
    </row>
    <row r="362">
      <c r="E362" s="48"/>
      <c r="F362" s="48"/>
      <c r="G362" s="48"/>
      <c r="H362" s="25"/>
      <c r="I362" s="49"/>
      <c r="J362" s="49"/>
      <c r="K362" s="25"/>
    </row>
    <row r="363">
      <c r="E363" s="48"/>
      <c r="F363" s="48"/>
      <c r="G363" s="48"/>
      <c r="H363" s="25"/>
      <c r="I363" s="49"/>
      <c r="J363" s="49"/>
      <c r="K363" s="25"/>
    </row>
    <row r="364">
      <c r="E364" s="48"/>
      <c r="F364" s="48"/>
      <c r="G364" s="48"/>
      <c r="H364" s="25"/>
      <c r="I364" s="49"/>
      <c r="J364" s="49"/>
      <c r="K364" s="25"/>
    </row>
    <row r="365">
      <c r="E365" s="48"/>
      <c r="F365" s="48"/>
      <c r="G365" s="48"/>
      <c r="H365" s="25"/>
      <c r="I365" s="49"/>
      <c r="J365" s="49"/>
      <c r="K365" s="25"/>
    </row>
    <row r="366">
      <c r="E366" s="48"/>
      <c r="F366" s="48"/>
      <c r="G366" s="48"/>
      <c r="H366" s="25"/>
      <c r="I366" s="49"/>
      <c r="J366" s="49"/>
      <c r="K366" s="25"/>
    </row>
    <row r="367">
      <c r="E367" s="48"/>
      <c r="F367" s="48"/>
      <c r="G367" s="48"/>
      <c r="H367" s="25"/>
      <c r="I367" s="49"/>
      <c r="J367" s="49"/>
      <c r="K367" s="25"/>
    </row>
    <row r="368">
      <c r="E368" s="48"/>
      <c r="F368" s="48"/>
      <c r="G368" s="48"/>
      <c r="H368" s="25"/>
      <c r="I368" s="49"/>
      <c r="J368" s="49"/>
      <c r="K368" s="25"/>
    </row>
    <row r="369">
      <c r="E369" s="48"/>
      <c r="F369" s="48"/>
      <c r="G369" s="48"/>
      <c r="H369" s="25"/>
      <c r="I369" s="49"/>
      <c r="J369" s="49"/>
      <c r="K369" s="25"/>
    </row>
    <row r="370">
      <c r="E370" s="48"/>
      <c r="F370" s="48"/>
      <c r="G370" s="48"/>
      <c r="H370" s="25"/>
      <c r="I370" s="49"/>
      <c r="J370" s="49"/>
      <c r="K370" s="25"/>
    </row>
    <row r="371">
      <c r="E371" s="48"/>
      <c r="F371" s="48"/>
      <c r="G371" s="48"/>
      <c r="H371" s="25"/>
      <c r="I371" s="49"/>
      <c r="J371" s="49"/>
      <c r="K371" s="25"/>
    </row>
    <row r="372">
      <c r="E372" s="48"/>
      <c r="F372" s="48"/>
      <c r="G372" s="48"/>
      <c r="H372" s="25"/>
      <c r="I372" s="49"/>
      <c r="J372" s="49"/>
      <c r="K372" s="25"/>
    </row>
    <row r="373">
      <c r="E373" s="48"/>
      <c r="F373" s="48"/>
      <c r="G373" s="48"/>
      <c r="H373" s="25"/>
      <c r="I373" s="49"/>
      <c r="J373" s="49"/>
      <c r="K373" s="25"/>
    </row>
    <row r="374">
      <c r="E374" s="48"/>
      <c r="F374" s="48"/>
      <c r="G374" s="48"/>
      <c r="H374" s="25"/>
      <c r="I374" s="49"/>
      <c r="J374" s="49"/>
      <c r="K374" s="25"/>
    </row>
    <row r="375">
      <c r="E375" s="48"/>
      <c r="F375" s="48"/>
      <c r="G375" s="48"/>
      <c r="H375" s="25"/>
      <c r="I375" s="49"/>
      <c r="J375" s="49"/>
      <c r="K375" s="25"/>
    </row>
    <row r="376">
      <c r="E376" s="48"/>
      <c r="F376" s="48"/>
      <c r="G376" s="48"/>
      <c r="H376" s="25"/>
      <c r="I376" s="49"/>
      <c r="J376" s="49"/>
      <c r="K376" s="25"/>
    </row>
    <row r="377">
      <c r="E377" s="48"/>
      <c r="F377" s="48"/>
      <c r="G377" s="48"/>
      <c r="H377" s="25"/>
      <c r="I377" s="49"/>
      <c r="J377" s="49"/>
      <c r="K377" s="25"/>
    </row>
    <row r="378">
      <c r="E378" s="48"/>
      <c r="F378" s="48"/>
      <c r="G378" s="48"/>
      <c r="H378" s="25"/>
      <c r="I378" s="49"/>
      <c r="J378" s="49"/>
      <c r="K378" s="25"/>
    </row>
    <row r="379">
      <c r="E379" s="48"/>
      <c r="F379" s="48"/>
      <c r="G379" s="48"/>
      <c r="H379" s="25"/>
      <c r="I379" s="49"/>
      <c r="J379" s="49"/>
      <c r="K379" s="25"/>
    </row>
    <row r="380">
      <c r="E380" s="48"/>
      <c r="F380" s="48"/>
      <c r="G380" s="48"/>
      <c r="H380" s="25"/>
      <c r="I380" s="49"/>
      <c r="J380" s="49"/>
      <c r="K380" s="25"/>
    </row>
    <row r="381">
      <c r="E381" s="48"/>
      <c r="F381" s="48"/>
      <c r="G381" s="48"/>
      <c r="H381" s="25"/>
      <c r="I381" s="49"/>
      <c r="J381" s="49"/>
      <c r="K381" s="25"/>
    </row>
    <row r="382">
      <c r="E382" s="48"/>
      <c r="F382" s="48"/>
      <c r="G382" s="48"/>
      <c r="H382" s="25"/>
      <c r="I382" s="49"/>
      <c r="J382" s="49"/>
      <c r="K382" s="25"/>
    </row>
    <row r="383">
      <c r="E383" s="48"/>
      <c r="F383" s="48"/>
      <c r="G383" s="48"/>
      <c r="H383" s="25"/>
      <c r="I383" s="49"/>
      <c r="J383" s="49"/>
      <c r="K383" s="25"/>
    </row>
    <row r="384">
      <c r="E384" s="48"/>
      <c r="F384" s="48"/>
      <c r="G384" s="48"/>
      <c r="H384" s="25"/>
      <c r="I384" s="49"/>
      <c r="J384" s="49"/>
      <c r="K384" s="25"/>
    </row>
    <row r="385">
      <c r="E385" s="48"/>
      <c r="F385" s="48"/>
      <c r="G385" s="48"/>
      <c r="H385" s="25"/>
      <c r="I385" s="49"/>
      <c r="J385" s="49"/>
      <c r="K385" s="25"/>
    </row>
    <row r="386">
      <c r="E386" s="48"/>
      <c r="F386" s="48"/>
      <c r="G386" s="48"/>
      <c r="H386" s="25"/>
      <c r="I386" s="49"/>
      <c r="J386" s="49"/>
      <c r="K386" s="25"/>
    </row>
    <row r="387">
      <c r="E387" s="48"/>
      <c r="F387" s="48"/>
      <c r="G387" s="48"/>
      <c r="H387" s="25"/>
      <c r="I387" s="49"/>
      <c r="J387" s="49"/>
      <c r="K387" s="25"/>
    </row>
    <row r="388">
      <c r="E388" s="48"/>
      <c r="F388" s="48"/>
      <c r="G388" s="48"/>
      <c r="H388" s="25"/>
      <c r="I388" s="49"/>
      <c r="J388" s="49"/>
      <c r="K388" s="25"/>
    </row>
    <row r="389">
      <c r="E389" s="48"/>
      <c r="F389" s="48"/>
      <c r="G389" s="48"/>
      <c r="H389" s="25"/>
      <c r="I389" s="49"/>
      <c r="J389" s="49"/>
      <c r="K389" s="25"/>
    </row>
    <row r="390">
      <c r="E390" s="48"/>
      <c r="F390" s="48"/>
      <c r="G390" s="48"/>
      <c r="H390" s="25"/>
      <c r="I390" s="49"/>
      <c r="J390" s="49"/>
      <c r="K390" s="25"/>
    </row>
    <row r="391">
      <c r="E391" s="48"/>
      <c r="F391" s="48"/>
      <c r="G391" s="48"/>
      <c r="H391" s="25"/>
      <c r="I391" s="49"/>
      <c r="J391" s="49"/>
      <c r="K391" s="25"/>
    </row>
    <row r="392">
      <c r="E392" s="48"/>
      <c r="F392" s="48"/>
      <c r="G392" s="48"/>
      <c r="H392" s="25"/>
      <c r="I392" s="49"/>
      <c r="J392" s="49"/>
      <c r="K392" s="25"/>
    </row>
    <row r="393">
      <c r="E393" s="48"/>
      <c r="F393" s="48"/>
      <c r="G393" s="48"/>
      <c r="H393" s="25"/>
      <c r="I393" s="49"/>
      <c r="J393" s="49"/>
      <c r="K393" s="25"/>
    </row>
    <row r="394">
      <c r="E394" s="48"/>
      <c r="F394" s="48"/>
      <c r="G394" s="48"/>
      <c r="H394" s="25"/>
      <c r="I394" s="49"/>
      <c r="J394" s="49"/>
      <c r="K394" s="25"/>
    </row>
    <row r="395">
      <c r="E395" s="48"/>
      <c r="F395" s="48"/>
      <c r="G395" s="48"/>
      <c r="H395" s="25"/>
      <c r="I395" s="49"/>
      <c r="J395" s="49"/>
      <c r="K395" s="25"/>
    </row>
    <row r="396">
      <c r="E396" s="48"/>
      <c r="F396" s="48"/>
      <c r="G396" s="48"/>
      <c r="H396" s="25"/>
      <c r="I396" s="49"/>
      <c r="J396" s="49"/>
      <c r="K396" s="25"/>
    </row>
    <row r="397">
      <c r="E397" s="48"/>
      <c r="F397" s="48"/>
      <c r="G397" s="48"/>
      <c r="H397" s="25"/>
      <c r="I397" s="49"/>
      <c r="J397" s="49"/>
      <c r="K397" s="25"/>
    </row>
    <row r="398">
      <c r="E398" s="48"/>
      <c r="F398" s="48"/>
      <c r="G398" s="48"/>
      <c r="H398" s="25"/>
      <c r="I398" s="49"/>
      <c r="J398" s="49"/>
      <c r="K398" s="25"/>
    </row>
    <row r="399">
      <c r="E399" s="48"/>
      <c r="F399" s="48"/>
      <c r="G399" s="48"/>
      <c r="H399" s="25"/>
      <c r="I399" s="49"/>
      <c r="J399" s="49"/>
      <c r="K399" s="25"/>
    </row>
    <row r="400">
      <c r="E400" s="48"/>
      <c r="F400" s="48"/>
      <c r="G400" s="48"/>
      <c r="H400" s="25"/>
      <c r="I400" s="49"/>
      <c r="J400" s="49"/>
      <c r="K400" s="25"/>
    </row>
    <row r="401">
      <c r="E401" s="48"/>
      <c r="F401" s="48"/>
      <c r="G401" s="48"/>
      <c r="H401" s="25"/>
      <c r="I401" s="49"/>
      <c r="J401" s="49"/>
      <c r="K401" s="25"/>
    </row>
    <row r="402">
      <c r="E402" s="48"/>
      <c r="F402" s="48"/>
      <c r="G402" s="48"/>
      <c r="H402" s="25"/>
      <c r="I402" s="49"/>
      <c r="J402" s="49"/>
      <c r="K402" s="25"/>
    </row>
    <row r="403">
      <c r="E403" s="48"/>
      <c r="F403" s="48"/>
      <c r="G403" s="48"/>
      <c r="H403" s="25"/>
      <c r="I403" s="49"/>
      <c r="J403" s="49"/>
      <c r="K403" s="25"/>
    </row>
    <row r="404">
      <c r="E404" s="48"/>
      <c r="F404" s="48"/>
      <c r="G404" s="48"/>
      <c r="H404" s="25"/>
      <c r="I404" s="49"/>
      <c r="J404" s="49"/>
      <c r="K404" s="25"/>
    </row>
    <row r="405">
      <c r="E405" s="48"/>
      <c r="F405" s="48"/>
      <c r="G405" s="48"/>
      <c r="H405" s="25"/>
      <c r="I405" s="49"/>
      <c r="J405" s="49"/>
      <c r="K405" s="25"/>
    </row>
    <row r="406">
      <c r="E406" s="48"/>
      <c r="F406" s="48"/>
      <c r="G406" s="48"/>
      <c r="H406" s="25"/>
      <c r="I406" s="49"/>
      <c r="J406" s="49"/>
      <c r="K406" s="25"/>
    </row>
    <row r="407">
      <c r="E407" s="48"/>
      <c r="F407" s="48"/>
      <c r="G407" s="48"/>
      <c r="H407" s="25"/>
      <c r="I407" s="49"/>
      <c r="J407" s="49"/>
      <c r="K407" s="25"/>
    </row>
    <row r="408">
      <c r="E408" s="48"/>
      <c r="F408" s="48"/>
      <c r="G408" s="48"/>
      <c r="H408" s="25"/>
      <c r="I408" s="49"/>
      <c r="J408" s="49"/>
      <c r="K408" s="25"/>
    </row>
    <row r="409">
      <c r="E409" s="48"/>
      <c r="F409" s="48"/>
      <c r="G409" s="48"/>
      <c r="H409" s="25"/>
      <c r="I409" s="49"/>
      <c r="J409" s="49"/>
      <c r="K409" s="25"/>
    </row>
    <row r="410">
      <c r="E410" s="48"/>
      <c r="F410" s="48"/>
      <c r="G410" s="48"/>
      <c r="H410" s="25"/>
      <c r="I410" s="49"/>
      <c r="J410" s="49"/>
      <c r="K410" s="25"/>
    </row>
    <row r="411">
      <c r="E411" s="48"/>
      <c r="F411" s="48"/>
      <c r="G411" s="48"/>
      <c r="H411" s="25"/>
      <c r="I411" s="49"/>
      <c r="J411" s="49"/>
      <c r="K411" s="25"/>
    </row>
    <row r="412">
      <c r="E412" s="48"/>
      <c r="F412" s="48"/>
      <c r="G412" s="48"/>
      <c r="H412" s="25"/>
      <c r="I412" s="49"/>
      <c r="J412" s="49"/>
      <c r="K412" s="25"/>
    </row>
    <row r="413">
      <c r="E413" s="48"/>
      <c r="F413" s="48"/>
      <c r="G413" s="48"/>
      <c r="H413" s="25"/>
      <c r="I413" s="49"/>
      <c r="J413" s="49"/>
      <c r="K413" s="25"/>
    </row>
    <row r="414">
      <c r="E414" s="48"/>
      <c r="F414" s="48"/>
      <c r="G414" s="48"/>
      <c r="H414" s="25"/>
      <c r="I414" s="49"/>
      <c r="J414" s="49"/>
      <c r="K414" s="25"/>
    </row>
    <row r="415">
      <c r="E415" s="48"/>
      <c r="F415" s="48"/>
      <c r="G415" s="48"/>
      <c r="H415" s="25"/>
      <c r="I415" s="49"/>
      <c r="J415" s="49"/>
      <c r="K415" s="25"/>
    </row>
    <row r="416">
      <c r="E416" s="48"/>
      <c r="F416" s="48"/>
      <c r="G416" s="48"/>
      <c r="H416" s="25"/>
      <c r="I416" s="49"/>
      <c r="J416" s="49"/>
      <c r="K416" s="25"/>
    </row>
    <row r="417">
      <c r="E417" s="48"/>
      <c r="F417" s="48"/>
      <c r="G417" s="48"/>
      <c r="H417" s="25"/>
      <c r="I417" s="49"/>
      <c r="J417" s="49"/>
      <c r="K417" s="25"/>
    </row>
    <row r="418">
      <c r="E418" s="48"/>
      <c r="F418" s="48"/>
      <c r="G418" s="48"/>
      <c r="H418" s="25"/>
      <c r="I418" s="49"/>
      <c r="J418" s="49"/>
      <c r="K418" s="25"/>
    </row>
    <row r="419">
      <c r="E419" s="48"/>
      <c r="F419" s="48"/>
      <c r="G419" s="48"/>
      <c r="H419" s="25"/>
      <c r="I419" s="49"/>
      <c r="J419" s="49"/>
      <c r="K419" s="25"/>
    </row>
    <row r="420">
      <c r="E420" s="48"/>
      <c r="F420" s="48"/>
      <c r="G420" s="48"/>
      <c r="H420" s="25"/>
      <c r="I420" s="49"/>
      <c r="J420" s="49"/>
      <c r="K420" s="25"/>
    </row>
    <row r="421">
      <c r="E421" s="48"/>
      <c r="F421" s="48"/>
      <c r="G421" s="48"/>
      <c r="H421" s="25"/>
      <c r="I421" s="49"/>
      <c r="J421" s="49"/>
      <c r="K421" s="25"/>
    </row>
    <row r="422">
      <c r="E422" s="48"/>
      <c r="F422" s="48"/>
      <c r="G422" s="48"/>
      <c r="H422" s="25"/>
      <c r="I422" s="49"/>
      <c r="J422" s="49"/>
      <c r="K422" s="25"/>
    </row>
    <row r="423">
      <c r="E423" s="48"/>
      <c r="F423" s="48"/>
      <c r="G423" s="48"/>
      <c r="H423" s="25"/>
      <c r="I423" s="49"/>
      <c r="J423" s="49"/>
      <c r="K423" s="25"/>
    </row>
    <row r="424">
      <c r="E424" s="48"/>
      <c r="F424" s="48"/>
      <c r="G424" s="48"/>
      <c r="H424" s="25"/>
      <c r="I424" s="49"/>
      <c r="J424" s="49"/>
      <c r="K424" s="25"/>
    </row>
    <row r="425">
      <c r="E425" s="48"/>
      <c r="F425" s="48"/>
      <c r="G425" s="48"/>
      <c r="H425" s="25"/>
      <c r="I425" s="49"/>
      <c r="J425" s="49"/>
      <c r="K425" s="25"/>
    </row>
    <row r="426">
      <c r="E426" s="48"/>
      <c r="F426" s="48"/>
      <c r="G426" s="48"/>
      <c r="H426" s="25"/>
      <c r="I426" s="49"/>
      <c r="J426" s="49"/>
      <c r="K426" s="25"/>
    </row>
    <row r="427">
      <c r="E427" s="48"/>
      <c r="F427" s="48"/>
      <c r="G427" s="48"/>
      <c r="H427" s="25"/>
      <c r="I427" s="49"/>
      <c r="J427" s="49"/>
      <c r="K427" s="25"/>
    </row>
    <row r="428">
      <c r="E428" s="48"/>
      <c r="F428" s="48"/>
      <c r="G428" s="48"/>
      <c r="H428" s="25"/>
      <c r="I428" s="49"/>
      <c r="J428" s="49"/>
      <c r="K428" s="25"/>
    </row>
    <row r="429">
      <c r="E429" s="48"/>
      <c r="F429" s="48"/>
      <c r="G429" s="48"/>
      <c r="H429" s="25"/>
      <c r="I429" s="49"/>
      <c r="J429" s="49"/>
      <c r="K429" s="25"/>
    </row>
    <row r="430">
      <c r="E430" s="48"/>
      <c r="F430" s="48"/>
      <c r="G430" s="48"/>
      <c r="H430" s="25"/>
      <c r="I430" s="49"/>
      <c r="J430" s="49"/>
      <c r="K430" s="25"/>
    </row>
    <row r="431">
      <c r="E431" s="48"/>
      <c r="F431" s="48"/>
      <c r="G431" s="48"/>
      <c r="H431" s="25"/>
      <c r="I431" s="49"/>
      <c r="J431" s="49"/>
      <c r="K431" s="25"/>
    </row>
    <row r="432">
      <c r="E432" s="48"/>
      <c r="F432" s="48"/>
      <c r="G432" s="48"/>
      <c r="H432" s="25"/>
      <c r="I432" s="49"/>
      <c r="J432" s="49"/>
      <c r="K432" s="25"/>
    </row>
    <row r="433">
      <c r="E433" s="48"/>
      <c r="F433" s="48"/>
      <c r="G433" s="48"/>
      <c r="H433" s="25"/>
      <c r="I433" s="49"/>
      <c r="J433" s="49"/>
      <c r="K433" s="25"/>
    </row>
    <row r="434">
      <c r="E434" s="48"/>
      <c r="F434" s="48"/>
      <c r="G434" s="48"/>
      <c r="H434" s="25"/>
      <c r="I434" s="49"/>
      <c r="J434" s="49"/>
      <c r="K434" s="25"/>
    </row>
    <row r="435">
      <c r="E435" s="48"/>
      <c r="F435" s="48"/>
      <c r="G435" s="48"/>
      <c r="H435" s="25"/>
      <c r="I435" s="49"/>
      <c r="J435" s="49"/>
      <c r="K435" s="25"/>
    </row>
    <row r="436">
      <c r="E436" s="48"/>
      <c r="F436" s="48"/>
      <c r="G436" s="48"/>
      <c r="H436" s="25"/>
      <c r="I436" s="49"/>
      <c r="J436" s="49"/>
      <c r="K436" s="25"/>
    </row>
    <row r="437">
      <c r="E437" s="48"/>
      <c r="F437" s="48"/>
      <c r="G437" s="48"/>
      <c r="H437" s="25"/>
      <c r="I437" s="49"/>
      <c r="J437" s="49"/>
      <c r="K437" s="25"/>
    </row>
    <row r="438">
      <c r="E438" s="48"/>
      <c r="F438" s="48"/>
      <c r="G438" s="48"/>
      <c r="H438" s="25"/>
      <c r="I438" s="49"/>
      <c r="J438" s="49"/>
      <c r="K438" s="25"/>
    </row>
    <row r="439">
      <c r="E439" s="48"/>
      <c r="F439" s="48"/>
      <c r="G439" s="48"/>
      <c r="H439" s="25"/>
      <c r="I439" s="49"/>
      <c r="J439" s="49"/>
      <c r="K439" s="25"/>
    </row>
    <row r="440">
      <c r="E440" s="48"/>
      <c r="F440" s="48"/>
      <c r="G440" s="48"/>
      <c r="H440" s="25"/>
      <c r="I440" s="49"/>
      <c r="J440" s="49"/>
      <c r="K440" s="25"/>
    </row>
    <row r="441">
      <c r="E441" s="48"/>
      <c r="F441" s="48"/>
      <c r="G441" s="48"/>
      <c r="H441" s="25"/>
      <c r="I441" s="49"/>
      <c r="J441" s="49"/>
      <c r="K441" s="25"/>
    </row>
    <row r="442">
      <c r="E442" s="48"/>
      <c r="F442" s="48"/>
      <c r="G442" s="48"/>
      <c r="H442" s="25"/>
      <c r="I442" s="49"/>
      <c r="J442" s="49"/>
      <c r="K442" s="25"/>
    </row>
    <row r="443">
      <c r="E443" s="48"/>
      <c r="F443" s="48"/>
      <c r="G443" s="48"/>
      <c r="H443" s="25"/>
      <c r="I443" s="49"/>
      <c r="J443" s="49"/>
      <c r="K443" s="25"/>
    </row>
    <row r="444">
      <c r="E444" s="48"/>
      <c r="F444" s="48"/>
      <c r="G444" s="48"/>
      <c r="H444" s="25"/>
      <c r="I444" s="49"/>
      <c r="J444" s="49"/>
      <c r="K444" s="25"/>
    </row>
    <row r="445">
      <c r="E445" s="48"/>
      <c r="F445" s="48"/>
      <c r="G445" s="48"/>
      <c r="H445" s="25"/>
      <c r="I445" s="49"/>
      <c r="J445" s="49"/>
      <c r="K445" s="25"/>
    </row>
    <row r="446">
      <c r="E446" s="48"/>
      <c r="F446" s="48"/>
      <c r="G446" s="48"/>
      <c r="H446" s="25"/>
      <c r="I446" s="49"/>
      <c r="J446" s="49"/>
      <c r="K446" s="25"/>
    </row>
    <row r="447">
      <c r="E447" s="48"/>
      <c r="F447" s="48"/>
      <c r="G447" s="48"/>
      <c r="H447" s="25"/>
      <c r="I447" s="49"/>
      <c r="J447" s="49"/>
      <c r="K447" s="25"/>
    </row>
    <row r="448">
      <c r="E448" s="48"/>
      <c r="F448" s="48"/>
      <c r="G448" s="48"/>
      <c r="H448" s="25"/>
      <c r="I448" s="49"/>
      <c r="J448" s="49"/>
      <c r="K448" s="25"/>
    </row>
    <row r="449">
      <c r="E449" s="48"/>
      <c r="F449" s="48"/>
      <c r="G449" s="48"/>
      <c r="H449" s="25"/>
      <c r="I449" s="49"/>
      <c r="J449" s="49"/>
      <c r="K449" s="25"/>
    </row>
    <row r="450">
      <c r="E450" s="48"/>
      <c r="F450" s="48"/>
      <c r="G450" s="48"/>
      <c r="H450" s="25"/>
      <c r="I450" s="49"/>
      <c r="J450" s="49"/>
      <c r="K450" s="25"/>
    </row>
    <row r="451">
      <c r="E451" s="48"/>
      <c r="F451" s="48"/>
      <c r="G451" s="48"/>
      <c r="H451" s="25"/>
      <c r="I451" s="49"/>
      <c r="J451" s="49"/>
      <c r="K451" s="25"/>
    </row>
    <row r="452">
      <c r="E452" s="48"/>
      <c r="F452" s="48"/>
      <c r="G452" s="48"/>
      <c r="H452" s="25"/>
      <c r="I452" s="49"/>
      <c r="J452" s="49"/>
      <c r="K452" s="25"/>
    </row>
    <row r="453">
      <c r="E453" s="48"/>
      <c r="F453" s="48"/>
      <c r="G453" s="48"/>
      <c r="H453" s="25"/>
      <c r="I453" s="49"/>
      <c r="J453" s="49"/>
      <c r="K453" s="25"/>
    </row>
    <row r="454">
      <c r="E454" s="48"/>
      <c r="F454" s="48"/>
      <c r="G454" s="48"/>
      <c r="H454" s="25"/>
      <c r="I454" s="49"/>
      <c r="J454" s="49"/>
      <c r="K454" s="25"/>
    </row>
    <row r="455">
      <c r="E455" s="48"/>
      <c r="F455" s="48"/>
      <c r="G455" s="48"/>
      <c r="H455" s="25"/>
      <c r="I455" s="49"/>
      <c r="J455" s="49"/>
      <c r="K455" s="25"/>
    </row>
    <row r="456">
      <c r="E456" s="48"/>
      <c r="F456" s="48"/>
      <c r="G456" s="48"/>
      <c r="H456" s="25"/>
      <c r="I456" s="49"/>
      <c r="J456" s="49"/>
      <c r="K456" s="25"/>
    </row>
    <row r="457">
      <c r="E457" s="48"/>
      <c r="F457" s="48"/>
      <c r="G457" s="48"/>
      <c r="H457" s="25"/>
      <c r="I457" s="49"/>
      <c r="J457" s="49"/>
      <c r="K457" s="25"/>
    </row>
    <row r="458">
      <c r="E458" s="48"/>
      <c r="F458" s="48"/>
      <c r="G458" s="48"/>
      <c r="H458" s="25"/>
      <c r="I458" s="49"/>
      <c r="J458" s="49"/>
      <c r="K458" s="25"/>
    </row>
    <row r="459">
      <c r="E459" s="48"/>
      <c r="F459" s="48"/>
      <c r="G459" s="48"/>
      <c r="H459" s="25"/>
      <c r="I459" s="49"/>
      <c r="J459" s="49"/>
      <c r="K459" s="25"/>
    </row>
    <row r="460">
      <c r="E460" s="48"/>
      <c r="F460" s="48"/>
      <c r="G460" s="48"/>
      <c r="H460" s="25"/>
      <c r="I460" s="49"/>
      <c r="J460" s="49"/>
      <c r="K460" s="25"/>
    </row>
    <row r="461">
      <c r="E461" s="48"/>
      <c r="F461" s="48"/>
      <c r="G461" s="48"/>
      <c r="H461" s="25"/>
      <c r="I461" s="49"/>
      <c r="J461" s="49"/>
      <c r="K461" s="25"/>
    </row>
    <row r="462">
      <c r="E462" s="48"/>
      <c r="F462" s="48"/>
      <c r="G462" s="48"/>
      <c r="H462" s="25"/>
      <c r="I462" s="49"/>
      <c r="J462" s="49"/>
      <c r="K462" s="25"/>
    </row>
    <row r="463">
      <c r="E463" s="48"/>
      <c r="F463" s="48"/>
      <c r="G463" s="48"/>
      <c r="H463" s="25"/>
      <c r="I463" s="49"/>
      <c r="J463" s="49"/>
      <c r="K463" s="25"/>
    </row>
    <row r="464">
      <c r="E464" s="48"/>
      <c r="F464" s="48"/>
      <c r="G464" s="48"/>
      <c r="H464" s="25"/>
      <c r="I464" s="49"/>
      <c r="J464" s="49"/>
      <c r="K464" s="25"/>
    </row>
    <row r="465">
      <c r="E465" s="48"/>
      <c r="F465" s="48"/>
      <c r="G465" s="48"/>
      <c r="H465" s="25"/>
      <c r="I465" s="49"/>
      <c r="J465" s="49"/>
      <c r="K465" s="25"/>
    </row>
    <row r="466">
      <c r="E466" s="48"/>
      <c r="F466" s="48"/>
      <c r="G466" s="48"/>
      <c r="H466" s="25"/>
      <c r="I466" s="49"/>
      <c r="J466" s="49"/>
      <c r="K466" s="25"/>
    </row>
    <row r="467">
      <c r="E467" s="48"/>
      <c r="F467" s="48"/>
      <c r="G467" s="48"/>
      <c r="H467" s="25"/>
      <c r="I467" s="49"/>
      <c r="J467" s="49"/>
      <c r="K467" s="25"/>
    </row>
    <row r="468">
      <c r="E468" s="48"/>
      <c r="F468" s="48"/>
      <c r="G468" s="48"/>
      <c r="H468" s="25"/>
      <c r="I468" s="49"/>
      <c r="J468" s="49"/>
      <c r="K468" s="25"/>
    </row>
    <row r="469">
      <c r="E469" s="48"/>
      <c r="F469" s="48"/>
      <c r="G469" s="48"/>
      <c r="H469" s="25"/>
      <c r="I469" s="49"/>
      <c r="J469" s="49"/>
      <c r="K469" s="25"/>
    </row>
    <row r="470">
      <c r="E470" s="48"/>
      <c r="F470" s="48"/>
      <c r="G470" s="48"/>
      <c r="H470" s="25"/>
      <c r="I470" s="49"/>
      <c r="J470" s="49"/>
      <c r="K470" s="25"/>
    </row>
    <row r="471">
      <c r="E471" s="48"/>
      <c r="F471" s="48"/>
      <c r="G471" s="48"/>
      <c r="H471" s="25"/>
      <c r="I471" s="49"/>
      <c r="J471" s="49"/>
      <c r="K471" s="25"/>
    </row>
    <row r="472">
      <c r="E472" s="48"/>
      <c r="F472" s="48"/>
      <c r="G472" s="48"/>
      <c r="H472" s="25"/>
      <c r="I472" s="49"/>
      <c r="J472" s="49"/>
      <c r="K472" s="25"/>
    </row>
    <row r="473">
      <c r="E473" s="48"/>
      <c r="F473" s="48"/>
      <c r="G473" s="48"/>
      <c r="H473" s="25"/>
      <c r="I473" s="49"/>
      <c r="J473" s="49"/>
      <c r="K473" s="25"/>
    </row>
    <row r="474">
      <c r="E474" s="48"/>
      <c r="F474" s="48"/>
      <c r="G474" s="48"/>
      <c r="H474" s="25"/>
      <c r="I474" s="49"/>
      <c r="J474" s="49"/>
      <c r="K474" s="25"/>
    </row>
    <row r="475">
      <c r="E475" s="48"/>
      <c r="F475" s="48"/>
      <c r="G475" s="48"/>
      <c r="H475" s="25"/>
      <c r="I475" s="49"/>
      <c r="J475" s="49"/>
      <c r="K475" s="25"/>
    </row>
    <row r="476">
      <c r="E476" s="48"/>
      <c r="F476" s="48"/>
      <c r="G476" s="48"/>
      <c r="H476" s="25"/>
      <c r="I476" s="49"/>
      <c r="J476" s="49"/>
      <c r="K476" s="25"/>
    </row>
    <row r="477">
      <c r="E477" s="48"/>
      <c r="F477" s="48"/>
      <c r="G477" s="48"/>
      <c r="H477" s="25"/>
      <c r="I477" s="49"/>
      <c r="J477" s="49"/>
      <c r="K477" s="25"/>
    </row>
    <row r="478">
      <c r="E478" s="48"/>
      <c r="F478" s="48"/>
      <c r="G478" s="48"/>
      <c r="H478" s="25"/>
      <c r="I478" s="49"/>
      <c r="J478" s="49"/>
      <c r="K478" s="25"/>
    </row>
    <row r="479">
      <c r="E479" s="48"/>
      <c r="F479" s="48"/>
      <c r="G479" s="48"/>
      <c r="H479" s="25"/>
      <c r="I479" s="49"/>
      <c r="J479" s="49"/>
      <c r="K479" s="25"/>
    </row>
    <row r="480">
      <c r="E480" s="48"/>
      <c r="F480" s="48"/>
      <c r="G480" s="48"/>
      <c r="H480" s="25"/>
      <c r="I480" s="49"/>
      <c r="J480" s="49"/>
      <c r="K480" s="25"/>
    </row>
    <row r="481">
      <c r="E481" s="48"/>
      <c r="F481" s="48"/>
      <c r="G481" s="48"/>
      <c r="H481" s="25"/>
      <c r="I481" s="49"/>
      <c r="J481" s="49"/>
      <c r="K481" s="25"/>
    </row>
    <row r="482">
      <c r="E482" s="48"/>
      <c r="F482" s="48"/>
      <c r="G482" s="48"/>
      <c r="H482" s="25"/>
      <c r="I482" s="49"/>
      <c r="J482" s="49"/>
      <c r="K482" s="25"/>
    </row>
    <row r="483">
      <c r="E483" s="48"/>
      <c r="F483" s="48"/>
      <c r="G483" s="48"/>
      <c r="H483" s="25"/>
      <c r="I483" s="49"/>
      <c r="J483" s="49"/>
      <c r="K483" s="25"/>
    </row>
    <row r="484">
      <c r="E484" s="48"/>
      <c r="F484" s="48"/>
      <c r="G484" s="48"/>
      <c r="H484" s="25"/>
      <c r="I484" s="49"/>
      <c r="J484" s="49"/>
      <c r="K484" s="25"/>
    </row>
    <row r="485">
      <c r="E485" s="48"/>
      <c r="F485" s="48"/>
      <c r="G485" s="48"/>
      <c r="H485" s="25"/>
      <c r="I485" s="49"/>
      <c r="J485" s="49"/>
      <c r="K485" s="25"/>
    </row>
    <row r="486">
      <c r="E486" s="48"/>
      <c r="F486" s="48"/>
      <c r="G486" s="48"/>
      <c r="H486" s="25"/>
      <c r="I486" s="49"/>
      <c r="J486" s="49"/>
      <c r="K486" s="25"/>
    </row>
    <row r="487">
      <c r="E487" s="48"/>
      <c r="F487" s="48"/>
      <c r="G487" s="48"/>
      <c r="H487" s="25"/>
      <c r="I487" s="49"/>
      <c r="J487" s="49"/>
      <c r="K487" s="25"/>
    </row>
    <row r="488">
      <c r="E488" s="48"/>
      <c r="F488" s="48"/>
      <c r="G488" s="48"/>
      <c r="H488" s="25"/>
      <c r="I488" s="49"/>
      <c r="J488" s="49"/>
      <c r="K488" s="25"/>
    </row>
    <row r="489">
      <c r="E489" s="48"/>
      <c r="F489" s="48"/>
      <c r="G489" s="48"/>
      <c r="H489" s="25"/>
      <c r="I489" s="49"/>
      <c r="J489" s="49"/>
      <c r="K489" s="25"/>
    </row>
    <row r="490">
      <c r="E490" s="48"/>
      <c r="F490" s="48"/>
      <c r="G490" s="48"/>
      <c r="H490" s="25"/>
      <c r="I490" s="49"/>
      <c r="J490" s="49"/>
      <c r="K490" s="25"/>
    </row>
    <row r="491">
      <c r="E491" s="48"/>
      <c r="F491" s="48"/>
      <c r="G491" s="48"/>
      <c r="H491" s="25"/>
      <c r="I491" s="49"/>
      <c r="J491" s="49"/>
      <c r="K491" s="25"/>
    </row>
    <row r="492">
      <c r="E492" s="48"/>
      <c r="F492" s="48"/>
      <c r="G492" s="48"/>
      <c r="H492" s="25"/>
      <c r="I492" s="49"/>
      <c r="J492" s="49"/>
      <c r="K492" s="25"/>
    </row>
    <row r="493">
      <c r="E493" s="48"/>
      <c r="F493" s="48"/>
      <c r="G493" s="48"/>
      <c r="H493" s="25"/>
      <c r="I493" s="49"/>
      <c r="J493" s="49"/>
      <c r="K493" s="25"/>
    </row>
    <row r="494">
      <c r="E494" s="48"/>
      <c r="F494" s="48"/>
      <c r="G494" s="48"/>
      <c r="H494" s="25"/>
      <c r="I494" s="49"/>
      <c r="J494" s="49"/>
      <c r="K494" s="25"/>
    </row>
    <row r="495">
      <c r="E495" s="48"/>
      <c r="F495" s="48"/>
      <c r="G495" s="48"/>
      <c r="H495" s="25"/>
      <c r="I495" s="49"/>
      <c r="J495" s="49"/>
      <c r="K495" s="25"/>
    </row>
    <row r="496">
      <c r="E496" s="48"/>
      <c r="F496" s="48"/>
      <c r="G496" s="48"/>
      <c r="H496" s="25"/>
      <c r="I496" s="49"/>
      <c r="J496" s="49"/>
      <c r="K496" s="25"/>
    </row>
    <row r="497">
      <c r="E497" s="48"/>
      <c r="F497" s="48"/>
      <c r="G497" s="48"/>
      <c r="H497" s="25"/>
      <c r="I497" s="49"/>
      <c r="J497" s="49"/>
      <c r="K497" s="25"/>
    </row>
    <row r="498">
      <c r="E498" s="48"/>
      <c r="F498" s="48"/>
      <c r="G498" s="48"/>
      <c r="H498" s="25"/>
      <c r="I498" s="49"/>
      <c r="J498" s="49"/>
      <c r="K498" s="25"/>
    </row>
    <row r="499">
      <c r="E499" s="48"/>
      <c r="F499" s="48"/>
      <c r="G499" s="48"/>
      <c r="H499" s="25"/>
      <c r="I499" s="49"/>
      <c r="J499" s="49"/>
      <c r="K499" s="25"/>
    </row>
    <row r="500">
      <c r="E500" s="48"/>
      <c r="F500" s="48"/>
      <c r="G500" s="48"/>
      <c r="H500" s="25"/>
      <c r="I500" s="49"/>
      <c r="J500" s="49"/>
      <c r="K500" s="25"/>
    </row>
    <row r="501">
      <c r="E501" s="48"/>
      <c r="F501" s="48"/>
      <c r="G501" s="48"/>
      <c r="H501" s="25"/>
      <c r="I501" s="49"/>
      <c r="J501" s="49"/>
      <c r="K501" s="25"/>
    </row>
    <row r="502">
      <c r="E502" s="48"/>
      <c r="F502" s="48"/>
      <c r="G502" s="48"/>
      <c r="H502" s="25"/>
      <c r="I502" s="49"/>
      <c r="J502" s="49"/>
      <c r="K502" s="25"/>
    </row>
    <row r="503">
      <c r="E503" s="48"/>
      <c r="F503" s="48"/>
      <c r="G503" s="48"/>
      <c r="H503" s="25"/>
      <c r="I503" s="49"/>
      <c r="J503" s="49"/>
      <c r="K503" s="25"/>
    </row>
    <row r="504">
      <c r="E504" s="48"/>
      <c r="F504" s="48"/>
      <c r="G504" s="48"/>
      <c r="H504" s="25"/>
      <c r="I504" s="49"/>
      <c r="J504" s="49"/>
      <c r="K504" s="25"/>
    </row>
    <row r="505">
      <c r="E505" s="48"/>
      <c r="F505" s="48"/>
      <c r="G505" s="48"/>
      <c r="H505" s="25"/>
      <c r="I505" s="49"/>
      <c r="J505" s="49"/>
      <c r="K505" s="25"/>
    </row>
    <row r="506">
      <c r="E506" s="48"/>
      <c r="F506" s="48"/>
      <c r="G506" s="48"/>
      <c r="H506" s="25"/>
      <c r="I506" s="49"/>
      <c r="J506" s="49"/>
      <c r="K506" s="25"/>
    </row>
    <row r="507">
      <c r="E507" s="48"/>
      <c r="F507" s="48"/>
      <c r="G507" s="48"/>
      <c r="H507" s="25"/>
      <c r="I507" s="49"/>
      <c r="J507" s="49"/>
      <c r="K507" s="25"/>
    </row>
    <row r="508">
      <c r="E508" s="48"/>
      <c r="F508" s="48"/>
      <c r="G508" s="48"/>
      <c r="H508" s="25"/>
      <c r="I508" s="49"/>
      <c r="J508" s="49"/>
      <c r="K508" s="25"/>
    </row>
    <row r="509">
      <c r="E509" s="48"/>
      <c r="F509" s="48"/>
      <c r="G509" s="48"/>
      <c r="H509" s="25"/>
      <c r="I509" s="49"/>
      <c r="J509" s="49"/>
      <c r="K509" s="25"/>
    </row>
    <row r="510">
      <c r="E510" s="48"/>
      <c r="F510" s="48"/>
      <c r="G510" s="48"/>
      <c r="H510" s="25"/>
      <c r="I510" s="49"/>
      <c r="J510" s="49"/>
      <c r="K510" s="25"/>
    </row>
    <row r="511">
      <c r="E511" s="48"/>
      <c r="F511" s="48"/>
      <c r="G511" s="48"/>
      <c r="H511" s="25"/>
      <c r="I511" s="49"/>
      <c r="J511" s="49"/>
      <c r="K511" s="25"/>
    </row>
    <row r="512">
      <c r="E512" s="48"/>
      <c r="F512" s="48"/>
      <c r="G512" s="48"/>
      <c r="H512" s="25"/>
      <c r="I512" s="49"/>
      <c r="J512" s="49"/>
      <c r="K512" s="25"/>
    </row>
    <row r="513">
      <c r="E513" s="48"/>
      <c r="F513" s="48"/>
      <c r="G513" s="48"/>
      <c r="H513" s="25"/>
      <c r="I513" s="49"/>
      <c r="J513" s="49"/>
      <c r="K513" s="25"/>
    </row>
    <row r="514">
      <c r="E514" s="48"/>
      <c r="F514" s="48"/>
      <c r="G514" s="48"/>
      <c r="H514" s="25"/>
      <c r="I514" s="49"/>
      <c r="J514" s="49"/>
      <c r="K514" s="25"/>
    </row>
    <row r="515">
      <c r="E515" s="48"/>
      <c r="F515" s="48"/>
      <c r="G515" s="48"/>
      <c r="H515" s="25"/>
      <c r="I515" s="49"/>
      <c r="J515" s="49"/>
      <c r="K515" s="25"/>
    </row>
    <row r="516">
      <c r="E516" s="48"/>
      <c r="F516" s="48"/>
      <c r="G516" s="48"/>
      <c r="H516" s="25"/>
      <c r="I516" s="49"/>
      <c r="J516" s="49"/>
      <c r="K516" s="25"/>
    </row>
    <row r="517">
      <c r="E517" s="48"/>
      <c r="F517" s="48"/>
      <c r="G517" s="48"/>
      <c r="H517" s="25"/>
      <c r="I517" s="49"/>
      <c r="J517" s="49"/>
      <c r="K517" s="25"/>
    </row>
    <row r="518">
      <c r="E518" s="48"/>
      <c r="F518" s="48"/>
      <c r="G518" s="48"/>
      <c r="H518" s="25"/>
      <c r="I518" s="49"/>
      <c r="J518" s="49"/>
      <c r="K518" s="25"/>
    </row>
    <row r="519">
      <c r="E519" s="48"/>
      <c r="F519" s="48"/>
      <c r="G519" s="48"/>
      <c r="H519" s="25"/>
      <c r="I519" s="49"/>
      <c r="J519" s="49"/>
      <c r="K519" s="25"/>
    </row>
    <row r="520">
      <c r="E520" s="48"/>
      <c r="F520" s="48"/>
      <c r="G520" s="48"/>
      <c r="H520" s="25"/>
      <c r="I520" s="49"/>
      <c r="J520" s="49"/>
      <c r="K520" s="25"/>
    </row>
    <row r="521">
      <c r="E521" s="48"/>
      <c r="F521" s="48"/>
      <c r="G521" s="48"/>
      <c r="H521" s="25"/>
      <c r="I521" s="49"/>
      <c r="J521" s="49"/>
      <c r="K521" s="25"/>
    </row>
    <row r="522">
      <c r="E522" s="48"/>
      <c r="F522" s="48"/>
      <c r="G522" s="48"/>
      <c r="H522" s="25"/>
      <c r="I522" s="49"/>
      <c r="J522" s="49"/>
      <c r="K522" s="25"/>
    </row>
    <row r="523">
      <c r="E523" s="48"/>
      <c r="F523" s="48"/>
      <c r="G523" s="48"/>
      <c r="H523" s="25"/>
      <c r="I523" s="49"/>
      <c r="J523" s="49"/>
      <c r="K523" s="25"/>
    </row>
    <row r="524">
      <c r="E524" s="48"/>
      <c r="F524" s="48"/>
      <c r="G524" s="48"/>
      <c r="H524" s="25"/>
      <c r="I524" s="49"/>
      <c r="J524" s="49"/>
      <c r="K524" s="25"/>
    </row>
    <row r="525">
      <c r="E525" s="48"/>
      <c r="F525" s="48"/>
      <c r="G525" s="48"/>
      <c r="H525" s="25"/>
      <c r="I525" s="49"/>
      <c r="J525" s="49"/>
      <c r="K525" s="25"/>
    </row>
    <row r="526">
      <c r="E526" s="48"/>
      <c r="F526" s="48"/>
      <c r="G526" s="48"/>
      <c r="H526" s="25"/>
      <c r="I526" s="49"/>
      <c r="J526" s="49"/>
      <c r="K526" s="25"/>
    </row>
    <row r="527">
      <c r="E527" s="48"/>
      <c r="F527" s="48"/>
      <c r="G527" s="48"/>
      <c r="H527" s="25"/>
      <c r="I527" s="49"/>
      <c r="J527" s="49"/>
      <c r="K527" s="25"/>
    </row>
    <row r="528">
      <c r="E528" s="48"/>
      <c r="F528" s="48"/>
      <c r="G528" s="48"/>
      <c r="H528" s="25"/>
      <c r="I528" s="49"/>
      <c r="J528" s="49"/>
      <c r="K528" s="25"/>
    </row>
    <row r="529">
      <c r="E529" s="48"/>
      <c r="F529" s="48"/>
      <c r="G529" s="48"/>
      <c r="H529" s="25"/>
      <c r="I529" s="49"/>
      <c r="J529" s="49"/>
      <c r="K529" s="25"/>
    </row>
    <row r="530">
      <c r="E530" s="48"/>
      <c r="F530" s="48"/>
      <c r="G530" s="48"/>
      <c r="H530" s="25"/>
      <c r="I530" s="49"/>
      <c r="J530" s="49"/>
      <c r="K530" s="25"/>
    </row>
    <row r="531">
      <c r="E531" s="48"/>
      <c r="F531" s="48"/>
      <c r="G531" s="48"/>
      <c r="H531" s="25"/>
      <c r="I531" s="49"/>
      <c r="J531" s="49"/>
      <c r="K531" s="25"/>
    </row>
    <row r="532">
      <c r="E532" s="48"/>
      <c r="F532" s="48"/>
      <c r="G532" s="48"/>
      <c r="H532" s="25"/>
      <c r="I532" s="49"/>
      <c r="J532" s="49"/>
      <c r="K532" s="25"/>
    </row>
    <row r="533">
      <c r="E533" s="48"/>
      <c r="F533" s="48"/>
      <c r="G533" s="48"/>
      <c r="H533" s="25"/>
      <c r="I533" s="49"/>
      <c r="J533" s="49"/>
      <c r="K533" s="25"/>
    </row>
    <row r="534">
      <c r="E534" s="48"/>
      <c r="F534" s="48"/>
      <c r="G534" s="48"/>
      <c r="H534" s="25"/>
      <c r="I534" s="49"/>
      <c r="J534" s="49"/>
      <c r="K534" s="25"/>
    </row>
    <row r="535">
      <c r="E535" s="48"/>
      <c r="F535" s="48"/>
      <c r="G535" s="48"/>
      <c r="H535" s="25"/>
      <c r="I535" s="49"/>
      <c r="J535" s="49"/>
      <c r="K535" s="25"/>
    </row>
    <row r="536">
      <c r="E536" s="48"/>
      <c r="F536" s="48"/>
      <c r="G536" s="48"/>
      <c r="H536" s="25"/>
      <c r="I536" s="49"/>
      <c r="J536" s="49"/>
      <c r="K536" s="25"/>
    </row>
    <row r="537">
      <c r="E537" s="48"/>
      <c r="F537" s="48"/>
      <c r="G537" s="48"/>
      <c r="H537" s="25"/>
      <c r="I537" s="49"/>
      <c r="J537" s="49"/>
      <c r="K537" s="25"/>
    </row>
    <row r="538">
      <c r="E538" s="48"/>
      <c r="F538" s="48"/>
      <c r="G538" s="48"/>
      <c r="H538" s="25"/>
      <c r="I538" s="49"/>
      <c r="J538" s="49"/>
      <c r="K538" s="25"/>
    </row>
    <row r="539">
      <c r="E539" s="48"/>
      <c r="F539" s="48"/>
      <c r="G539" s="48"/>
      <c r="H539" s="25"/>
      <c r="I539" s="49"/>
      <c r="J539" s="49"/>
      <c r="K539" s="25"/>
    </row>
    <row r="540">
      <c r="E540" s="48"/>
      <c r="F540" s="48"/>
      <c r="G540" s="48"/>
      <c r="H540" s="25"/>
      <c r="I540" s="49"/>
      <c r="J540" s="49"/>
      <c r="K540" s="25"/>
    </row>
    <row r="541">
      <c r="E541" s="48"/>
      <c r="F541" s="48"/>
      <c r="G541" s="48"/>
      <c r="H541" s="25"/>
      <c r="I541" s="49"/>
      <c r="J541" s="49"/>
      <c r="K541" s="25"/>
    </row>
    <row r="542">
      <c r="E542" s="48"/>
      <c r="F542" s="48"/>
      <c r="G542" s="48"/>
      <c r="H542" s="25"/>
      <c r="I542" s="49"/>
      <c r="J542" s="49"/>
      <c r="K542" s="25"/>
    </row>
    <row r="543">
      <c r="E543" s="48"/>
      <c r="F543" s="48"/>
      <c r="G543" s="48"/>
      <c r="H543" s="25"/>
      <c r="I543" s="49"/>
      <c r="J543" s="49"/>
      <c r="K543" s="25"/>
    </row>
    <row r="544">
      <c r="E544" s="48"/>
      <c r="F544" s="48"/>
      <c r="G544" s="48"/>
      <c r="H544" s="25"/>
      <c r="I544" s="49"/>
      <c r="J544" s="49"/>
      <c r="K544" s="25"/>
    </row>
    <row r="545">
      <c r="E545" s="48"/>
      <c r="F545" s="48"/>
      <c r="G545" s="48"/>
      <c r="H545" s="25"/>
      <c r="I545" s="49"/>
      <c r="J545" s="49"/>
      <c r="K545" s="25"/>
    </row>
    <row r="546">
      <c r="E546" s="48"/>
      <c r="F546" s="48"/>
      <c r="G546" s="48"/>
      <c r="H546" s="25"/>
      <c r="I546" s="49"/>
      <c r="J546" s="49"/>
      <c r="K546" s="25"/>
    </row>
    <row r="547">
      <c r="E547" s="48"/>
      <c r="F547" s="48"/>
      <c r="G547" s="48"/>
      <c r="H547" s="25"/>
      <c r="I547" s="49"/>
      <c r="J547" s="49"/>
      <c r="K547" s="25"/>
    </row>
    <row r="548">
      <c r="E548" s="48"/>
      <c r="F548" s="48"/>
      <c r="G548" s="48"/>
      <c r="H548" s="25"/>
      <c r="I548" s="49"/>
      <c r="J548" s="49"/>
      <c r="K548" s="25"/>
    </row>
    <row r="549">
      <c r="E549" s="48"/>
      <c r="F549" s="48"/>
      <c r="G549" s="48"/>
      <c r="H549" s="25"/>
      <c r="I549" s="49"/>
      <c r="J549" s="49"/>
      <c r="K549" s="25"/>
    </row>
    <row r="550">
      <c r="E550" s="48"/>
      <c r="F550" s="48"/>
      <c r="G550" s="48"/>
      <c r="H550" s="25"/>
      <c r="I550" s="49"/>
      <c r="J550" s="49"/>
      <c r="K550" s="25"/>
    </row>
    <row r="551">
      <c r="E551" s="48"/>
      <c r="F551" s="48"/>
      <c r="G551" s="48"/>
      <c r="H551" s="25"/>
      <c r="I551" s="49"/>
      <c r="J551" s="49"/>
      <c r="K551" s="25"/>
    </row>
    <row r="552">
      <c r="E552" s="48"/>
      <c r="F552" s="48"/>
      <c r="G552" s="48"/>
      <c r="H552" s="25"/>
      <c r="I552" s="49"/>
      <c r="J552" s="49"/>
      <c r="K552" s="25"/>
    </row>
    <row r="553">
      <c r="E553" s="48"/>
      <c r="F553" s="48"/>
      <c r="G553" s="48"/>
      <c r="H553" s="25"/>
      <c r="I553" s="49"/>
      <c r="J553" s="49"/>
      <c r="K553" s="25"/>
    </row>
    <row r="554">
      <c r="E554" s="48"/>
      <c r="F554" s="48"/>
      <c r="G554" s="48"/>
      <c r="H554" s="25"/>
      <c r="I554" s="49"/>
      <c r="J554" s="49"/>
      <c r="K554" s="25"/>
    </row>
    <row r="555">
      <c r="E555" s="48"/>
      <c r="F555" s="48"/>
      <c r="G555" s="48"/>
      <c r="H555" s="25"/>
      <c r="I555" s="49"/>
      <c r="J555" s="49"/>
      <c r="K555" s="25"/>
    </row>
    <row r="556">
      <c r="E556" s="48"/>
      <c r="F556" s="48"/>
      <c r="G556" s="48"/>
      <c r="H556" s="25"/>
      <c r="I556" s="49"/>
      <c r="J556" s="49"/>
      <c r="K556" s="25"/>
    </row>
    <row r="557">
      <c r="E557" s="48"/>
      <c r="F557" s="48"/>
      <c r="G557" s="48"/>
      <c r="H557" s="25"/>
      <c r="I557" s="49"/>
      <c r="J557" s="49"/>
      <c r="K557" s="25"/>
    </row>
    <row r="558">
      <c r="E558" s="48"/>
      <c r="F558" s="48"/>
      <c r="G558" s="48"/>
      <c r="H558" s="25"/>
      <c r="I558" s="49"/>
      <c r="J558" s="49"/>
      <c r="K558" s="25"/>
    </row>
    <row r="559">
      <c r="E559" s="48"/>
      <c r="F559" s="48"/>
      <c r="G559" s="48"/>
      <c r="H559" s="25"/>
      <c r="I559" s="49"/>
      <c r="J559" s="49"/>
      <c r="K559" s="25"/>
    </row>
    <row r="560">
      <c r="E560" s="48"/>
      <c r="F560" s="48"/>
      <c r="G560" s="48"/>
      <c r="H560" s="25"/>
      <c r="I560" s="49"/>
      <c r="J560" s="49"/>
      <c r="K560" s="25"/>
    </row>
    <row r="561">
      <c r="E561" s="48"/>
      <c r="F561" s="48"/>
      <c r="G561" s="48"/>
      <c r="H561" s="25"/>
      <c r="I561" s="49"/>
      <c r="J561" s="49"/>
      <c r="K561" s="25"/>
    </row>
    <row r="562">
      <c r="E562" s="48"/>
      <c r="F562" s="48"/>
      <c r="G562" s="48"/>
      <c r="H562" s="25"/>
      <c r="I562" s="49"/>
      <c r="J562" s="49"/>
      <c r="K562" s="25"/>
    </row>
    <row r="563">
      <c r="E563" s="48"/>
      <c r="F563" s="48"/>
      <c r="G563" s="48"/>
      <c r="H563" s="25"/>
      <c r="I563" s="49"/>
      <c r="J563" s="49"/>
      <c r="K563" s="25"/>
    </row>
    <row r="564">
      <c r="E564" s="48"/>
      <c r="F564" s="48"/>
      <c r="G564" s="48"/>
      <c r="H564" s="25"/>
      <c r="I564" s="49"/>
      <c r="J564" s="49"/>
      <c r="K564" s="25"/>
    </row>
    <row r="565">
      <c r="E565" s="48"/>
      <c r="F565" s="48"/>
      <c r="G565" s="48"/>
      <c r="H565" s="25"/>
      <c r="I565" s="49"/>
      <c r="J565" s="49"/>
      <c r="K565" s="25"/>
    </row>
    <row r="566">
      <c r="E566" s="48"/>
      <c r="F566" s="48"/>
      <c r="G566" s="48"/>
      <c r="H566" s="25"/>
      <c r="I566" s="49"/>
      <c r="J566" s="49"/>
      <c r="K566" s="25"/>
    </row>
    <row r="567">
      <c r="E567" s="48"/>
      <c r="F567" s="48"/>
      <c r="G567" s="48"/>
      <c r="H567" s="25"/>
      <c r="I567" s="49"/>
      <c r="J567" s="49"/>
      <c r="K567" s="25"/>
    </row>
    <row r="568">
      <c r="E568" s="48"/>
      <c r="F568" s="48"/>
      <c r="G568" s="48"/>
      <c r="H568" s="25"/>
      <c r="I568" s="49"/>
      <c r="J568" s="49"/>
      <c r="K568" s="25"/>
    </row>
    <row r="569">
      <c r="E569" s="48"/>
      <c r="F569" s="48"/>
      <c r="G569" s="48"/>
      <c r="H569" s="25"/>
      <c r="I569" s="49"/>
      <c r="J569" s="49"/>
      <c r="K569" s="25"/>
    </row>
    <row r="570">
      <c r="E570" s="48"/>
      <c r="F570" s="48"/>
      <c r="G570" s="48"/>
      <c r="H570" s="25"/>
      <c r="I570" s="49"/>
      <c r="J570" s="49"/>
      <c r="K570" s="25"/>
    </row>
    <row r="571">
      <c r="E571" s="48"/>
      <c r="F571" s="48"/>
      <c r="G571" s="48"/>
      <c r="H571" s="25"/>
      <c r="I571" s="49"/>
      <c r="J571" s="49"/>
      <c r="K571" s="25"/>
    </row>
    <row r="572">
      <c r="E572" s="48"/>
      <c r="F572" s="48"/>
      <c r="G572" s="48"/>
      <c r="H572" s="25"/>
      <c r="I572" s="49"/>
      <c r="J572" s="49"/>
      <c r="K572" s="25"/>
    </row>
    <row r="573">
      <c r="E573" s="48"/>
      <c r="F573" s="48"/>
      <c r="G573" s="48"/>
      <c r="H573" s="25"/>
      <c r="I573" s="49"/>
      <c r="J573" s="49"/>
      <c r="K573" s="25"/>
    </row>
    <row r="574">
      <c r="E574" s="48"/>
      <c r="F574" s="48"/>
      <c r="G574" s="48"/>
      <c r="H574" s="25"/>
      <c r="I574" s="49"/>
      <c r="J574" s="49"/>
      <c r="K574" s="25"/>
    </row>
    <row r="575">
      <c r="E575" s="48"/>
      <c r="F575" s="48"/>
      <c r="G575" s="48"/>
      <c r="H575" s="25"/>
      <c r="I575" s="49"/>
      <c r="J575" s="49"/>
      <c r="K575" s="25"/>
    </row>
    <row r="576">
      <c r="E576" s="48"/>
      <c r="F576" s="48"/>
      <c r="G576" s="48"/>
      <c r="H576" s="25"/>
      <c r="I576" s="49"/>
      <c r="J576" s="49"/>
      <c r="K576" s="25"/>
    </row>
    <row r="577">
      <c r="E577" s="48"/>
      <c r="F577" s="48"/>
      <c r="G577" s="48"/>
      <c r="H577" s="25"/>
      <c r="I577" s="49"/>
      <c r="J577" s="49"/>
      <c r="K577" s="25"/>
    </row>
    <row r="578">
      <c r="E578" s="48"/>
      <c r="F578" s="48"/>
      <c r="G578" s="48"/>
      <c r="H578" s="25"/>
      <c r="I578" s="49"/>
      <c r="J578" s="49"/>
      <c r="K578" s="25"/>
    </row>
    <row r="579">
      <c r="E579" s="48"/>
      <c r="F579" s="48"/>
      <c r="G579" s="48"/>
      <c r="H579" s="25"/>
      <c r="I579" s="49"/>
      <c r="J579" s="49"/>
      <c r="K579" s="25"/>
    </row>
    <row r="580">
      <c r="E580" s="48"/>
      <c r="F580" s="48"/>
      <c r="G580" s="48"/>
      <c r="H580" s="25"/>
      <c r="I580" s="49"/>
      <c r="J580" s="49"/>
      <c r="K580" s="25"/>
    </row>
    <row r="581">
      <c r="E581" s="48"/>
      <c r="F581" s="48"/>
      <c r="G581" s="48"/>
      <c r="H581" s="25"/>
      <c r="I581" s="49"/>
      <c r="J581" s="49"/>
      <c r="K581" s="25"/>
    </row>
    <row r="582">
      <c r="E582" s="48"/>
      <c r="F582" s="48"/>
      <c r="G582" s="48"/>
      <c r="H582" s="25"/>
      <c r="I582" s="49"/>
      <c r="J582" s="49"/>
      <c r="K582" s="25"/>
    </row>
    <row r="583">
      <c r="E583" s="48"/>
      <c r="F583" s="48"/>
      <c r="G583" s="48"/>
      <c r="H583" s="25"/>
      <c r="I583" s="49"/>
      <c r="J583" s="49"/>
      <c r="K583" s="25"/>
    </row>
    <row r="584">
      <c r="E584" s="48"/>
      <c r="F584" s="48"/>
      <c r="G584" s="48"/>
      <c r="H584" s="25"/>
      <c r="I584" s="49"/>
      <c r="J584" s="49"/>
      <c r="K584" s="25"/>
    </row>
    <row r="585">
      <c r="E585" s="48"/>
      <c r="F585" s="48"/>
      <c r="G585" s="48"/>
      <c r="H585" s="25"/>
      <c r="I585" s="49"/>
      <c r="J585" s="49"/>
      <c r="K585" s="25"/>
    </row>
    <row r="586">
      <c r="E586" s="48"/>
      <c r="F586" s="48"/>
      <c r="G586" s="48"/>
      <c r="H586" s="25"/>
      <c r="I586" s="49"/>
      <c r="J586" s="49"/>
      <c r="K586" s="25"/>
    </row>
    <row r="587">
      <c r="E587" s="48"/>
      <c r="F587" s="48"/>
      <c r="G587" s="48"/>
      <c r="H587" s="25"/>
      <c r="I587" s="49"/>
      <c r="J587" s="49"/>
      <c r="K587" s="25"/>
    </row>
    <row r="588">
      <c r="E588" s="48"/>
      <c r="F588" s="48"/>
      <c r="G588" s="48"/>
      <c r="H588" s="25"/>
      <c r="I588" s="49"/>
      <c r="J588" s="49"/>
      <c r="K588" s="25"/>
    </row>
    <row r="589">
      <c r="E589" s="48"/>
      <c r="F589" s="48"/>
      <c r="G589" s="48"/>
      <c r="H589" s="25"/>
      <c r="I589" s="49"/>
      <c r="J589" s="49"/>
      <c r="K589" s="25"/>
    </row>
    <row r="590">
      <c r="E590" s="48"/>
      <c r="F590" s="48"/>
      <c r="G590" s="48"/>
      <c r="H590" s="25"/>
      <c r="I590" s="49"/>
      <c r="J590" s="49"/>
      <c r="K590" s="25"/>
    </row>
    <row r="591">
      <c r="E591" s="48"/>
      <c r="F591" s="48"/>
      <c r="G591" s="48"/>
      <c r="H591" s="25"/>
      <c r="I591" s="49"/>
      <c r="J591" s="49"/>
      <c r="K591" s="25"/>
    </row>
    <row r="592">
      <c r="E592" s="48"/>
      <c r="F592" s="48"/>
      <c r="G592" s="48"/>
      <c r="H592" s="25"/>
      <c r="I592" s="49"/>
      <c r="J592" s="49"/>
      <c r="K592" s="25"/>
    </row>
    <row r="593">
      <c r="E593" s="48"/>
      <c r="F593" s="48"/>
      <c r="G593" s="48"/>
      <c r="H593" s="25"/>
      <c r="I593" s="49"/>
      <c r="J593" s="49"/>
      <c r="K593" s="25"/>
    </row>
    <row r="594">
      <c r="E594" s="48"/>
      <c r="F594" s="48"/>
      <c r="G594" s="48"/>
      <c r="H594" s="25"/>
      <c r="I594" s="49"/>
      <c r="J594" s="49"/>
      <c r="K594" s="25"/>
    </row>
    <row r="595">
      <c r="E595" s="48"/>
      <c r="F595" s="48"/>
      <c r="G595" s="48"/>
      <c r="H595" s="25"/>
      <c r="I595" s="49"/>
      <c r="J595" s="49"/>
      <c r="K595" s="25"/>
    </row>
    <row r="596">
      <c r="E596" s="48"/>
      <c r="F596" s="48"/>
      <c r="G596" s="48"/>
      <c r="H596" s="25"/>
      <c r="I596" s="49"/>
      <c r="J596" s="49"/>
      <c r="K596" s="25"/>
    </row>
    <row r="597">
      <c r="E597" s="48"/>
      <c r="F597" s="48"/>
      <c r="G597" s="48"/>
      <c r="H597" s="25"/>
      <c r="I597" s="49"/>
      <c r="J597" s="49"/>
      <c r="K597" s="25"/>
    </row>
    <row r="598">
      <c r="E598" s="48"/>
      <c r="F598" s="48"/>
      <c r="G598" s="48"/>
      <c r="H598" s="25"/>
      <c r="I598" s="49"/>
      <c r="J598" s="49"/>
      <c r="K598" s="25"/>
    </row>
    <row r="599">
      <c r="E599" s="48"/>
      <c r="F599" s="48"/>
      <c r="G599" s="48"/>
      <c r="H599" s="25"/>
      <c r="I599" s="49"/>
      <c r="J599" s="49"/>
      <c r="K599" s="25"/>
    </row>
    <row r="600">
      <c r="E600" s="48"/>
      <c r="F600" s="48"/>
      <c r="G600" s="48"/>
      <c r="H600" s="25"/>
      <c r="I600" s="49"/>
      <c r="J600" s="49"/>
      <c r="K600" s="25"/>
    </row>
    <row r="601">
      <c r="E601" s="48"/>
      <c r="F601" s="48"/>
      <c r="G601" s="48"/>
      <c r="H601" s="25"/>
      <c r="I601" s="49"/>
      <c r="J601" s="49"/>
      <c r="K601" s="25"/>
    </row>
    <row r="602">
      <c r="E602" s="48"/>
      <c r="F602" s="48"/>
      <c r="G602" s="48"/>
      <c r="H602" s="25"/>
      <c r="I602" s="49"/>
      <c r="J602" s="49"/>
      <c r="K602" s="25"/>
    </row>
    <row r="603">
      <c r="E603" s="48"/>
      <c r="F603" s="48"/>
      <c r="G603" s="48"/>
      <c r="H603" s="25"/>
      <c r="I603" s="49"/>
      <c r="J603" s="49"/>
      <c r="K603" s="25"/>
    </row>
    <row r="604">
      <c r="E604" s="48"/>
      <c r="F604" s="48"/>
      <c r="G604" s="48"/>
      <c r="H604" s="25"/>
      <c r="I604" s="49"/>
      <c r="J604" s="49"/>
      <c r="K604" s="25"/>
    </row>
    <row r="605">
      <c r="E605" s="48"/>
      <c r="F605" s="48"/>
      <c r="G605" s="48"/>
      <c r="H605" s="25"/>
      <c r="I605" s="49"/>
      <c r="J605" s="49"/>
      <c r="K605" s="25"/>
    </row>
    <row r="606">
      <c r="E606" s="48"/>
      <c r="F606" s="48"/>
      <c r="G606" s="48"/>
      <c r="H606" s="25"/>
      <c r="I606" s="49"/>
      <c r="J606" s="49"/>
      <c r="K606" s="25"/>
    </row>
    <row r="607">
      <c r="E607" s="48"/>
      <c r="F607" s="48"/>
      <c r="G607" s="48"/>
      <c r="H607" s="25"/>
      <c r="I607" s="49"/>
      <c r="J607" s="49"/>
      <c r="K607" s="25"/>
    </row>
    <row r="608">
      <c r="E608" s="48"/>
      <c r="F608" s="48"/>
      <c r="G608" s="48"/>
      <c r="H608" s="25"/>
      <c r="I608" s="49"/>
      <c r="J608" s="49"/>
      <c r="K608" s="25"/>
    </row>
    <row r="609">
      <c r="E609" s="48"/>
      <c r="F609" s="48"/>
      <c r="G609" s="48"/>
      <c r="H609" s="25"/>
      <c r="I609" s="49"/>
      <c r="J609" s="49"/>
      <c r="K609" s="25"/>
    </row>
    <row r="610">
      <c r="E610" s="48"/>
      <c r="F610" s="48"/>
      <c r="G610" s="48"/>
      <c r="H610" s="25"/>
      <c r="I610" s="49"/>
      <c r="J610" s="49"/>
      <c r="K610" s="25"/>
    </row>
    <row r="611">
      <c r="E611" s="48"/>
      <c r="F611" s="48"/>
      <c r="G611" s="48"/>
      <c r="H611" s="25"/>
      <c r="I611" s="49"/>
      <c r="J611" s="49"/>
      <c r="K611" s="25"/>
    </row>
    <row r="612">
      <c r="E612" s="48"/>
      <c r="F612" s="48"/>
      <c r="G612" s="48"/>
      <c r="H612" s="25"/>
      <c r="I612" s="49"/>
      <c r="J612" s="49"/>
      <c r="K612" s="25"/>
    </row>
    <row r="613">
      <c r="E613" s="48"/>
      <c r="F613" s="48"/>
      <c r="G613" s="48"/>
      <c r="H613" s="25"/>
      <c r="I613" s="49"/>
      <c r="J613" s="49"/>
      <c r="K613" s="25"/>
    </row>
    <row r="614">
      <c r="E614" s="48"/>
      <c r="F614" s="48"/>
      <c r="G614" s="48"/>
      <c r="H614" s="25"/>
      <c r="I614" s="49"/>
      <c r="J614" s="49"/>
      <c r="K614" s="25"/>
    </row>
    <row r="615">
      <c r="E615" s="48"/>
      <c r="F615" s="48"/>
      <c r="G615" s="48"/>
      <c r="H615" s="25"/>
      <c r="I615" s="49"/>
      <c r="J615" s="49"/>
      <c r="K615" s="25"/>
    </row>
    <row r="616">
      <c r="E616" s="48"/>
      <c r="F616" s="48"/>
      <c r="G616" s="48"/>
      <c r="H616" s="25"/>
      <c r="I616" s="49"/>
      <c r="J616" s="49"/>
      <c r="K616" s="25"/>
    </row>
    <row r="617">
      <c r="E617" s="48"/>
      <c r="F617" s="48"/>
      <c r="G617" s="48"/>
      <c r="H617" s="25"/>
      <c r="I617" s="49"/>
      <c r="J617" s="49"/>
      <c r="K617" s="25"/>
    </row>
    <row r="618">
      <c r="E618" s="48"/>
      <c r="F618" s="48"/>
      <c r="G618" s="48"/>
      <c r="H618" s="25"/>
      <c r="I618" s="49"/>
      <c r="J618" s="49"/>
      <c r="K618" s="25"/>
    </row>
    <row r="619">
      <c r="E619" s="48"/>
      <c r="F619" s="48"/>
      <c r="G619" s="48"/>
      <c r="H619" s="25"/>
      <c r="I619" s="49"/>
      <c r="J619" s="49"/>
      <c r="K619" s="25"/>
    </row>
    <row r="620">
      <c r="E620" s="48"/>
      <c r="F620" s="48"/>
      <c r="G620" s="48"/>
      <c r="H620" s="25"/>
      <c r="I620" s="49"/>
      <c r="J620" s="49"/>
      <c r="K620" s="25"/>
    </row>
    <row r="621">
      <c r="E621" s="48"/>
      <c r="F621" s="48"/>
      <c r="G621" s="48"/>
      <c r="H621" s="25"/>
      <c r="I621" s="49"/>
      <c r="J621" s="49"/>
      <c r="K621" s="25"/>
    </row>
    <row r="622">
      <c r="E622" s="48"/>
      <c r="F622" s="48"/>
      <c r="G622" s="48"/>
      <c r="H622" s="25"/>
      <c r="I622" s="49"/>
      <c r="J622" s="49"/>
      <c r="K622" s="25"/>
    </row>
    <row r="623">
      <c r="E623" s="48"/>
      <c r="F623" s="48"/>
      <c r="G623" s="48"/>
      <c r="H623" s="25"/>
      <c r="I623" s="49"/>
      <c r="J623" s="49"/>
      <c r="K623" s="25"/>
    </row>
    <row r="624">
      <c r="E624" s="48"/>
      <c r="F624" s="48"/>
      <c r="G624" s="48"/>
      <c r="H624" s="25"/>
      <c r="I624" s="49"/>
      <c r="J624" s="49"/>
      <c r="K624" s="25"/>
    </row>
    <row r="625">
      <c r="E625" s="48"/>
      <c r="F625" s="48"/>
      <c r="G625" s="48"/>
      <c r="H625" s="25"/>
      <c r="I625" s="49"/>
      <c r="J625" s="49"/>
      <c r="K625" s="25"/>
    </row>
    <row r="626">
      <c r="E626" s="48"/>
      <c r="F626" s="48"/>
      <c r="G626" s="48"/>
      <c r="H626" s="25"/>
      <c r="I626" s="49"/>
      <c r="J626" s="49"/>
      <c r="K626" s="25"/>
    </row>
    <row r="627">
      <c r="E627" s="48"/>
      <c r="F627" s="48"/>
      <c r="G627" s="48"/>
      <c r="H627" s="25"/>
      <c r="I627" s="49"/>
      <c r="J627" s="49"/>
      <c r="K627" s="25"/>
    </row>
    <row r="628">
      <c r="E628" s="48"/>
      <c r="F628" s="48"/>
      <c r="G628" s="48"/>
      <c r="H628" s="25"/>
      <c r="I628" s="49"/>
      <c r="J628" s="49"/>
      <c r="K628" s="25"/>
    </row>
    <row r="629">
      <c r="E629" s="48"/>
      <c r="F629" s="48"/>
      <c r="G629" s="48"/>
      <c r="H629" s="25"/>
      <c r="I629" s="49"/>
      <c r="J629" s="49"/>
      <c r="K629" s="25"/>
    </row>
    <row r="630">
      <c r="E630" s="48"/>
      <c r="F630" s="48"/>
      <c r="G630" s="48"/>
      <c r="H630" s="25"/>
      <c r="I630" s="49"/>
      <c r="J630" s="49"/>
      <c r="K630" s="25"/>
    </row>
    <row r="631">
      <c r="E631" s="48"/>
      <c r="F631" s="48"/>
      <c r="G631" s="48"/>
      <c r="H631" s="25"/>
      <c r="I631" s="49"/>
      <c r="J631" s="49"/>
      <c r="K631" s="25"/>
    </row>
    <row r="632">
      <c r="E632" s="48"/>
      <c r="F632" s="48"/>
      <c r="G632" s="48"/>
      <c r="H632" s="25"/>
      <c r="I632" s="49"/>
      <c r="J632" s="49"/>
      <c r="K632" s="25"/>
    </row>
    <row r="633">
      <c r="E633" s="48"/>
      <c r="F633" s="48"/>
      <c r="G633" s="48"/>
      <c r="H633" s="25"/>
      <c r="I633" s="49"/>
      <c r="J633" s="49"/>
      <c r="K633" s="25"/>
    </row>
    <row r="634">
      <c r="E634" s="48"/>
      <c r="F634" s="48"/>
      <c r="G634" s="48"/>
      <c r="H634" s="25"/>
      <c r="I634" s="49"/>
      <c r="J634" s="49"/>
      <c r="K634" s="25"/>
    </row>
    <row r="635">
      <c r="E635" s="48"/>
      <c r="F635" s="48"/>
      <c r="G635" s="48"/>
      <c r="H635" s="25"/>
      <c r="I635" s="49"/>
      <c r="J635" s="49"/>
      <c r="K635" s="25"/>
    </row>
    <row r="636">
      <c r="E636" s="48"/>
      <c r="F636" s="48"/>
      <c r="G636" s="48"/>
      <c r="H636" s="25"/>
      <c r="I636" s="49"/>
      <c r="J636" s="49"/>
      <c r="K636" s="25"/>
    </row>
    <row r="637">
      <c r="E637" s="48"/>
      <c r="F637" s="48"/>
      <c r="G637" s="48"/>
      <c r="H637" s="25"/>
      <c r="I637" s="49"/>
      <c r="J637" s="49"/>
      <c r="K637" s="25"/>
    </row>
    <row r="638">
      <c r="E638" s="48"/>
      <c r="F638" s="48"/>
      <c r="G638" s="48"/>
      <c r="H638" s="25"/>
      <c r="I638" s="49"/>
      <c r="J638" s="49"/>
      <c r="K638" s="25"/>
    </row>
    <row r="639">
      <c r="E639" s="48"/>
      <c r="F639" s="48"/>
      <c r="G639" s="48"/>
      <c r="H639" s="25"/>
      <c r="I639" s="49"/>
      <c r="J639" s="49"/>
      <c r="K639" s="25"/>
    </row>
    <row r="640">
      <c r="E640" s="48"/>
      <c r="F640" s="48"/>
      <c r="G640" s="48"/>
      <c r="H640" s="25"/>
      <c r="I640" s="49"/>
      <c r="J640" s="49"/>
      <c r="K640" s="25"/>
    </row>
    <row r="641">
      <c r="E641" s="48"/>
      <c r="F641" s="48"/>
      <c r="G641" s="48"/>
      <c r="H641" s="25"/>
      <c r="I641" s="49"/>
      <c r="J641" s="49"/>
      <c r="K641" s="25"/>
    </row>
    <row r="642">
      <c r="E642" s="48"/>
      <c r="F642" s="48"/>
      <c r="G642" s="48"/>
      <c r="H642" s="25"/>
      <c r="I642" s="49"/>
      <c r="J642" s="49"/>
      <c r="K642" s="25"/>
    </row>
    <row r="643">
      <c r="E643" s="48"/>
      <c r="F643" s="48"/>
      <c r="G643" s="48"/>
      <c r="H643" s="25"/>
      <c r="I643" s="49"/>
      <c r="J643" s="49"/>
      <c r="K643" s="25"/>
    </row>
    <row r="644">
      <c r="E644" s="48"/>
      <c r="F644" s="48"/>
      <c r="G644" s="48"/>
      <c r="H644" s="25"/>
      <c r="I644" s="49"/>
      <c r="J644" s="49"/>
      <c r="K644" s="25"/>
    </row>
    <row r="645">
      <c r="E645" s="48"/>
      <c r="F645" s="48"/>
      <c r="G645" s="48"/>
      <c r="H645" s="25"/>
      <c r="I645" s="49"/>
      <c r="J645" s="49"/>
      <c r="K645" s="25"/>
    </row>
    <row r="646">
      <c r="E646" s="48"/>
      <c r="F646" s="48"/>
      <c r="G646" s="48"/>
      <c r="H646" s="25"/>
      <c r="I646" s="49"/>
      <c r="J646" s="49"/>
      <c r="K646" s="25"/>
    </row>
    <row r="647">
      <c r="E647" s="48"/>
      <c r="F647" s="48"/>
      <c r="G647" s="48"/>
      <c r="H647" s="25"/>
      <c r="I647" s="49"/>
      <c r="J647" s="49"/>
      <c r="K647" s="25"/>
    </row>
    <row r="648">
      <c r="E648" s="48"/>
      <c r="F648" s="48"/>
      <c r="G648" s="48"/>
      <c r="H648" s="25"/>
      <c r="I648" s="49"/>
      <c r="J648" s="49"/>
      <c r="K648" s="25"/>
    </row>
    <row r="649">
      <c r="E649" s="48"/>
      <c r="F649" s="48"/>
      <c r="G649" s="48"/>
      <c r="H649" s="25"/>
      <c r="I649" s="49"/>
      <c r="J649" s="49"/>
      <c r="K649" s="25"/>
    </row>
    <row r="650">
      <c r="E650" s="48"/>
      <c r="F650" s="48"/>
      <c r="G650" s="48"/>
      <c r="H650" s="25"/>
      <c r="I650" s="49"/>
      <c r="J650" s="49"/>
      <c r="K650" s="25"/>
    </row>
    <row r="651">
      <c r="E651" s="48"/>
      <c r="F651" s="48"/>
      <c r="G651" s="48"/>
      <c r="H651" s="25"/>
      <c r="I651" s="49"/>
      <c r="J651" s="49"/>
      <c r="K651" s="25"/>
    </row>
    <row r="652">
      <c r="E652" s="48"/>
      <c r="F652" s="48"/>
      <c r="G652" s="48"/>
      <c r="H652" s="25"/>
      <c r="I652" s="49"/>
      <c r="J652" s="49"/>
      <c r="K652" s="25"/>
    </row>
    <row r="653">
      <c r="E653" s="48"/>
      <c r="F653" s="48"/>
      <c r="G653" s="48"/>
      <c r="H653" s="25"/>
      <c r="I653" s="49"/>
      <c r="J653" s="49"/>
      <c r="K653" s="25"/>
    </row>
    <row r="654">
      <c r="E654" s="48"/>
      <c r="F654" s="48"/>
      <c r="G654" s="48"/>
      <c r="H654" s="25"/>
      <c r="I654" s="49"/>
      <c r="J654" s="49"/>
      <c r="K654" s="25"/>
    </row>
    <row r="655">
      <c r="E655" s="48"/>
      <c r="F655" s="48"/>
      <c r="G655" s="48"/>
      <c r="H655" s="25"/>
      <c r="I655" s="49"/>
      <c r="J655" s="49"/>
      <c r="K655" s="25"/>
    </row>
    <row r="656">
      <c r="E656" s="48"/>
      <c r="F656" s="48"/>
      <c r="G656" s="48"/>
      <c r="H656" s="25"/>
      <c r="I656" s="49"/>
      <c r="J656" s="49"/>
      <c r="K656" s="25"/>
    </row>
    <row r="657">
      <c r="E657" s="48"/>
      <c r="F657" s="48"/>
      <c r="G657" s="48"/>
      <c r="H657" s="25"/>
      <c r="I657" s="49"/>
      <c r="J657" s="49"/>
      <c r="K657" s="25"/>
    </row>
    <row r="658">
      <c r="E658" s="48"/>
      <c r="F658" s="48"/>
      <c r="G658" s="48"/>
      <c r="H658" s="25"/>
      <c r="I658" s="49"/>
      <c r="J658" s="49"/>
      <c r="K658" s="25"/>
    </row>
    <row r="659">
      <c r="E659" s="48"/>
      <c r="F659" s="48"/>
      <c r="G659" s="48"/>
      <c r="H659" s="25"/>
      <c r="I659" s="49"/>
      <c r="J659" s="49"/>
      <c r="K659" s="25"/>
    </row>
    <row r="660">
      <c r="E660" s="48"/>
      <c r="F660" s="48"/>
      <c r="G660" s="48"/>
      <c r="H660" s="25"/>
      <c r="I660" s="49"/>
      <c r="J660" s="49"/>
      <c r="K660" s="25"/>
    </row>
    <row r="661">
      <c r="E661" s="48"/>
      <c r="F661" s="48"/>
      <c r="G661" s="48"/>
      <c r="H661" s="25"/>
      <c r="I661" s="49"/>
      <c r="J661" s="49"/>
      <c r="K661" s="25"/>
    </row>
    <row r="662">
      <c r="E662" s="48"/>
      <c r="F662" s="48"/>
      <c r="G662" s="48"/>
      <c r="H662" s="25"/>
      <c r="I662" s="49"/>
      <c r="J662" s="49"/>
      <c r="K662" s="25"/>
    </row>
    <row r="663">
      <c r="E663" s="48"/>
      <c r="F663" s="48"/>
      <c r="G663" s="48"/>
      <c r="H663" s="25"/>
      <c r="I663" s="49"/>
      <c r="J663" s="49"/>
      <c r="K663" s="25"/>
    </row>
    <row r="664">
      <c r="E664" s="48"/>
      <c r="F664" s="48"/>
      <c r="G664" s="48"/>
      <c r="H664" s="25"/>
      <c r="I664" s="49"/>
      <c r="J664" s="49"/>
      <c r="K664" s="25"/>
    </row>
    <row r="665">
      <c r="E665" s="48"/>
      <c r="F665" s="48"/>
      <c r="G665" s="48"/>
      <c r="H665" s="25"/>
      <c r="I665" s="49"/>
      <c r="J665" s="49"/>
      <c r="K665" s="25"/>
    </row>
    <row r="666">
      <c r="E666" s="48"/>
      <c r="F666" s="48"/>
      <c r="G666" s="48"/>
      <c r="H666" s="25"/>
      <c r="I666" s="49"/>
      <c r="J666" s="49"/>
      <c r="K666" s="25"/>
    </row>
    <row r="667">
      <c r="E667" s="48"/>
      <c r="F667" s="48"/>
      <c r="G667" s="48"/>
      <c r="H667" s="25"/>
      <c r="I667" s="49"/>
      <c r="J667" s="49"/>
      <c r="K667" s="25"/>
    </row>
    <row r="668">
      <c r="E668" s="48"/>
      <c r="F668" s="48"/>
      <c r="G668" s="48"/>
      <c r="H668" s="25"/>
      <c r="I668" s="49"/>
      <c r="J668" s="49"/>
      <c r="K668" s="25"/>
    </row>
    <row r="669">
      <c r="E669" s="48"/>
      <c r="F669" s="48"/>
      <c r="G669" s="48"/>
      <c r="H669" s="25"/>
      <c r="I669" s="49"/>
      <c r="J669" s="49"/>
      <c r="K669" s="25"/>
    </row>
    <row r="670">
      <c r="E670" s="48"/>
      <c r="F670" s="48"/>
      <c r="G670" s="48"/>
      <c r="H670" s="25"/>
      <c r="I670" s="49"/>
      <c r="J670" s="49"/>
      <c r="K670" s="25"/>
    </row>
    <row r="671">
      <c r="E671" s="48"/>
      <c r="F671" s="48"/>
      <c r="G671" s="48"/>
      <c r="H671" s="25"/>
      <c r="I671" s="49"/>
      <c r="J671" s="49"/>
      <c r="K671" s="25"/>
    </row>
    <row r="672">
      <c r="E672" s="48"/>
      <c r="F672" s="48"/>
      <c r="G672" s="48"/>
      <c r="H672" s="25"/>
      <c r="I672" s="49"/>
      <c r="J672" s="49"/>
      <c r="K672" s="25"/>
    </row>
    <row r="673">
      <c r="E673" s="48"/>
      <c r="F673" s="48"/>
      <c r="G673" s="48"/>
      <c r="H673" s="25"/>
      <c r="I673" s="49"/>
      <c r="J673" s="49"/>
      <c r="K673" s="25"/>
    </row>
    <row r="674">
      <c r="E674" s="48"/>
      <c r="F674" s="48"/>
      <c r="G674" s="48"/>
      <c r="H674" s="25"/>
      <c r="I674" s="49"/>
      <c r="J674" s="49"/>
      <c r="K674" s="25"/>
    </row>
    <row r="675">
      <c r="E675" s="48"/>
      <c r="F675" s="48"/>
      <c r="G675" s="48"/>
      <c r="H675" s="25"/>
      <c r="I675" s="49"/>
      <c r="J675" s="49"/>
      <c r="K675" s="25"/>
    </row>
    <row r="676">
      <c r="E676" s="48"/>
      <c r="F676" s="48"/>
      <c r="G676" s="48"/>
      <c r="H676" s="25"/>
      <c r="I676" s="49"/>
      <c r="J676" s="49"/>
      <c r="K676" s="25"/>
    </row>
    <row r="677">
      <c r="E677" s="48"/>
      <c r="F677" s="48"/>
      <c r="G677" s="48"/>
      <c r="H677" s="25"/>
      <c r="I677" s="49"/>
      <c r="J677" s="49"/>
      <c r="K677" s="25"/>
    </row>
    <row r="678">
      <c r="E678" s="48"/>
      <c r="F678" s="48"/>
      <c r="G678" s="48"/>
      <c r="H678" s="25"/>
      <c r="I678" s="49"/>
      <c r="J678" s="49"/>
      <c r="K678" s="25"/>
    </row>
    <row r="679">
      <c r="E679" s="48"/>
      <c r="F679" s="48"/>
      <c r="G679" s="48"/>
      <c r="H679" s="25"/>
      <c r="I679" s="49"/>
      <c r="J679" s="49"/>
      <c r="K679" s="25"/>
    </row>
    <row r="680">
      <c r="E680" s="48"/>
      <c r="F680" s="48"/>
      <c r="G680" s="48"/>
      <c r="H680" s="25"/>
      <c r="I680" s="49"/>
      <c r="J680" s="49"/>
      <c r="K680" s="25"/>
    </row>
    <row r="681">
      <c r="E681" s="48"/>
      <c r="F681" s="48"/>
      <c r="G681" s="48"/>
      <c r="H681" s="25"/>
      <c r="I681" s="49"/>
      <c r="J681" s="49"/>
      <c r="K681" s="25"/>
    </row>
    <row r="682">
      <c r="E682" s="48"/>
      <c r="F682" s="48"/>
      <c r="G682" s="48"/>
      <c r="H682" s="25"/>
      <c r="I682" s="49"/>
      <c r="J682" s="49"/>
      <c r="K682" s="25"/>
    </row>
    <row r="683">
      <c r="E683" s="48"/>
      <c r="F683" s="48"/>
      <c r="G683" s="48"/>
      <c r="H683" s="25"/>
      <c r="I683" s="49"/>
      <c r="J683" s="49"/>
      <c r="K683" s="25"/>
    </row>
    <row r="684">
      <c r="E684" s="48"/>
      <c r="F684" s="48"/>
      <c r="G684" s="48"/>
      <c r="H684" s="25"/>
      <c r="I684" s="49"/>
      <c r="J684" s="49"/>
      <c r="K684" s="25"/>
    </row>
    <row r="685">
      <c r="E685" s="48"/>
      <c r="F685" s="48"/>
      <c r="G685" s="48"/>
      <c r="H685" s="25"/>
      <c r="I685" s="49"/>
      <c r="J685" s="49"/>
      <c r="K685" s="25"/>
    </row>
    <row r="686">
      <c r="E686" s="48"/>
      <c r="F686" s="48"/>
      <c r="G686" s="48"/>
      <c r="H686" s="25"/>
      <c r="I686" s="49"/>
      <c r="J686" s="49"/>
      <c r="K686" s="25"/>
    </row>
    <row r="687">
      <c r="E687" s="48"/>
      <c r="F687" s="48"/>
      <c r="G687" s="48"/>
      <c r="H687" s="25"/>
      <c r="I687" s="49"/>
      <c r="J687" s="49"/>
      <c r="K687" s="25"/>
    </row>
    <row r="688">
      <c r="E688" s="48"/>
      <c r="F688" s="48"/>
      <c r="G688" s="48"/>
      <c r="H688" s="25"/>
      <c r="I688" s="49"/>
      <c r="J688" s="49"/>
      <c r="K688" s="25"/>
    </row>
    <row r="689">
      <c r="E689" s="48"/>
      <c r="F689" s="48"/>
      <c r="G689" s="48"/>
      <c r="H689" s="25"/>
      <c r="I689" s="49"/>
      <c r="J689" s="49"/>
      <c r="K689" s="25"/>
    </row>
    <row r="690">
      <c r="E690" s="48"/>
      <c r="F690" s="48"/>
      <c r="G690" s="48"/>
      <c r="H690" s="25"/>
      <c r="I690" s="49"/>
      <c r="J690" s="49"/>
      <c r="K690" s="25"/>
    </row>
    <row r="691">
      <c r="E691" s="48"/>
      <c r="F691" s="48"/>
      <c r="G691" s="48"/>
      <c r="H691" s="25"/>
      <c r="I691" s="49"/>
      <c r="J691" s="49"/>
      <c r="K691" s="25"/>
    </row>
    <row r="692">
      <c r="E692" s="48"/>
      <c r="F692" s="48"/>
      <c r="G692" s="48"/>
      <c r="H692" s="25"/>
      <c r="I692" s="49"/>
      <c r="J692" s="49"/>
      <c r="K692" s="25"/>
    </row>
    <row r="693">
      <c r="E693" s="48"/>
      <c r="F693" s="48"/>
      <c r="G693" s="48"/>
      <c r="H693" s="25"/>
      <c r="I693" s="49"/>
      <c r="J693" s="49"/>
      <c r="K693" s="25"/>
    </row>
    <row r="694">
      <c r="E694" s="48"/>
      <c r="F694" s="48"/>
      <c r="G694" s="48"/>
      <c r="H694" s="25"/>
      <c r="I694" s="49"/>
      <c r="J694" s="49"/>
      <c r="K694" s="25"/>
    </row>
    <row r="695">
      <c r="E695" s="48"/>
      <c r="F695" s="48"/>
      <c r="G695" s="48"/>
      <c r="H695" s="25"/>
      <c r="I695" s="49"/>
      <c r="J695" s="49"/>
      <c r="K695" s="25"/>
    </row>
    <row r="696">
      <c r="E696" s="48"/>
      <c r="F696" s="48"/>
      <c r="G696" s="48"/>
      <c r="H696" s="25"/>
      <c r="I696" s="49"/>
      <c r="J696" s="49"/>
      <c r="K696" s="25"/>
    </row>
    <row r="697">
      <c r="E697" s="48"/>
      <c r="F697" s="48"/>
      <c r="G697" s="48"/>
      <c r="H697" s="25"/>
      <c r="I697" s="49"/>
      <c r="J697" s="49"/>
      <c r="K697" s="25"/>
    </row>
    <row r="698">
      <c r="E698" s="48"/>
      <c r="F698" s="48"/>
      <c r="G698" s="48"/>
      <c r="H698" s="25"/>
      <c r="I698" s="49"/>
      <c r="J698" s="49"/>
      <c r="K698" s="25"/>
    </row>
    <row r="699">
      <c r="E699" s="48"/>
      <c r="F699" s="48"/>
      <c r="G699" s="48"/>
      <c r="H699" s="25"/>
      <c r="I699" s="49"/>
      <c r="J699" s="49"/>
      <c r="K699" s="25"/>
    </row>
    <row r="700">
      <c r="E700" s="48"/>
      <c r="F700" s="48"/>
      <c r="G700" s="48"/>
      <c r="H700" s="25"/>
      <c r="I700" s="49"/>
      <c r="J700" s="49"/>
      <c r="K700" s="25"/>
    </row>
    <row r="701">
      <c r="E701" s="48"/>
      <c r="F701" s="48"/>
      <c r="G701" s="48"/>
      <c r="H701" s="25"/>
      <c r="I701" s="49"/>
      <c r="J701" s="49"/>
      <c r="K701" s="25"/>
    </row>
    <row r="702">
      <c r="E702" s="48"/>
      <c r="F702" s="48"/>
      <c r="G702" s="48"/>
      <c r="H702" s="25"/>
      <c r="I702" s="49"/>
      <c r="J702" s="49"/>
      <c r="K702" s="25"/>
    </row>
    <row r="703">
      <c r="E703" s="48"/>
      <c r="F703" s="48"/>
      <c r="G703" s="48"/>
      <c r="H703" s="25"/>
      <c r="I703" s="49"/>
      <c r="J703" s="49"/>
      <c r="K703" s="25"/>
    </row>
    <row r="704">
      <c r="E704" s="48"/>
      <c r="F704" s="48"/>
      <c r="G704" s="48"/>
      <c r="H704" s="25"/>
      <c r="I704" s="49"/>
      <c r="J704" s="49"/>
      <c r="K704" s="25"/>
    </row>
    <row r="705">
      <c r="E705" s="48"/>
      <c r="F705" s="48"/>
      <c r="G705" s="48"/>
      <c r="H705" s="25"/>
      <c r="I705" s="49"/>
      <c r="J705" s="49"/>
      <c r="K705" s="25"/>
    </row>
    <row r="706">
      <c r="E706" s="48"/>
      <c r="F706" s="48"/>
      <c r="G706" s="48"/>
      <c r="H706" s="25"/>
      <c r="I706" s="49"/>
      <c r="J706" s="49"/>
      <c r="K706" s="25"/>
    </row>
    <row r="707">
      <c r="E707" s="48"/>
      <c r="F707" s="48"/>
      <c r="G707" s="48"/>
      <c r="H707" s="25"/>
      <c r="I707" s="49"/>
      <c r="J707" s="49"/>
      <c r="K707" s="25"/>
    </row>
    <row r="708">
      <c r="E708" s="48"/>
      <c r="F708" s="48"/>
      <c r="G708" s="48"/>
      <c r="H708" s="25"/>
      <c r="I708" s="49"/>
      <c r="J708" s="49"/>
      <c r="K708" s="25"/>
    </row>
    <row r="709">
      <c r="E709" s="48"/>
      <c r="F709" s="48"/>
      <c r="G709" s="48"/>
      <c r="H709" s="25"/>
      <c r="I709" s="49"/>
      <c r="J709" s="49"/>
      <c r="K709" s="25"/>
    </row>
    <row r="710">
      <c r="E710" s="48"/>
      <c r="F710" s="48"/>
      <c r="G710" s="48"/>
      <c r="H710" s="25"/>
      <c r="I710" s="49"/>
      <c r="J710" s="49"/>
      <c r="K710" s="25"/>
    </row>
    <row r="711">
      <c r="E711" s="48"/>
      <c r="F711" s="48"/>
      <c r="G711" s="48"/>
      <c r="H711" s="25"/>
      <c r="I711" s="49"/>
      <c r="J711" s="49"/>
      <c r="K711" s="25"/>
    </row>
    <row r="712">
      <c r="E712" s="48"/>
      <c r="F712" s="48"/>
      <c r="G712" s="48"/>
      <c r="H712" s="25"/>
      <c r="I712" s="49"/>
      <c r="J712" s="49"/>
      <c r="K712" s="25"/>
    </row>
    <row r="713">
      <c r="E713" s="48"/>
      <c r="F713" s="48"/>
      <c r="G713" s="48"/>
      <c r="H713" s="25"/>
      <c r="I713" s="49"/>
      <c r="J713" s="49"/>
      <c r="K713" s="25"/>
    </row>
    <row r="714">
      <c r="E714" s="48"/>
      <c r="F714" s="48"/>
      <c r="G714" s="48"/>
      <c r="H714" s="25"/>
      <c r="I714" s="49"/>
      <c r="J714" s="49"/>
      <c r="K714" s="25"/>
    </row>
    <row r="715">
      <c r="E715" s="48"/>
      <c r="F715" s="48"/>
      <c r="G715" s="48"/>
      <c r="H715" s="25"/>
      <c r="I715" s="49"/>
      <c r="J715" s="49"/>
      <c r="K715" s="25"/>
    </row>
    <row r="716">
      <c r="E716" s="48"/>
      <c r="F716" s="48"/>
      <c r="G716" s="48"/>
      <c r="H716" s="25"/>
      <c r="I716" s="49"/>
      <c r="J716" s="49"/>
      <c r="K716" s="25"/>
    </row>
    <row r="717">
      <c r="E717" s="48"/>
      <c r="F717" s="48"/>
      <c r="G717" s="48"/>
      <c r="H717" s="25"/>
      <c r="I717" s="49"/>
      <c r="J717" s="49"/>
      <c r="K717" s="25"/>
    </row>
    <row r="718">
      <c r="E718" s="48"/>
      <c r="F718" s="48"/>
      <c r="G718" s="48"/>
      <c r="H718" s="25"/>
      <c r="I718" s="49"/>
      <c r="J718" s="49"/>
      <c r="K718" s="25"/>
    </row>
    <row r="719">
      <c r="E719" s="48"/>
      <c r="F719" s="48"/>
      <c r="G719" s="48"/>
      <c r="H719" s="25"/>
      <c r="I719" s="49"/>
      <c r="J719" s="49"/>
      <c r="K719" s="25"/>
    </row>
    <row r="720">
      <c r="E720" s="48"/>
      <c r="F720" s="48"/>
      <c r="G720" s="48"/>
      <c r="H720" s="25"/>
      <c r="I720" s="49"/>
      <c r="J720" s="49"/>
      <c r="K720" s="25"/>
    </row>
    <row r="721">
      <c r="E721" s="48"/>
      <c r="F721" s="48"/>
      <c r="G721" s="48"/>
      <c r="H721" s="25"/>
      <c r="I721" s="49"/>
      <c r="J721" s="49"/>
      <c r="K721" s="25"/>
    </row>
    <row r="722">
      <c r="E722" s="48"/>
      <c r="F722" s="48"/>
      <c r="G722" s="48"/>
      <c r="H722" s="25"/>
      <c r="I722" s="49"/>
      <c r="J722" s="49"/>
      <c r="K722" s="25"/>
    </row>
    <row r="723">
      <c r="E723" s="48"/>
      <c r="F723" s="48"/>
      <c r="G723" s="48"/>
      <c r="H723" s="25"/>
      <c r="I723" s="49"/>
      <c r="J723" s="49"/>
      <c r="K723" s="25"/>
    </row>
    <row r="724">
      <c r="E724" s="48"/>
      <c r="F724" s="48"/>
      <c r="G724" s="48"/>
      <c r="H724" s="25"/>
      <c r="I724" s="49"/>
      <c r="J724" s="49"/>
      <c r="K724" s="25"/>
    </row>
    <row r="725">
      <c r="E725" s="48"/>
      <c r="F725" s="48"/>
      <c r="G725" s="48"/>
      <c r="H725" s="25"/>
      <c r="I725" s="49"/>
      <c r="J725" s="49"/>
      <c r="K725" s="25"/>
    </row>
    <row r="726">
      <c r="E726" s="48"/>
      <c r="F726" s="48"/>
      <c r="G726" s="48"/>
      <c r="H726" s="25"/>
      <c r="I726" s="49"/>
      <c r="J726" s="49"/>
      <c r="K726" s="25"/>
    </row>
    <row r="727">
      <c r="E727" s="48"/>
      <c r="F727" s="48"/>
      <c r="G727" s="48"/>
      <c r="H727" s="25"/>
      <c r="I727" s="49"/>
      <c r="J727" s="49"/>
      <c r="K727" s="25"/>
    </row>
    <row r="728">
      <c r="E728" s="48"/>
      <c r="F728" s="48"/>
      <c r="G728" s="48"/>
      <c r="H728" s="25"/>
      <c r="I728" s="49"/>
      <c r="J728" s="49"/>
      <c r="K728" s="25"/>
    </row>
    <row r="729">
      <c r="E729" s="48"/>
      <c r="F729" s="48"/>
      <c r="G729" s="48"/>
      <c r="H729" s="25"/>
      <c r="I729" s="49"/>
      <c r="J729" s="49"/>
      <c r="K729" s="25"/>
    </row>
    <row r="730">
      <c r="E730" s="48"/>
      <c r="F730" s="48"/>
      <c r="G730" s="48"/>
      <c r="H730" s="25"/>
      <c r="I730" s="49"/>
      <c r="J730" s="49"/>
      <c r="K730" s="25"/>
    </row>
    <row r="731">
      <c r="E731" s="48"/>
      <c r="F731" s="48"/>
      <c r="G731" s="48"/>
      <c r="H731" s="25"/>
      <c r="I731" s="49"/>
      <c r="J731" s="49"/>
      <c r="K731" s="25"/>
    </row>
    <row r="732">
      <c r="E732" s="48"/>
      <c r="F732" s="48"/>
      <c r="G732" s="48"/>
      <c r="H732" s="25"/>
      <c r="I732" s="49"/>
      <c r="J732" s="49"/>
      <c r="K732" s="25"/>
    </row>
    <row r="733">
      <c r="E733" s="48"/>
      <c r="F733" s="48"/>
      <c r="G733" s="48"/>
      <c r="H733" s="25"/>
      <c r="I733" s="49"/>
      <c r="J733" s="49"/>
      <c r="K733" s="25"/>
    </row>
    <row r="734">
      <c r="E734" s="48"/>
      <c r="F734" s="48"/>
      <c r="G734" s="48"/>
      <c r="H734" s="25"/>
      <c r="I734" s="49"/>
      <c r="J734" s="49"/>
      <c r="K734" s="25"/>
    </row>
    <row r="735">
      <c r="E735" s="48"/>
      <c r="F735" s="48"/>
      <c r="G735" s="48"/>
      <c r="H735" s="25"/>
      <c r="I735" s="49"/>
      <c r="J735" s="49"/>
      <c r="K735" s="25"/>
    </row>
    <row r="736">
      <c r="E736" s="48"/>
      <c r="F736" s="48"/>
      <c r="G736" s="48"/>
      <c r="H736" s="25"/>
      <c r="I736" s="49"/>
      <c r="J736" s="49"/>
      <c r="K736" s="25"/>
    </row>
    <row r="737">
      <c r="E737" s="48"/>
      <c r="F737" s="48"/>
      <c r="G737" s="48"/>
      <c r="H737" s="25"/>
      <c r="I737" s="49"/>
      <c r="J737" s="49"/>
      <c r="K737" s="25"/>
    </row>
    <row r="738">
      <c r="E738" s="48"/>
      <c r="F738" s="48"/>
      <c r="G738" s="48"/>
      <c r="H738" s="25"/>
      <c r="I738" s="49"/>
      <c r="J738" s="49"/>
      <c r="K738" s="25"/>
    </row>
    <row r="739">
      <c r="E739" s="48"/>
      <c r="F739" s="48"/>
      <c r="G739" s="48"/>
      <c r="H739" s="25"/>
      <c r="I739" s="49"/>
      <c r="J739" s="49"/>
      <c r="K739" s="25"/>
    </row>
    <row r="740">
      <c r="E740" s="48"/>
      <c r="F740" s="48"/>
      <c r="G740" s="48"/>
      <c r="H740" s="25"/>
      <c r="I740" s="49"/>
      <c r="J740" s="49"/>
      <c r="K740" s="25"/>
    </row>
    <row r="741">
      <c r="E741" s="48"/>
      <c r="F741" s="48"/>
      <c r="G741" s="48"/>
      <c r="H741" s="25"/>
      <c r="I741" s="49"/>
      <c r="J741" s="49"/>
      <c r="K741" s="25"/>
    </row>
    <row r="742">
      <c r="E742" s="48"/>
      <c r="F742" s="48"/>
      <c r="G742" s="48"/>
      <c r="H742" s="25"/>
      <c r="I742" s="49"/>
      <c r="J742" s="49"/>
      <c r="K742" s="25"/>
    </row>
    <row r="743">
      <c r="E743" s="48"/>
      <c r="F743" s="48"/>
      <c r="G743" s="48"/>
      <c r="H743" s="25"/>
      <c r="I743" s="49"/>
      <c r="J743" s="49"/>
      <c r="K743" s="25"/>
    </row>
    <row r="744">
      <c r="E744" s="48"/>
      <c r="F744" s="48"/>
      <c r="G744" s="48"/>
      <c r="H744" s="25"/>
      <c r="I744" s="49"/>
      <c r="J744" s="49"/>
      <c r="K744" s="25"/>
    </row>
    <row r="745">
      <c r="E745" s="48"/>
      <c r="F745" s="48"/>
      <c r="G745" s="48"/>
      <c r="H745" s="25"/>
      <c r="I745" s="49"/>
      <c r="J745" s="49"/>
      <c r="K745" s="25"/>
    </row>
    <row r="746">
      <c r="E746" s="48"/>
      <c r="F746" s="48"/>
      <c r="G746" s="48"/>
      <c r="H746" s="25"/>
      <c r="I746" s="49"/>
      <c r="J746" s="49"/>
      <c r="K746" s="25"/>
    </row>
    <row r="747">
      <c r="E747" s="48"/>
      <c r="F747" s="48"/>
      <c r="G747" s="48"/>
      <c r="H747" s="25"/>
      <c r="I747" s="49"/>
      <c r="J747" s="49"/>
      <c r="K747" s="25"/>
    </row>
    <row r="748">
      <c r="E748" s="48"/>
      <c r="F748" s="48"/>
      <c r="G748" s="48"/>
      <c r="H748" s="25"/>
      <c r="I748" s="49"/>
      <c r="J748" s="49"/>
      <c r="K748" s="25"/>
    </row>
    <row r="749">
      <c r="E749" s="48"/>
      <c r="F749" s="48"/>
      <c r="G749" s="48"/>
      <c r="H749" s="25"/>
      <c r="I749" s="49"/>
      <c r="J749" s="49"/>
      <c r="K749" s="25"/>
    </row>
    <row r="750">
      <c r="E750" s="48"/>
      <c r="F750" s="48"/>
      <c r="G750" s="48"/>
      <c r="H750" s="25"/>
      <c r="I750" s="49"/>
      <c r="J750" s="49"/>
      <c r="K750" s="25"/>
    </row>
    <row r="751">
      <c r="E751" s="48"/>
      <c r="F751" s="48"/>
      <c r="G751" s="48"/>
      <c r="H751" s="25"/>
      <c r="I751" s="49"/>
      <c r="J751" s="49"/>
      <c r="K751" s="25"/>
    </row>
    <row r="752">
      <c r="E752" s="48"/>
      <c r="F752" s="48"/>
      <c r="G752" s="48"/>
      <c r="H752" s="25"/>
      <c r="I752" s="49"/>
      <c r="J752" s="49"/>
      <c r="K752" s="25"/>
    </row>
    <row r="753">
      <c r="E753" s="48"/>
      <c r="F753" s="48"/>
      <c r="G753" s="48"/>
      <c r="H753" s="25"/>
      <c r="I753" s="49"/>
      <c r="J753" s="49"/>
      <c r="K753" s="25"/>
    </row>
    <row r="754">
      <c r="E754" s="48"/>
      <c r="F754" s="48"/>
      <c r="G754" s="48"/>
      <c r="H754" s="25"/>
      <c r="I754" s="49"/>
      <c r="J754" s="49"/>
      <c r="K754" s="25"/>
    </row>
    <row r="755">
      <c r="E755" s="48"/>
      <c r="F755" s="48"/>
      <c r="G755" s="48"/>
      <c r="H755" s="25"/>
      <c r="I755" s="49"/>
      <c r="J755" s="49"/>
      <c r="K755" s="25"/>
    </row>
    <row r="756">
      <c r="E756" s="48"/>
      <c r="F756" s="48"/>
      <c r="G756" s="48"/>
      <c r="H756" s="25"/>
      <c r="I756" s="49"/>
      <c r="J756" s="49"/>
      <c r="K756" s="25"/>
    </row>
    <row r="757">
      <c r="E757" s="48"/>
      <c r="F757" s="48"/>
      <c r="G757" s="48"/>
      <c r="H757" s="25"/>
      <c r="I757" s="49"/>
      <c r="J757" s="49"/>
      <c r="K757" s="25"/>
    </row>
    <row r="758">
      <c r="E758" s="48"/>
      <c r="F758" s="48"/>
      <c r="G758" s="48"/>
      <c r="H758" s="25"/>
      <c r="I758" s="49"/>
      <c r="J758" s="49"/>
      <c r="K758" s="25"/>
    </row>
    <row r="759">
      <c r="E759" s="48"/>
      <c r="F759" s="48"/>
      <c r="G759" s="48"/>
      <c r="H759" s="25"/>
      <c r="I759" s="49"/>
      <c r="J759" s="49"/>
      <c r="K759" s="25"/>
    </row>
    <row r="760">
      <c r="E760" s="48"/>
      <c r="F760" s="48"/>
      <c r="G760" s="48"/>
      <c r="H760" s="25"/>
      <c r="I760" s="49"/>
      <c r="J760" s="49"/>
      <c r="K760" s="25"/>
    </row>
    <row r="761">
      <c r="E761" s="48"/>
      <c r="F761" s="48"/>
      <c r="G761" s="48"/>
      <c r="H761" s="25"/>
      <c r="I761" s="49"/>
      <c r="J761" s="49"/>
      <c r="K761" s="25"/>
    </row>
    <row r="762">
      <c r="E762" s="48"/>
      <c r="F762" s="48"/>
      <c r="G762" s="48"/>
      <c r="H762" s="25"/>
      <c r="I762" s="49"/>
      <c r="J762" s="49"/>
      <c r="K762" s="25"/>
    </row>
    <row r="763">
      <c r="E763" s="48"/>
      <c r="F763" s="48"/>
      <c r="G763" s="48"/>
      <c r="H763" s="25"/>
      <c r="I763" s="49"/>
      <c r="J763" s="49"/>
      <c r="K763" s="25"/>
    </row>
    <row r="764">
      <c r="E764" s="48"/>
      <c r="F764" s="48"/>
      <c r="G764" s="48"/>
      <c r="H764" s="25"/>
      <c r="I764" s="49"/>
      <c r="J764" s="49"/>
      <c r="K764" s="25"/>
    </row>
    <row r="765">
      <c r="E765" s="48"/>
      <c r="F765" s="48"/>
      <c r="G765" s="48"/>
      <c r="H765" s="25"/>
      <c r="I765" s="49"/>
      <c r="J765" s="49"/>
      <c r="K765" s="25"/>
    </row>
    <row r="766">
      <c r="E766" s="48"/>
      <c r="F766" s="48"/>
      <c r="G766" s="48"/>
      <c r="H766" s="25"/>
      <c r="I766" s="49"/>
      <c r="J766" s="49"/>
      <c r="K766" s="25"/>
    </row>
    <row r="767">
      <c r="E767" s="48"/>
      <c r="F767" s="48"/>
      <c r="G767" s="48"/>
      <c r="H767" s="25"/>
      <c r="I767" s="49"/>
      <c r="J767" s="49"/>
      <c r="K767" s="25"/>
    </row>
    <row r="768">
      <c r="E768" s="48"/>
      <c r="F768" s="48"/>
      <c r="G768" s="48"/>
      <c r="H768" s="25"/>
      <c r="I768" s="49"/>
      <c r="J768" s="49"/>
      <c r="K768" s="25"/>
    </row>
    <row r="769">
      <c r="E769" s="48"/>
      <c r="F769" s="48"/>
      <c r="G769" s="48"/>
      <c r="H769" s="25"/>
      <c r="I769" s="49"/>
      <c r="J769" s="49"/>
      <c r="K769" s="25"/>
    </row>
    <row r="770">
      <c r="E770" s="48"/>
      <c r="F770" s="48"/>
      <c r="G770" s="48"/>
      <c r="H770" s="25"/>
      <c r="I770" s="49"/>
      <c r="J770" s="49"/>
      <c r="K770" s="25"/>
    </row>
    <row r="771">
      <c r="E771" s="48"/>
      <c r="F771" s="48"/>
      <c r="G771" s="48"/>
      <c r="H771" s="25"/>
      <c r="I771" s="49"/>
      <c r="J771" s="49"/>
      <c r="K771" s="25"/>
    </row>
    <row r="772">
      <c r="E772" s="48"/>
      <c r="F772" s="48"/>
      <c r="G772" s="48"/>
      <c r="H772" s="25"/>
      <c r="I772" s="49"/>
      <c r="J772" s="49"/>
      <c r="K772" s="25"/>
    </row>
    <row r="773">
      <c r="E773" s="48"/>
      <c r="F773" s="48"/>
      <c r="G773" s="48"/>
      <c r="H773" s="25"/>
      <c r="I773" s="49"/>
      <c r="J773" s="49"/>
      <c r="K773" s="25"/>
    </row>
    <row r="774">
      <c r="E774" s="48"/>
      <c r="F774" s="48"/>
      <c r="G774" s="48"/>
      <c r="H774" s="25"/>
      <c r="I774" s="49"/>
      <c r="J774" s="49"/>
      <c r="K774" s="25"/>
    </row>
    <row r="775">
      <c r="E775" s="48"/>
      <c r="F775" s="48"/>
      <c r="G775" s="48"/>
      <c r="H775" s="25"/>
      <c r="I775" s="49"/>
      <c r="J775" s="49"/>
      <c r="K775" s="25"/>
    </row>
    <row r="776">
      <c r="E776" s="48"/>
      <c r="F776" s="48"/>
      <c r="G776" s="48"/>
      <c r="H776" s="25"/>
      <c r="I776" s="49"/>
      <c r="J776" s="49"/>
      <c r="K776" s="25"/>
    </row>
    <row r="777">
      <c r="E777" s="48"/>
      <c r="F777" s="48"/>
      <c r="G777" s="48"/>
      <c r="H777" s="25"/>
      <c r="I777" s="49"/>
      <c r="J777" s="49"/>
      <c r="K777" s="25"/>
    </row>
    <row r="778">
      <c r="E778" s="48"/>
      <c r="F778" s="48"/>
      <c r="G778" s="48"/>
      <c r="H778" s="25"/>
      <c r="I778" s="49"/>
      <c r="J778" s="49"/>
      <c r="K778" s="25"/>
    </row>
    <row r="779">
      <c r="E779" s="48"/>
      <c r="F779" s="48"/>
      <c r="G779" s="48"/>
      <c r="H779" s="25"/>
      <c r="I779" s="49"/>
      <c r="J779" s="49"/>
      <c r="K779" s="25"/>
    </row>
    <row r="780">
      <c r="E780" s="48"/>
      <c r="F780" s="48"/>
      <c r="G780" s="48"/>
      <c r="H780" s="25"/>
      <c r="I780" s="49"/>
      <c r="J780" s="49"/>
      <c r="K780" s="25"/>
    </row>
    <row r="781">
      <c r="E781" s="48"/>
      <c r="F781" s="48"/>
      <c r="G781" s="48"/>
      <c r="H781" s="25"/>
      <c r="I781" s="49"/>
      <c r="J781" s="49"/>
      <c r="K781" s="25"/>
    </row>
    <row r="782">
      <c r="E782" s="48"/>
      <c r="F782" s="48"/>
      <c r="G782" s="48"/>
      <c r="H782" s="25"/>
      <c r="I782" s="49"/>
      <c r="J782" s="49"/>
      <c r="K782" s="25"/>
    </row>
    <row r="783">
      <c r="E783" s="48"/>
      <c r="F783" s="48"/>
      <c r="G783" s="48"/>
      <c r="H783" s="25"/>
      <c r="I783" s="49"/>
      <c r="J783" s="49"/>
      <c r="K783" s="25"/>
    </row>
    <row r="784">
      <c r="E784" s="48"/>
      <c r="F784" s="48"/>
      <c r="G784" s="48"/>
      <c r="H784" s="25"/>
      <c r="I784" s="49"/>
      <c r="J784" s="49"/>
      <c r="K784" s="25"/>
    </row>
    <row r="785">
      <c r="E785" s="48"/>
      <c r="F785" s="48"/>
      <c r="G785" s="48"/>
      <c r="H785" s="25"/>
      <c r="I785" s="49"/>
      <c r="J785" s="49"/>
      <c r="K785" s="25"/>
    </row>
    <row r="786">
      <c r="E786" s="48"/>
      <c r="F786" s="48"/>
      <c r="G786" s="48"/>
      <c r="H786" s="25"/>
      <c r="I786" s="49"/>
      <c r="J786" s="49"/>
      <c r="K786" s="25"/>
    </row>
    <row r="787">
      <c r="E787" s="48"/>
      <c r="F787" s="48"/>
      <c r="G787" s="48"/>
      <c r="H787" s="25"/>
      <c r="I787" s="49"/>
      <c r="J787" s="49"/>
      <c r="K787" s="25"/>
    </row>
    <row r="788">
      <c r="E788" s="48"/>
      <c r="F788" s="48"/>
      <c r="G788" s="48"/>
      <c r="H788" s="25"/>
      <c r="I788" s="49"/>
      <c r="J788" s="49"/>
      <c r="K788" s="25"/>
    </row>
    <row r="789">
      <c r="E789" s="48"/>
      <c r="F789" s="48"/>
      <c r="G789" s="48"/>
      <c r="H789" s="25"/>
      <c r="I789" s="49"/>
      <c r="J789" s="49"/>
      <c r="K789" s="25"/>
    </row>
    <row r="790">
      <c r="E790" s="48"/>
      <c r="F790" s="48"/>
      <c r="G790" s="48"/>
      <c r="H790" s="25"/>
      <c r="I790" s="49"/>
      <c r="J790" s="49"/>
      <c r="K790" s="25"/>
    </row>
    <row r="791">
      <c r="E791" s="48"/>
      <c r="F791" s="48"/>
      <c r="G791" s="48"/>
      <c r="H791" s="25"/>
      <c r="I791" s="49"/>
      <c r="J791" s="49"/>
      <c r="K791" s="25"/>
    </row>
    <row r="792">
      <c r="E792" s="48"/>
      <c r="F792" s="48"/>
      <c r="G792" s="48"/>
      <c r="H792" s="25"/>
      <c r="I792" s="49"/>
      <c r="J792" s="49"/>
      <c r="K792" s="25"/>
    </row>
    <row r="793">
      <c r="E793" s="48"/>
      <c r="F793" s="48"/>
      <c r="G793" s="48"/>
      <c r="H793" s="25"/>
      <c r="I793" s="49"/>
      <c r="J793" s="49"/>
      <c r="K793" s="25"/>
    </row>
    <row r="794">
      <c r="E794" s="48"/>
      <c r="F794" s="48"/>
      <c r="G794" s="48"/>
      <c r="H794" s="25"/>
      <c r="I794" s="49"/>
      <c r="J794" s="49"/>
      <c r="K794" s="25"/>
    </row>
    <row r="795">
      <c r="E795" s="48"/>
      <c r="F795" s="48"/>
      <c r="G795" s="48"/>
      <c r="H795" s="25"/>
      <c r="I795" s="49"/>
      <c r="J795" s="49"/>
      <c r="K795" s="25"/>
    </row>
    <row r="796">
      <c r="E796" s="48"/>
      <c r="F796" s="48"/>
      <c r="G796" s="48"/>
      <c r="H796" s="25"/>
      <c r="I796" s="49"/>
      <c r="J796" s="49"/>
      <c r="K796" s="25"/>
    </row>
    <row r="797">
      <c r="E797" s="48"/>
      <c r="F797" s="48"/>
      <c r="G797" s="48"/>
      <c r="H797" s="25"/>
      <c r="I797" s="49"/>
      <c r="J797" s="49"/>
      <c r="K797" s="25"/>
    </row>
    <row r="798">
      <c r="E798" s="48"/>
      <c r="F798" s="48"/>
      <c r="G798" s="48"/>
      <c r="H798" s="25"/>
      <c r="I798" s="49"/>
      <c r="J798" s="49"/>
      <c r="K798" s="25"/>
    </row>
    <row r="799">
      <c r="E799" s="48"/>
      <c r="F799" s="48"/>
      <c r="G799" s="48"/>
      <c r="H799" s="25"/>
      <c r="I799" s="49"/>
      <c r="J799" s="49"/>
      <c r="K799" s="25"/>
    </row>
    <row r="800">
      <c r="E800" s="48"/>
      <c r="F800" s="48"/>
      <c r="G800" s="48"/>
      <c r="H800" s="25"/>
      <c r="I800" s="49"/>
      <c r="J800" s="49"/>
      <c r="K800" s="25"/>
    </row>
    <row r="801">
      <c r="E801" s="48"/>
      <c r="F801" s="48"/>
      <c r="G801" s="48"/>
      <c r="H801" s="25"/>
      <c r="I801" s="49"/>
      <c r="J801" s="49"/>
      <c r="K801" s="25"/>
    </row>
    <row r="802">
      <c r="E802" s="48"/>
      <c r="F802" s="48"/>
      <c r="G802" s="48"/>
      <c r="H802" s="25"/>
      <c r="I802" s="49"/>
      <c r="J802" s="49"/>
      <c r="K802" s="25"/>
    </row>
    <row r="803">
      <c r="E803" s="48"/>
      <c r="F803" s="48"/>
      <c r="G803" s="48"/>
      <c r="H803" s="25"/>
      <c r="I803" s="49"/>
      <c r="J803" s="49"/>
      <c r="K803" s="25"/>
    </row>
    <row r="804">
      <c r="E804" s="48"/>
      <c r="F804" s="48"/>
      <c r="G804" s="48"/>
      <c r="H804" s="25"/>
      <c r="I804" s="49"/>
      <c r="J804" s="49"/>
      <c r="K804" s="25"/>
    </row>
    <row r="805">
      <c r="E805" s="48"/>
      <c r="F805" s="48"/>
      <c r="G805" s="48"/>
      <c r="H805" s="25"/>
      <c r="I805" s="49"/>
      <c r="J805" s="49"/>
      <c r="K805" s="25"/>
    </row>
    <row r="806">
      <c r="E806" s="48"/>
      <c r="F806" s="48"/>
      <c r="G806" s="48"/>
      <c r="H806" s="25"/>
      <c r="I806" s="49"/>
      <c r="J806" s="49"/>
      <c r="K806" s="25"/>
    </row>
    <row r="807">
      <c r="E807" s="48"/>
      <c r="F807" s="48"/>
      <c r="G807" s="48"/>
      <c r="H807" s="25"/>
      <c r="I807" s="49"/>
      <c r="J807" s="49"/>
      <c r="K807" s="25"/>
    </row>
    <row r="808">
      <c r="E808" s="48"/>
      <c r="F808" s="48"/>
      <c r="G808" s="48"/>
      <c r="H808" s="25"/>
      <c r="I808" s="49"/>
      <c r="J808" s="49"/>
      <c r="K808" s="25"/>
    </row>
    <row r="809">
      <c r="E809" s="48"/>
      <c r="F809" s="48"/>
      <c r="G809" s="48"/>
      <c r="H809" s="25"/>
      <c r="I809" s="49"/>
      <c r="J809" s="49"/>
      <c r="K809" s="25"/>
    </row>
    <row r="810">
      <c r="E810" s="48"/>
      <c r="F810" s="48"/>
      <c r="G810" s="48"/>
      <c r="H810" s="25"/>
      <c r="I810" s="49"/>
      <c r="J810" s="49"/>
      <c r="K810" s="25"/>
    </row>
    <row r="811">
      <c r="E811" s="48"/>
      <c r="F811" s="48"/>
      <c r="G811" s="48"/>
      <c r="H811" s="25"/>
      <c r="I811" s="49"/>
      <c r="J811" s="49"/>
      <c r="K811" s="25"/>
    </row>
    <row r="812">
      <c r="E812" s="48"/>
      <c r="F812" s="48"/>
      <c r="G812" s="48"/>
      <c r="H812" s="25"/>
      <c r="I812" s="49"/>
      <c r="J812" s="49"/>
      <c r="K812" s="25"/>
    </row>
    <row r="813">
      <c r="E813" s="48"/>
      <c r="F813" s="48"/>
      <c r="G813" s="48"/>
      <c r="H813" s="25"/>
      <c r="I813" s="49"/>
      <c r="J813" s="49"/>
      <c r="K813" s="25"/>
    </row>
    <row r="814">
      <c r="E814" s="48"/>
      <c r="F814" s="48"/>
      <c r="G814" s="48"/>
      <c r="H814" s="25"/>
      <c r="I814" s="49"/>
      <c r="J814" s="49"/>
      <c r="K814" s="25"/>
    </row>
    <row r="815">
      <c r="E815" s="48"/>
      <c r="F815" s="48"/>
      <c r="G815" s="48"/>
      <c r="H815" s="25"/>
      <c r="I815" s="49"/>
      <c r="J815" s="49"/>
      <c r="K815" s="25"/>
    </row>
    <row r="816">
      <c r="E816" s="48"/>
      <c r="F816" s="48"/>
      <c r="G816" s="48"/>
      <c r="H816" s="25"/>
      <c r="I816" s="49"/>
      <c r="J816" s="49"/>
      <c r="K816" s="25"/>
    </row>
    <row r="817">
      <c r="E817" s="48"/>
      <c r="F817" s="48"/>
      <c r="G817" s="48"/>
      <c r="H817" s="25"/>
      <c r="I817" s="49"/>
      <c r="J817" s="49"/>
      <c r="K817" s="25"/>
    </row>
    <row r="818">
      <c r="E818" s="48"/>
      <c r="F818" s="48"/>
      <c r="G818" s="48"/>
      <c r="H818" s="25"/>
      <c r="I818" s="49"/>
      <c r="J818" s="49"/>
      <c r="K818" s="25"/>
    </row>
    <row r="819">
      <c r="E819" s="48"/>
      <c r="F819" s="48"/>
      <c r="G819" s="48"/>
      <c r="H819" s="25"/>
      <c r="I819" s="49"/>
      <c r="J819" s="49"/>
      <c r="K819" s="25"/>
    </row>
    <row r="820">
      <c r="E820" s="48"/>
      <c r="F820" s="48"/>
      <c r="G820" s="48"/>
      <c r="H820" s="25"/>
      <c r="I820" s="49"/>
      <c r="J820" s="49"/>
      <c r="K820" s="25"/>
    </row>
    <row r="821">
      <c r="E821" s="48"/>
      <c r="F821" s="48"/>
      <c r="G821" s="48"/>
      <c r="H821" s="25"/>
      <c r="I821" s="49"/>
      <c r="J821" s="49"/>
      <c r="K821" s="25"/>
    </row>
    <row r="822">
      <c r="E822" s="48"/>
      <c r="F822" s="48"/>
      <c r="G822" s="48"/>
      <c r="H822" s="25"/>
      <c r="I822" s="49"/>
      <c r="J822" s="49"/>
      <c r="K822" s="25"/>
    </row>
    <row r="823">
      <c r="E823" s="48"/>
      <c r="F823" s="48"/>
      <c r="G823" s="48"/>
      <c r="H823" s="25"/>
      <c r="I823" s="49"/>
      <c r="J823" s="49"/>
      <c r="K823" s="25"/>
    </row>
    <row r="824">
      <c r="E824" s="48"/>
      <c r="F824" s="48"/>
      <c r="G824" s="48"/>
      <c r="H824" s="25"/>
      <c r="I824" s="49"/>
      <c r="J824" s="49"/>
      <c r="K824" s="25"/>
    </row>
    <row r="825">
      <c r="E825" s="48"/>
      <c r="F825" s="48"/>
      <c r="G825" s="48"/>
      <c r="H825" s="25"/>
      <c r="I825" s="49"/>
      <c r="J825" s="49"/>
      <c r="K825" s="25"/>
    </row>
    <row r="826">
      <c r="E826" s="48"/>
      <c r="F826" s="48"/>
      <c r="G826" s="48"/>
      <c r="H826" s="25"/>
      <c r="I826" s="49"/>
      <c r="J826" s="49"/>
      <c r="K826" s="25"/>
    </row>
    <row r="827">
      <c r="E827" s="48"/>
      <c r="F827" s="48"/>
      <c r="G827" s="48"/>
      <c r="H827" s="25"/>
      <c r="I827" s="49"/>
      <c r="J827" s="49"/>
      <c r="K827" s="25"/>
    </row>
    <row r="828">
      <c r="E828" s="48"/>
      <c r="F828" s="48"/>
      <c r="G828" s="48"/>
      <c r="H828" s="25"/>
      <c r="I828" s="49"/>
      <c r="J828" s="49"/>
      <c r="K828" s="25"/>
    </row>
    <row r="829">
      <c r="E829" s="48"/>
      <c r="F829" s="48"/>
      <c r="G829" s="48"/>
      <c r="H829" s="25"/>
      <c r="I829" s="49"/>
      <c r="J829" s="49"/>
      <c r="K829" s="25"/>
    </row>
    <row r="830">
      <c r="E830" s="48"/>
      <c r="F830" s="48"/>
      <c r="G830" s="48"/>
      <c r="H830" s="25"/>
      <c r="I830" s="49"/>
      <c r="J830" s="49"/>
      <c r="K830" s="25"/>
    </row>
    <row r="831">
      <c r="E831" s="48"/>
      <c r="F831" s="48"/>
      <c r="G831" s="48"/>
      <c r="H831" s="25"/>
      <c r="I831" s="49"/>
      <c r="J831" s="49"/>
      <c r="K831" s="25"/>
    </row>
    <row r="832">
      <c r="E832" s="48"/>
      <c r="F832" s="48"/>
      <c r="G832" s="48"/>
      <c r="H832" s="25"/>
      <c r="I832" s="49"/>
      <c r="J832" s="49"/>
      <c r="K832" s="25"/>
    </row>
    <row r="833">
      <c r="E833" s="48"/>
      <c r="F833" s="48"/>
      <c r="G833" s="48"/>
      <c r="H833" s="25"/>
      <c r="I833" s="49"/>
      <c r="J833" s="49"/>
      <c r="K833" s="25"/>
    </row>
    <row r="834">
      <c r="E834" s="48"/>
      <c r="F834" s="48"/>
      <c r="G834" s="48"/>
      <c r="H834" s="25"/>
      <c r="I834" s="49"/>
      <c r="J834" s="49"/>
      <c r="K834" s="25"/>
    </row>
    <row r="835">
      <c r="E835" s="48"/>
      <c r="F835" s="48"/>
      <c r="G835" s="48"/>
      <c r="H835" s="25"/>
      <c r="I835" s="49"/>
      <c r="J835" s="49"/>
      <c r="K835" s="25"/>
    </row>
    <row r="836">
      <c r="E836" s="48"/>
      <c r="F836" s="48"/>
      <c r="G836" s="48"/>
      <c r="H836" s="25"/>
      <c r="I836" s="49"/>
      <c r="J836" s="49"/>
      <c r="K836" s="25"/>
    </row>
    <row r="837">
      <c r="E837" s="48"/>
      <c r="F837" s="48"/>
      <c r="G837" s="48"/>
      <c r="H837" s="25"/>
      <c r="I837" s="49"/>
      <c r="J837" s="49"/>
      <c r="K837" s="25"/>
    </row>
    <row r="838">
      <c r="E838" s="48"/>
      <c r="F838" s="48"/>
      <c r="G838" s="48"/>
      <c r="H838" s="25"/>
      <c r="I838" s="49"/>
      <c r="J838" s="49"/>
      <c r="K838" s="25"/>
    </row>
    <row r="839">
      <c r="E839" s="48"/>
      <c r="F839" s="48"/>
      <c r="G839" s="48"/>
      <c r="H839" s="25"/>
      <c r="I839" s="49"/>
      <c r="J839" s="49"/>
      <c r="K839" s="25"/>
    </row>
    <row r="840">
      <c r="E840" s="48"/>
      <c r="F840" s="48"/>
      <c r="G840" s="48"/>
      <c r="H840" s="25"/>
      <c r="I840" s="49"/>
      <c r="J840" s="49"/>
      <c r="K840" s="25"/>
    </row>
    <row r="841">
      <c r="E841" s="48"/>
      <c r="F841" s="48"/>
      <c r="G841" s="48"/>
      <c r="H841" s="25"/>
      <c r="I841" s="49"/>
      <c r="J841" s="49"/>
      <c r="K841" s="25"/>
    </row>
    <row r="842">
      <c r="E842" s="48"/>
      <c r="F842" s="48"/>
      <c r="G842" s="48"/>
      <c r="H842" s="25"/>
      <c r="I842" s="49"/>
      <c r="J842" s="49"/>
      <c r="K842" s="25"/>
    </row>
    <row r="843">
      <c r="E843" s="48"/>
      <c r="F843" s="48"/>
      <c r="G843" s="48"/>
      <c r="H843" s="25"/>
      <c r="I843" s="49"/>
      <c r="J843" s="49"/>
      <c r="K843" s="25"/>
    </row>
    <row r="844">
      <c r="E844" s="48"/>
      <c r="F844" s="48"/>
      <c r="G844" s="48"/>
      <c r="H844" s="25"/>
      <c r="I844" s="49"/>
      <c r="J844" s="49"/>
      <c r="K844" s="25"/>
    </row>
    <row r="845">
      <c r="E845" s="48"/>
      <c r="F845" s="48"/>
      <c r="G845" s="48"/>
      <c r="H845" s="25"/>
      <c r="I845" s="49"/>
      <c r="J845" s="49"/>
      <c r="K845" s="25"/>
    </row>
    <row r="846">
      <c r="E846" s="48"/>
      <c r="F846" s="48"/>
      <c r="G846" s="48"/>
      <c r="H846" s="25"/>
      <c r="I846" s="49"/>
      <c r="J846" s="49"/>
      <c r="K846" s="25"/>
    </row>
    <row r="847">
      <c r="E847" s="48"/>
      <c r="F847" s="48"/>
      <c r="G847" s="48"/>
      <c r="H847" s="25"/>
      <c r="I847" s="49"/>
      <c r="J847" s="49"/>
      <c r="K847" s="25"/>
    </row>
    <row r="848">
      <c r="E848" s="48"/>
      <c r="F848" s="48"/>
      <c r="G848" s="48"/>
      <c r="H848" s="25"/>
      <c r="I848" s="49"/>
      <c r="J848" s="49"/>
      <c r="K848" s="25"/>
    </row>
    <row r="849">
      <c r="E849" s="48"/>
      <c r="F849" s="48"/>
      <c r="G849" s="48"/>
      <c r="H849" s="25"/>
      <c r="I849" s="49"/>
      <c r="J849" s="49"/>
      <c r="K849" s="25"/>
    </row>
    <row r="850">
      <c r="E850" s="48"/>
      <c r="F850" s="48"/>
      <c r="G850" s="48"/>
      <c r="H850" s="25"/>
      <c r="I850" s="49"/>
      <c r="J850" s="49"/>
      <c r="K850" s="25"/>
    </row>
    <row r="851">
      <c r="E851" s="48"/>
      <c r="F851" s="48"/>
      <c r="G851" s="48"/>
      <c r="H851" s="25"/>
      <c r="I851" s="49"/>
      <c r="J851" s="49"/>
      <c r="K851" s="25"/>
    </row>
    <row r="852">
      <c r="E852" s="48"/>
      <c r="F852" s="48"/>
      <c r="G852" s="48"/>
      <c r="H852" s="25"/>
      <c r="I852" s="49"/>
      <c r="J852" s="49"/>
      <c r="K852" s="25"/>
    </row>
    <row r="853">
      <c r="E853" s="48"/>
      <c r="F853" s="48"/>
      <c r="G853" s="48"/>
      <c r="H853" s="25"/>
      <c r="I853" s="49"/>
      <c r="J853" s="49"/>
      <c r="K853" s="25"/>
    </row>
    <row r="854">
      <c r="E854" s="48"/>
      <c r="F854" s="48"/>
      <c r="G854" s="48"/>
      <c r="H854" s="25"/>
      <c r="I854" s="49"/>
      <c r="J854" s="49"/>
      <c r="K854" s="25"/>
    </row>
    <row r="855">
      <c r="E855" s="48"/>
      <c r="F855" s="48"/>
      <c r="G855" s="48"/>
      <c r="H855" s="25"/>
      <c r="I855" s="49"/>
      <c r="J855" s="49"/>
      <c r="K855" s="25"/>
    </row>
    <row r="856">
      <c r="E856" s="48"/>
      <c r="F856" s="48"/>
      <c r="G856" s="48"/>
      <c r="H856" s="25"/>
      <c r="I856" s="49"/>
      <c r="J856" s="49"/>
      <c r="K856" s="25"/>
    </row>
    <row r="857">
      <c r="E857" s="48"/>
      <c r="F857" s="48"/>
      <c r="G857" s="48"/>
      <c r="H857" s="25"/>
      <c r="I857" s="49"/>
      <c r="J857" s="49"/>
      <c r="K857" s="25"/>
    </row>
    <row r="858">
      <c r="E858" s="48"/>
      <c r="F858" s="48"/>
      <c r="G858" s="48"/>
      <c r="H858" s="25"/>
      <c r="I858" s="49"/>
      <c r="J858" s="49"/>
      <c r="K858" s="25"/>
    </row>
    <row r="859">
      <c r="E859" s="48"/>
      <c r="F859" s="48"/>
      <c r="G859" s="48"/>
      <c r="H859" s="25"/>
      <c r="I859" s="49"/>
      <c r="J859" s="49"/>
      <c r="K859" s="25"/>
    </row>
    <row r="860">
      <c r="E860" s="48"/>
      <c r="F860" s="48"/>
      <c r="G860" s="48"/>
      <c r="H860" s="25"/>
      <c r="I860" s="49"/>
      <c r="J860" s="49"/>
      <c r="K860" s="25"/>
    </row>
    <row r="861">
      <c r="E861" s="48"/>
      <c r="F861" s="48"/>
      <c r="G861" s="48"/>
      <c r="H861" s="25"/>
      <c r="I861" s="49"/>
      <c r="J861" s="49"/>
      <c r="K861" s="25"/>
    </row>
    <row r="862">
      <c r="E862" s="48"/>
      <c r="F862" s="48"/>
      <c r="G862" s="48"/>
      <c r="H862" s="25"/>
      <c r="I862" s="49"/>
      <c r="J862" s="49"/>
      <c r="K862" s="25"/>
    </row>
    <row r="863">
      <c r="E863" s="48"/>
      <c r="F863" s="48"/>
      <c r="G863" s="48"/>
      <c r="H863" s="25"/>
      <c r="I863" s="49"/>
      <c r="J863" s="49"/>
      <c r="K863" s="25"/>
    </row>
    <row r="864">
      <c r="E864" s="48"/>
      <c r="F864" s="48"/>
      <c r="G864" s="48"/>
      <c r="H864" s="25"/>
      <c r="I864" s="49"/>
      <c r="J864" s="49"/>
      <c r="K864" s="25"/>
    </row>
    <row r="865">
      <c r="E865" s="48"/>
      <c r="F865" s="48"/>
      <c r="G865" s="48"/>
      <c r="H865" s="25"/>
      <c r="I865" s="49"/>
      <c r="J865" s="49"/>
      <c r="K865" s="25"/>
    </row>
    <row r="866">
      <c r="E866" s="48"/>
      <c r="F866" s="48"/>
      <c r="G866" s="48"/>
      <c r="H866" s="25"/>
      <c r="I866" s="49"/>
      <c r="J866" s="49"/>
      <c r="K866" s="25"/>
    </row>
    <row r="867">
      <c r="E867" s="48"/>
      <c r="F867" s="48"/>
      <c r="G867" s="48"/>
      <c r="H867" s="25"/>
      <c r="I867" s="49"/>
      <c r="J867" s="49"/>
      <c r="K867" s="25"/>
    </row>
    <row r="868">
      <c r="E868" s="48"/>
      <c r="F868" s="48"/>
      <c r="G868" s="48"/>
      <c r="H868" s="25"/>
      <c r="I868" s="49"/>
      <c r="J868" s="49"/>
      <c r="K868" s="25"/>
    </row>
    <row r="869">
      <c r="E869" s="48"/>
      <c r="F869" s="48"/>
      <c r="G869" s="48"/>
      <c r="H869" s="25"/>
      <c r="I869" s="49"/>
      <c r="J869" s="49"/>
      <c r="K869" s="25"/>
    </row>
    <row r="870">
      <c r="E870" s="48"/>
      <c r="F870" s="48"/>
      <c r="G870" s="48"/>
      <c r="H870" s="25"/>
      <c r="I870" s="49"/>
      <c r="J870" s="49"/>
      <c r="K870" s="25"/>
    </row>
    <row r="871">
      <c r="E871" s="48"/>
      <c r="F871" s="48"/>
      <c r="G871" s="48"/>
      <c r="H871" s="25"/>
      <c r="I871" s="49"/>
      <c r="J871" s="49"/>
      <c r="K871" s="25"/>
    </row>
    <row r="872">
      <c r="E872" s="48"/>
      <c r="F872" s="48"/>
      <c r="G872" s="48"/>
      <c r="H872" s="25"/>
      <c r="I872" s="49"/>
      <c r="J872" s="49"/>
      <c r="K872" s="25"/>
    </row>
    <row r="873">
      <c r="E873" s="48"/>
      <c r="F873" s="48"/>
      <c r="G873" s="48"/>
      <c r="H873" s="25"/>
      <c r="I873" s="49"/>
      <c r="J873" s="49"/>
      <c r="K873" s="25"/>
    </row>
    <row r="874">
      <c r="E874" s="48"/>
      <c r="F874" s="48"/>
      <c r="G874" s="48"/>
      <c r="H874" s="25"/>
      <c r="I874" s="49"/>
      <c r="J874" s="49"/>
      <c r="K874" s="25"/>
    </row>
    <row r="875">
      <c r="E875" s="48"/>
      <c r="F875" s="48"/>
      <c r="G875" s="48"/>
      <c r="H875" s="25"/>
      <c r="I875" s="49"/>
      <c r="J875" s="49"/>
      <c r="K875" s="25"/>
    </row>
    <row r="876">
      <c r="E876" s="48"/>
      <c r="F876" s="48"/>
      <c r="G876" s="48"/>
      <c r="H876" s="25"/>
      <c r="I876" s="49"/>
      <c r="J876" s="49"/>
      <c r="K876" s="25"/>
    </row>
    <row r="877">
      <c r="E877" s="48"/>
      <c r="F877" s="48"/>
      <c r="G877" s="48"/>
      <c r="H877" s="25"/>
      <c r="I877" s="49"/>
      <c r="J877" s="49"/>
      <c r="K877" s="25"/>
    </row>
    <row r="878">
      <c r="E878" s="48"/>
      <c r="F878" s="48"/>
      <c r="G878" s="48"/>
      <c r="H878" s="25"/>
      <c r="I878" s="49"/>
      <c r="J878" s="49"/>
      <c r="K878" s="25"/>
    </row>
    <row r="879">
      <c r="E879" s="48"/>
      <c r="F879" s="48"/>
      <c r="G879" s="48"/>
      <c r="H879" s="25"/>
      <c r="I879" s="49"/>
      <c r="J879" s="49"/>
      <c r="K879" s="25"/>
    </row>
    <row r="880">
      <c r="E880" s="48"/>
      <c r="F880" s="48"/>
      <c r="G880" s="48"/>
      <c r="H880" s="25"/>
      <c r="I880" s="49"/>
      <c r="J880" s="49"/>
      <c r="K880" s="25"/>
    </row>
    <row r="881">
      <c r="E881" s="48"/>
      <c r="F881" s="48"/>
      <c r="G881" s="48"/>
      <c r="H881" s="25"/>
      <c r="I881" s="49"/>
      <c r="J881" s="49"/>
      <c r="K881" s="25"/>
    </row>
    <row r="882">
      <c r="E882" s="48"/>
      <c r="F882" s="48"/>
      <c r="G882" s="48"/>
      <c r="H882" s="25"/>
      <c r="I882" s="49"/>
      <c r="J882" s="49"/>
      <c r="K882" s="25"/>
    </row>
    <row r="883">
      <c r="E883" s="48"/>
      <c r="F883" s="48"/>
      <c r="G883" s="48"/>
      <c r="H883" s="25"/>
      <c r="I883" s="49"/>
      <c r="J883" s="49"/>
      <c r="K883" s="25"/>
    </row>
    <row r="884">
      <c r="E884" s="48"/>
      <c r="F884" s="48"/>
      <c r="G884" s="48"/>
      <c r="H884" s="25"/>
      <c r="I884" s="49"/>
      <c r="J884" s="49"/>
      <c r="K884" s="25"/>
    </row>
    <row r="885">
      <c r="E885" s="48"/>
      <c r="F885" s="48"/>
      <c r="G885" s="48"/>
      <c r="H885" s="25"/>
      <c r="I885" s="49"/>
      <c r="J885" s="49"/>
      <c r="K885" s="25"/>
    </row>
    <row r="886">
      <c r="E886" s="48"/>
      <c r="F886" s="48"/>
      <c r="G886" s="48"/>
      <c r="H886" s="25"/>
      <c r="I886" s="49"/>
      <c r="J886" s="49"/>
      <c r="K886" s="25"/>
    </row>
    <row r="887">
      <c r="E887" s="48"/>
      <c r="F887" s="48"/>
      <c r="G887" s="48"/>
      <c r="H887" s="25"/>
      <c r="I887" s="49"/>
      <c r="J887" s="49"/>
      <c r="K887" s="25"/>
    </row>
    <row r="888">
      <c r="E888" s="48"/>
      <c r="F888" s="48"/>
      <c r="G888" s="48"/>
      <c r="H888" s="25"/>
      <c r="I888" s="49"/>
      <c r="J888" s="49"/>
      <c r="K888" s="25"/>
    </row>
    <row r="889">
      <c r="E889" s="48"/>
      <c r="F889" s="48"/>
      <c r="G889" s="48"/>
      <c r="H889" s="25"/>
      <c r="I889" s="49"/>
      <c r="J889" s="49"/>
      <c r="K889" s="25"/>
    </row>
    <row r="890">
      <c r="E890" s="48"/>
      <c r="F890" s="48"/>
      <c r="G890" s="48"/>
      <c r="H890" s="25"/>
      <c r="I890" s="49"/>
      <c r="J890" s="49"/>
      <c r="K890" s="25"/>
    </row>
    <row r="891">
      <c r="E891" s="48"/>
      <c r="F891" s="48"/>
      <c r="G891" s="48"/>
      <c r="H891" s="25"/>
      <c r="I891" s="49"/>
      <c r="J891" s="49"/>
      <c r="K891" s="25"/>
    </row>
    <row r="892">
      <c r="E892" s="48"/>
      <c r="F892" s="48"/>
      <c r="G892" s="48"/>
      <c r="H892" s="25"/>
      <c r="I892" s="49"/>
      <c r="J892" s="49"/>
      <c r="K892" s="25"/>
    </row>
    <row r="893">
      <c r="E893" s="48"/>
      <c r="F893" s="48"/>
      <c r="G893" s="48"/>
      <c r="H893" s="25"/>
      <c r="I893" s="49"/>
      <c r="J893" s="49"/>
      <c r="K893" s="25"/>
    </row>
    <row r="894">
      <c r="E894" s="48"/>
      <c r="F894" s="48"/>
      <c r="G894" s="48"/>
      <c r="H894" s="25"/>
      <c r="I894" s="49"/>
      <c r="J894" s="49"/>
      <c r="K894" s="25"/>
    </row>
    <row r="895">
      <c r="E895" s="48"/>
      <c r="F895" s="48"/>
      <c r="G895" s="48"/>
      <c r="H895" s="25"/>
      <c r="I895" s="49"/>
      <c r="J895" s="49"/>
      <c r="K895" s="25"/>
    </row>
    <row r="896">
      <c r="E896" s="48"/>
      <c r="F896" s="48"/>
      <c r="G896" s="48"/>
      <c r="H896" s="25"/>
      <c r="I896" s="49"/>
      <c r="J896" s="49"/>
      <c r="K896" s="25"/>
    </row>
    <row r="897">
      <c r="E897" s="48"/>
      <c r="F897" s="48"/>
      <c r="G897" s="48"/>
      <c r="H897" s="25"/>
      <c r="I897" s="49"/>
      <c r="J897" s="49"/>
      <c r="K897" s="25"/>
    </row>
    <row r="898">
      <c r="E898" s="48"/>
      <c r="F898" s="48"/>
      <c r="G898" s="48"/>
      <c r="H898" s="25"/>
      <c r="I898" s="49"/>
      <c r="J898" s="49"/>
      <c r="K898" s="25"/>
    </row>
    <row r="899">
      <c r="E899" s="48"/>
      <c r="F899" s="48"/>
      <c r="G899" s="48"/>
      <c r="H899" s="25"/>
      <c r="I899" s="49"/>
      <c r="J899" s="49"/>
      <c r="K899" s="25"/>
    </row>
    <row r="900">
      <c r="E900" s="48"/>
      <c r="F900" s="48"/>
      <c r="G900" s="48"/>
      <c r="H900" s="25"/>
      <c r="I900" s="49"/>
      <c r="J900" s="49"/>
      <c r="K900" s="25"/>
    </row>
    <row r="901">
      <c r="E901" s="48"/>
      <c r="F901" s="48"/>
      <c r="G901" s="48"/>
      <c r="H901" s="25"/>
      <c r="I901" s="49"/>
      <c r="J901" s="49"/>
      <c r="K901" s="25"/>
    </row>
    <row r="902">
      <c r="E902" s="48"/>
      <c r="F902" s="48"/>
      <c r="G902" s="48"/>
      <c r="H902" s="25"/>
      <c r="I902" s="49"/>
      <c r="J902" s="49"/>
      <c r="K902" s="25"/>
    </row>
    <row r="903">
      <c r="E903" s="48"/>
      <c r="F903" s="48"/>
      <c r="G903" s="48"/>
      <c r="H903" s="25"/>
      <c r="I903" s="49"/>
      <c r="J903" s="49"/>
      <c r="K903" s="25"/>
    </row>
    <row r="904">
      <c r="E904" s="48"/>
      <c r="F904" s="48"/>
      <c r="G904" s="48"/>
      <c r="H904" s="25"/>
      <c r="I904" s="49"/>
      <c r="J904" s="49"/>
      <c r="K904" s="25"/>
    </row>
    <row r="905">
      <c r="E905" s="48"/>
      <c r="F905" s="48"/>
      <c r="G905" s="48"/>
      <c r="H905" s="25"/>
      <c r="I905" s="49"/>
      <c r="J905" s="49"/>
      <c r="K905" s="25"/>
    </row>
    <row r="906">
      <c r="E906" s="48"/>
      <c r="F906" s="48"/>
      <c r="G906" s="48"/>
      <c r="H906" s="25"/>
      <c r="I906" s="49"/>
      <c r="J906" s="49"/>
      <c r="K906" s="25"/>
    </row>
    <row r="907">
      <c r="E907" s="48"/>
      <c r="F907" s="48"/>
      <c r="G907" s="48"/>
      <c r="H907" s="25"/>
      <c r="I907" s="49"/>
      <c r="J907" s="49"/>
      <c r="K907" s="25"/>
    </row>
    <row r="908">
      <c r="E908" s="48"/>
      <c r="F908" s="48"/>
      <c r="G908" s="48"/>
      <c r="H908" s="25"/>
      <c r="I908" s="49"/>
      <c r="J908" s="49"/>
      <c r="K908" s="25"/>
    </row>
    <row r="909">
      <c r="E909" s="48"/>
      <c r="F909" s="48"/>
      <c r="G909" s="48"/>
      <c r="H909" s="25"/>
      <c r="I909" s="49"/>
      <c r="J909" s="49"/>
      <c r="K909" s="25"/>
    </row>
    <row r="910">
      <c r="E910" s="48"/>
      <c r="F910" s="48"/>
      <c r="G910" s="48"/>
      <c r="H910" s="25"/>
      <c r="I910" s="49"/>
      <c r="J910" s="49"/>
      <c r="K910" s="25"/>
    </row>
    <row r="911">
      <c r="E911" s="48"/>
      <c r="F911" s="48"/>
      <c r="G911" s="48"/>
      <c r="H911" s="25"/>
      <c r="I911" s="49"/>
      <c r="J911" s="49"/>
      <c r="K911" s="25"/>
    </row>
    <row r="912">
      <c r="E912" s="48"/>
      <c r="F912" s="48"/>
      <c r="G912" s="48"/>
      <c r="H912" s="25"/>
      <c r="I912" s="49"/>
      <c r="J912" s="49"/>
      <c r="K912" s="25"/>
    </row>
    <row r="913">
      <c r="E913" s="48"/>
      <c r="F913" s="48"/>
      <c r="G913" s="48"/>
      <c r="H913" s="25"/>
      <c r="I913" s="49"/>
      <c r="J913" s="49"/>
      <c r="K913" s="25"/>
    </row>
    <row r="914">
      <c r="E914" s="48"/>
      <c r="F914" s="48"/>
      <c r="G914" s="48"/>
      <c r="H914" s="25"/>
      <c r="I914" s="49"/>
      <c r="J914" s="49"/>
      <c r="K914" s="25"/>
    </row>
    <row r="915">
      <c r="E915" s="48"/>
      <c r="F915" s="48"/>
      <c r="G915" s="48"/>
      <c r="H915" s="25"/>
      <c r="I915" s="49"/>
      <c r="J915" s="49"/>
      <c r="K915" s="25"/>
    </row>
    <row r="916">
      <c r="E916" s="48"/>
      <c r="F916" s="48"/>
      <c r="G916" s="48"/>
      <c r="H916" s="25"/>
      <c r="I916" s="49"/>
      <c r="J916" s="49"/>
      <c r="K916" s="25"/>
    </row>
    <row r="917">
      <c r="E917" s="48"/>
      <c r="F917" s="48"/>
      <c r="G917" s="48"/>
      <c r="H917" s="25"/>
      <c r="I917" s="49"/>
      <c r="J917" s="49"/>
      <c r="K917" s="25"/>
    </row>
    <row r="918">
      <c r="E918" s="48"/>
      <c r="F918" s="48"/>
      <c r="G918" s="48"/>
      <c r="H918" s="25"/>
      <c r="I918" s="49"/>
      <c r="J918" s="49"/>
      <c r="K918" s="25"/>
    </row>
    <row r="919">
      <c r="E919" s="48"/>
      <c r="F919" s="48"/>
      <c r="G919" s="48"/>
      <c r="H919" s="25"/>
      <c r="I919" s="49"/>
      <c r="J919" s="49"/>
      <c r="K919" s="25"/>
    </row>
    <row r="920">
      <c r="E920" s="48"/>
      <c r="F920" s="48"/>
      <c r="G920" s="48"/>
      <c r="H920" s="25"/>
      <c r="I920" s="49"/>
      <c r="J920" s="49"/>
      <c r="K920" s="25"/>
    </row>
    <row r="921">
      <c r="E921" s="48"/>
      <c r="F921" s="48"/>
      <c r="G921" s="48"/>
      <c r="H921" s="25"/>
      <c r="I921" s="49"/>
      <c r="J921" s="49"/>
      <c r="K921" s="25"/>
    </row>
    <row r="922">
      <c r="E922" s="48"/>
      <c r="F922" s="48"/>
      <c r="G922" s="48"/>
      <c r="H922" s="25"/>
      <c r="I922" s="49"/>
      <c r="J922" s="49"/>
      <c r="K922" s="25"/>
    </row>
    <row r="923">
      <c r="E923" s="48"/>
      <c r="F923" s="48"/>
      <c r="G923" s="48"/>
      <c r="H923" s="25"/>
      <c r="I923" s="49"/>
      <c r="J923" s="49"/>
      <c r="K923" s="25"/>
    </row>
    <row r="924">
      <c r="E924" s="48"/>
      <c r="F924" s="48"/>
      <c r="G924" s="48"/>
      <c r="H924" s="25"/>
      <c r="I924" s="49"/>
      <c r="J924" s="49"/>
      <c r="K924" s="25"/>
    </row>
    <row r="925">
      <c r="E925" s="48"/>
      <c r="F925" s="48"/>
      <c r="G925" s="48"/>
      <c r="H925" s="25"/>
      <c r="I925" s="49"/>
      <c r="J925" s="49"/>
      <c r="K925" s="25"/>
    </row>
    <row r="926">
      <c r="E926" s="48"/>
      <c r="F926" s="48"/>
      <c r="G926" s="48"/>
      <c r="H926" s="25"/>
      <c r="I926" s="49"/>
      <c r="J926" s="49"/>
      <c r="K926" s="25"/>
    </row>
    <row r="927">
      <c r="E927" s="48"/>
      <c r="F927" s="48"/>
      <c r="G927" s="48"/>
      <c r="H927" s="25"/>
      <c r="I927" s="49"/>
      <c r="J927" s="49"/>
      <c r="K927" s="25"/>
    </row>
    <row r="928">
      <c r="E928" s="48"/>
      <c r="F928" s="48"/>
      <c r="G928" s="48"/>
      <c r="H928" s="25"/>
      <c r="I928" s="49"/>
      <c r="J928" s="49"/>
      <c r="K928" s="25"/>
    </row>
    <row r="929">
      <c r="E929" s="48"/>
      <c r="F929" s="48"/>
      <c r="G929" s="48"/>
      <c r="H929" s="25"/>
      <c r="I929" s="49"/>
      <c r="J929" s="49"/>
      <c r="K929" s="25"/>
    </row>
    <row r="930">
      <c r="E930" s="48"/>
      <c r="F930" s="48"/>
      <c r="G930" s="48"/>
      <c r="H930" s="25"/>
      <c r="I930" s="49"/>
      <c r="J930" s="49"/>
      <c r="K930" s="25"/>
    </row>
    <row r="931">
      <c r="E931" s="48"/>
      <c r="F931" s="48"/>
      <c r="G931" s="48"/>
      <c r="H931" s="25"/>
      <c r="I931" s="49"/>
      <c r="J931" s="49"/>
      <c r="K931" s="25"/>
    </row>
    <row r="932">
      <c r="E932" s="48"/>
      <c r="F932" s="48"/>
      <c r="G932" s="48"/>
      <c r="H932" s="25"/>
      <c r="I932" s="49"/>
      <c r="J932" s="49"/>
      <c r="K932" s="25"/>
    </row>
    <row r="933">
      <c r="E933" s="48"/>
      <c r="F933" s="48"/>
      <c r="G933" s="48"/>
      <c r="H933" s="25"/>
      <c r="I933" s="49"/>
      <c r="J933" s="49"/>
      <c r="K933" s="25"/>
    </row>
    <row r="934">
      <c r="E934" s="48"/>
      <c r="F934" s="48"/>
      <c r="G934" s="48"/>
      <c r="H934" s="25"/>
      <c r="I934" s="49"/>
      <c r="J934" s="49"/>
      <c r="K934" s="25"/>
    </row>
    <row r="935">
      <c r="E935" s="48"/>
      <c r="F935" s="48"/>
      <c r="G935" s="48"/>
      <c r="H935" s="25"/>
      <c r="I935" s="49"/>
      <c r="J935" s="49"/>
      <c r="K935" s="25"/>
    </row>
    <row r="936">
      <c r="E936" s="48"/>
      <c r="F936" s="48"/>
      <c r="G936" s="48"/>
      <c r="H936" s="25"/>
      <c r="I936" s="49"/>
      <c r="J936" s="49"/>
      <c r="K936" s="25"/>
    </row>
    <row r="937">
      <c r="E937" s="48"/>
      <c r="F937" s="48"/>
      <c r="G937" s="48"/>
      <c r="H937" s="25"/>
      <c r="I937" s="49"/>
      <c r="J937" s="49"/>
      <c r="K937" s="25"/>
    </row>
    <row r="938">
      <c r="E938" s="48"/>
      <c r="F938" s="48"/>
      <c r="G938" s="48"/>
      <c r="H938" s="25"/>
      <c r="I938" s="49"/>
      <c r="J938" s="49"/>
      <c r="K938" s="25"/>
    </row>
    <row r="939">
      <c r="E939" s="48"/>
      <c r="F939" s="48"/>
      <c r="G939" s="48"/>
      <c r="H939" s="25"/>
      <c r="I939" s="49"/>
      <c r="J939" s="49"/>
      <c r="K939" s="25"/>
    </row>
    <row r="940">
      <c r="E940" s="48"/>
      <c r="F940" s="48"/>
      <c r="G940" s="48"/>
      <c r="H940" s="25"/>
      <c r="I940" s="49"/>
      <c r="J940" s="49"/>
      <c r="K940" s="25"/>
    </row>
    <row r="941">
      <c r="E941" s="48"/>
      <c r="F941" s="48"/>
      <c r="G941" s="48"/>
      <c r="H941" s="25"/>
      <c r="I941" s="49"/>
      <c r="J941" s="49"/>
      <c r="K941" s="25"/>
    </row>
    <row r="942">
      <c r="E942" s="48"/>
      <c r="F942" s="48"/>
      <c r="G942" s="48"/>
      <c r="H942" s="25"/>
      <c r="I942" s="49"/>
      <c r="J942" s="49"/>
      <c r="K942" s="25"/>
    </row>
    <row r="943">
      <c r="E943" s="48"/>
      <c r="F943" s="48"/>
      <c r="G943" s="48"/>
      <c r="H943" s="25"/>
      <c r="I943" s="49"/>
      <c r="J943" s="49"/>
      <c r="K943" s="25"/>
    </row>
    <row r="944">
      <c r="E944" s="48"/>
      <c r="F944" s="48"/>
      <c r="G944" s="48"/>
      <c r="H944" s="25"/>
      <c r="I944" s="49"/>
      <c r="J944" s="49"/>
      <c r="K944" s="25"/>
    </row>
    <row r="945">
      <c r="E945" s="48"/>
      <c r="F945" s="48"/>
      <c r="G945" s="48"/>
      <c r="H945" s="25"/>
      <c r="I945" s="49"/>
      <c r="J945" s="49"/>
      <c r="K945" s="25"/>
    </row>
    <row r="946">
      <c r="E946" s="48"/>
      <c r="F946" s="48"/>
      <c r="G946" s="48"/>
      <c r="H946" s="25"/>
      <c r="I946" s="49"/>
      <c r="J946" s="49"/>
      <c r="K946" s="25"/>
    </row>
    <row r="947">
      <c r="E947" s="48"/>
      <c r="F947" s="48"/>
      <c r="G947" s="48"/>
      <c r="H947" s="25"/>
      <c r="I947" s="49"/>
      <c r="J947" s="49"/>
      <c r="K947" s="25"/>
    </row>
    <row r="948">
      <c r="E948" s="48"/>
      <c r="F948" s="48"/>
      <c r="G948" s="48"/>
      <c r="H948" s="25"/>
      <c r="I948" s="49"/>
      <c r="J948" s="49"/>
      <c r="K948" s="25"/>
    </row>
    <row r="949">
      <c r="E949" s="48"/>
      <c r="F949" s="48"/>
      <c r="G949" s="48"/>
      <c r="H949" s="25"/>
      <c r="I949" s="49"/>
      <c r="J949" s="49"/>
      <c r="K949" s="25"/>
    </row>
    <row r="950">
      <c r="E950" s="48"/>
      <c r="F950" s="48"/>
      <c r="G950" s="48"/>
      <c r="H950" s="25"/>
      <c r="I950" s="49"/>
      <c r="J950" s="49"/>
      <c r="K950" s="25"/>
    </row>
    <row r="951">
      <c r="E951" s="48"/>
      <c r="F951" s="48"/>
      <c r="G951" s="48"/>
      <c r="H951" s="25"/>
      <c r="I951" s="49"/>
      <c r="J951" s="49"/>
      <c r="K951" s="25"/>
    </row>
    <row r="952">
      <c r="E952" s="48"/>
      <c r="F952" s="48"/>
      <c r="G952" s="48"/>
      <c r="H952" s="25"/>
      <c r="I952" s="49"/>
      <c r="J952" s="49"/>
      <c r="K952" s="25"/>
    </row>
    <row r="953">
      <c r="E953" s="48"/>
      <c r="F953" s="48"/>
      <c r="G953" s="48"/>
      <c r="H953" s="25"/>
      <c r="I953" s="49"/>
      <c r="J953" s="49"/>
      <c r="K953" s="25"/>
    </row>
    <row r="954">
      <c r="E954" s="48"/>
      <c r="F954" s="48"/>
      <c r="G954" s="48"/>
      <c r="H954" s="25"/>
      <c r="I954" s="49"/>
      <c r="J954" s="49"/>
      <c r="K954" s="25"/>
    </row>
    <row r="955">
      <c r="E955" s="48"/>
      <c r="F955" s="48"/>
      <c r="G955" s="48"/>
      <c r="H955" s="25"/>
      <c r="I955" s="49"/>
      <c r="J955" s="49"/>
      <c r="K955" s="25"/>
    </row>
    <row r="956">
      <c r="E956" s="48"/>
      <c r="F956" s="48"/>
      <c r="G956" s="48"/>
      <c r="H956" s="25"/>
      <c r="I956" s="49"/>
      <c r="J956" s="49"/>
      <c r="K956" s="25"/>
    </row>
    <row r="957">
      <c r="E957" s="48"/>
      <c r="F957" s="48"/>
      <c r="G957" s="48"/>
      <c r="H957" s="25"/>
      <c r="I957" s="49"/>
      <c r="J957" s="49"/>
      <c r="K957" s="25"/>
    </row>
    <row r="958">
      <c r="E958" s="48"/>
      <c r="F958" s="48"/>
      <c r="G958" s="48"/>
      <c r="H958" s="25"/>
      <c r="I958" s="49"/>
      <c r="J958" s="49"/>
      <c r="K958" s="25"/>
    </row>
    <row r="959">
      <c r="E959" s="48"/>
      <c r="F959" s="48"/>
      <c r="G959" s="48"/>
      <c r="H959" s="25"/>
      <c r="I959" s="49"/>
      <c r="J959" s="49"/>
      <c r="K959" s="25"/>
    </row>
    <row r="960">
      <c r="E960" s="48"/>
      <c r="F960" s="48"/>
      <c r="G960" s="48"/>
      <c r="H960" s="25"/>
      <c r="I960" s="49"/>
      <c r="J960" s="49"/>
      <c r="K960" s="25"/>
    </row>
    <row r="961">
      <c r="E961" s="48"/>
      <c r="F961" s="48"/>
      <c r="G961" s="48"/>
      <c r="H961" s="25"/>
      <c r="I961" s="49"/>
      <c r="J961" s="49"/>
      <c r="K961" s="25"/>
    </row>
    <row r="962">
      <c r="E962" s="48"/>
      <c r="F962" s="48"/>
      <c r="G962" s="48"/>
      <c r="H962" s="25"/>
      <c r="I962" s="49"/>
      <c r="J962" s="49"/>
      <c r="K962" s="25"/>
    </row>
    <row r="963">
      <c r="E963" s="48"/>
      <c r="F963" s="48"/>
      <c r="G963" s="48"/>
      <c r="H963" s="25"/>
      <c r="I963" s="49"/>
      <c r="J963" s="49"/>
      <c r="K963" s="25"/>
    </row>
    <row r="964">
      <c r="E964" s="48"/>
      <c r="F964" s="48"/>
      <c r="G964" s="48"/>
      <c r="H964" s="25"/>
      <c r="I964" s="49"/>
      <c r="J964" s="49"/>
      <c r="K964" s="25"/>
    </row>
    <row r="965">
      <c r="E965" s="48"/>
      <c r="F965" s="48"/>
      <c r="G965" s="48"/>
      <c r="H965" s="25"/>
      <c r="I965" s="49"/>
      <c r="J965" s="49"/>
      <c r="K965" s="25"/>
    </row>
    <row r="966">
      <c r="E966" s="48"/>
      <c r="F966" s="48"/>
      <c r="G966" s="48"/>
      <c r="H966" s="25"/>
      <c r="I966" s="49"/>
      <c r="J966" s="49"/>
      <c r="K966" s="25"/>
    </row>
    <row r="967">
      <c r="E967" s="48"/>
      <c r="F967" s="48"/>
      <c r="G967" s="48"/>
      <c r="H967" s="25"/>
      <c r="I967" s="49"/>
      <c r="J967" s="49"/>
      <c r="K967" s="25"/>
    </row>
    <row r="968">
      <c r="E968" s="48"/>
      <c r="F968" s="48"/>
      <c r="G968" s="48"/>
      <c r="H968" s="25"/>
      <c r="I968" s="49"/>
      <c r="J968" s="49"/>
      <c r="K968" s="25"/>
    </row>
    <row r="969">
      <c r="E969" s="48"/>
      <c r="F969" s="48"/>
      <c r="G969" s="48"/>
      <c r="H969" s="25"/>
      <c r="I969" s="49"/>
      <c r="J969" s="49"/>
      <c r="K969" s="25"/>
    </row>
    <row r="970">
      <c r="E970" s="48"/>
      <c r="F970" s="48"/>
      <c r="G970" s="48"/>
      <c r="H970" s="25"/>
      <c r="I970" s="49"/>
      <c r="J970" s="49"/>
      <c r="K970" s="25"/>
    </row>
    <row r="971">
      <c r="E971" s="48"/>
      <c r="F971" s="48"/>
      <c r="G971" s="48"/>
      <c r="H971" s="25"/>
      <c r="I971" s="49"/>
      <c r="J971" s="49"/>
      <c r="K971" s="25"/>
    </row>
    <row r="972">
      <c r="E972" s="48"/>
      <c r="F972" s="48"/>
      <c r="G972" s="48"/>
      <c r="H972" s="25"/>
      <c r="I972" s="49"/>
      <c r="J972" s="49"/>
      <c r="K972" s="25"/>
    </row>
    <row r="973">
      <c r="E973" s="48"/>
      <c r="F973" s="48"/>
      <c r="G973" s="48"/>
      <c r="H973" s="25"/>
      <c r="I973" s="49"/>
      <c r="J973" s="49"/>
      <c r="K973" s="25"/>
    </row>
    <row r="974">
      <c r="E974" s="48"/>
      <c r="F974" s="48"/>
      <c r="G974" s="48"/>
      <c r="H974" s="25"/>
      <c r="I974" s="49"/>
      <c r="J974" s="49"/>
      <c r="K974" s="25"/>
    </row>
    <row r="975">
      <c r="E975" s="48"/>
      <c r="F975" s="48"/>
      <c r="G975" s="48"/>
      <c r="H975" s="25"/>
      <c r="I975" s="49"/>
      <c r="J975" s="49"/>
      <c r="K975" s="25"/>
    </row>
    <row r="976">
      <c r="E976" s="48"/>
      <c r="F976" s="48"/>
      <c r="G976" s="48"/>
      <c r="H976" s="25"/>
      <c r="I976" s="49"/>
      <c r="J976" s="49"/>
      <c r="K976" s="25"/>
    </row>
    <row r="977">
      <c r="E977" s="48"/>
      <c r="F977" s="48"/>
      <c r="G977" s="48"/>
      <c r="H977" s="25"/>
      <c r="I977" s="49"/>
      <c r="J977" s="49"/>
      <c r="K977" s="25"/>
    </row>
    <row r="978">
      <c r="E978" s="48"/>
      <c r="F978" s="48"/>
      <c r="G978" s="48"/>
      <c r="H978" s="25"/>
      <c r="I978" s="49"/>
      <c r="J978" s="49"/>
      <c r="K978" s="25"/>
    </row>
    <row r="979">
      <c r="E979" s="48"/>
      <c r="F979" s="48"/>
      <c r="G979" s="48"/>
      <c r="H979" s="25"/>
      <c r="I979" s="49"/>
      <c r="J979" s="49"/>
      <c r="K979" s="25"/>
    </row>
    <row r="980">
      <c r="E980" s="48"/>
      <c r="F980" s="48"/>
      <c r="G980" s="48"/>
      <c r="H980" s="25"/>
      <c r="I980" s="49"/>
      <c r="J980" s="49"/>
      <c r="K980" s="25"/>
    </row>
    <row r="981">
      <c r="E981" s="48"/>
      <c r="F981" s="48"/>
      <c r="G981" s="48"/>
      <c r="H981" s="25"/>
      <c r="I981" s="49"/>
      <c r="J981" s="49"/>
      <c r="K981" s="25"/>
    </row>
    <row r="982">
      <c r="E982" s="48"/>
      <c r="F982" s="48"/>
      <c r="G982" s="48"/>
      <c r="H982" s="25"/>
      <c r="I982" s="49"/>
      <c r="J982" s="49"/>
      <c r="K982" s="25"/>
    </row>
    <row r="983">
      <c r="E983" s="48"/>
      <c r="F983" s="48"/>
      <c r="G983" s="48"/>
      <c r="H983" s="25"/>
      <c r="I983" s="49"/>
      <c r="J983" s="49"/>
      <c r="K983" s="25"/>
    </row>
    <row r="984">
      <c r="E984" s="48"/>
      <c r="F984" s="48"/>
      <c r="G984" s="48"/>
      <c r="H984" s="25"/>
      <c r="I984" s="49"/>
      <c r="J984" s="49"/>
      <c r="K984" s="25"/>
    </row>
    <row r="985">
      <c r="E985" s="48"/>
      <c r="F985" s="48"/>
      <c r="G985" s="48"/>
      <c r="H985" s="25"/>
      <c r="I985" s="49"/>
      <c r="J985" s="49"/>
      <c r="K985" s="25"/>
    </row>
    <row r="986">
      <c r="E986" s="48"/>
      <c r="F986" s="48"/>
      <c r="G986" s="48"/>
      <c r="H986" s="25"/>
      <c r="I986" s="49"/>
      <c r="J986" s="49"/>
      <c r="K986" s="25"/>
    </row>
    <row r="987">
      <c r="E987" s="48"/>
      <c r="F987" s="48"/>
      <c r="G987" s="48"/>
      <c r="H987" s="25"/>
      <c r="I987" s="49"/>
      <c r="J987" s="49"/>
      <c r="K987" s="25"/>
    </row>
    <row r="988">
      <c r="E988" s="48"/>
      <c r="F988" s="48"/>
      <c r="G988" s="48"/>
      <c r="H988" s="25"/>
      <c r="I988" s="49"/>
      <c r="J988" s="49"/>
      <c r="K988" s="25"/>
    </row>
    <row r="989">
      <c r="E989" s="48"/>
      <c r="F989" s="48"/>
      <c r="G989" s="48"/>
      <c r="H989" s="25"/>
      <c r="I989" s="49"/>
      <c r="J989" s="49"/>
      <c r="K989" s="25"/>
    </row>
    <row r="990">
      <c r="E990" s="48"/>
      <c r="F990" s="48"/>
      <c r="G990" s="48"/>
      <c r="H990" s="25"/>
      <c r="I990" s="49"/>
      <c r="J990" s="49"/>
      <c r="K990" s="25"/>
    </row>
    <row r="991">
      <c r="E991" s="48"/>
      <c r="F991" s="48"/>
      <c r="G991" s="48"/>
      <c r="H991" s="25"/>
      <c r="I991" s="49"/>
      <c r="J991" s="49"/>
      <c r="K991" s="25"/>
    </row>
    <row r="992">
      <c r="E992" s="48"/>
      <c r="F992" s="48"/>
      <c r="G992" s="48"/>
      <c r="H992" s="25"/>
      <c r="I992" s="49"/>
      <c r="J992" s="49"/>
      <c r="K992" s="25"/>
    </row>
    <row r="993">
      <c r="E993" s="48"/>
      <c r="F993" s="48"/>
      <c r="G993" s="48"/>
      <c r="H993" s="25"/>
      <c r="I993" s="49"/>
      <c r="J993" s="49"/>
      <c r="K993" s="25"/>
    </row>
    <row r="994">
      <c r="E994" s="48"/>
      <c r="F994" s="48"/>
      <c r="G994" s="48"/>
      <c r="H994" s="25"/>
      <c r="I994" s="49"/>
      <c r="J994" s="49"/>
      <c r="K994" s="25"/>
    </row>
    <row r="995">
      <c r="E995" s="48"/>
      <c r="F995" s="48"/>
      <c r="G995" s="48"/>
      <c r="H995" s="25"/>
      <c r="I995" s="49"/>
      <c r="J995" s="49"/>
      <c r="K995" s="25"/>
    </row>
    <row r="996">
      <c r="E996" s="48"/>
      <c r="F996" s="48"/>
      <c r="G996" s="48"/>
      <c r="H996" s="25"/>
      <c r="I996" s="49"/>
      <c r="J996" s="49"/>
      <c r="K996" s="25"/>
    </row>
    <row r="997">
      <c r="E997" s="48"/>
      <c r="F997" s="48"/>
      <c r="G997" s="48"/>
      <c r="H997" s="25"/>
      <c r="I997" s="49"/>
      <c r="J997" s="49"/>
      <c r="K997" s="25"/>
    </row>
    <row r="998">
      <c r="E998" s="48"/>
      <c r="F998" s="48"/>
      <c r="G998" s="48"/>
      <c r="H998" s="25"/>
      <c r="I998" s="49"/>
      <c r="J998" s="49"/>
      <c r="K998" s="25"/>
    </row>
    <row r="999">
      <c r="E999" s="48"/>
      <c r="F999" s="48"/>
      <c r="G999" s="48"/>
      <c r="H999" s="25"/>
      <c r="I999" s="49"/>
      <c r="J999" s="49"/>
      <c r="K999" s="25"/>
    </row>
    <row r="1000">
      <c r="E1000" s="48"/>
      <c r="F1000" s="48"/>
      <c r="G1000" s="48"/>
      <c r="H1000" s="25"/>
      <c r="I1000" s="49"/>
      <c r="J1000" s="49"/>
      <c r="K1000" s="25"/>
    </row>
    <row r="1001">
      <c r="E1001" s="48"/>
      <c r="F1001" s="48"/>
      <c r="G1001" s="48"/>
      <c r="H1001" s="25"/>
      <c r="I1001" s="49"/>
      <c r="J1001" s="49"/>
      <c r="K1001" s="25"/>
    </row>
    <row r="1002">
      <c r="E1002" s="48"/>
      <c r="F1002" s="48"/>
      <c r="G1002" s="48"/>
      <c r="H1002" s="25"/>
      <c r="I1002" s="49"/>
      <c r="J1002" s="49"/>
      <c r="K1002" s="25"/>
    </row>
    <row r="1003">
      <c r="E1003" s="48"/>
      <c r="F1003" s="48"/>
      <c r="G1003" s="48"/>
      <c r="H1003" s="25"/>
      <c r="I1003" s="49"/>
      <c r="J1003" s="49"/>
      <c r="K1003" s="25"/>
    </row>
    <row r="1004">
      <c r="E1004" s="48"/>
      <c r="F1004" s="48"/>
      <c r="G1004" s="48"/>
      <c r="H1004" s="25"/>
      <c r="I1004" s="49"/>
      <c r="J1004" s="49"/>
      <c r="K1004" s="25"/>
    </row>
    <row r="1005">
      <c r="E1005" s="48"/>
      <c r="F1005" s="48"/>
      <c r="G1005" s="48"/>
      <c r="H1005" s="25"/>
      <c r="I1005" s="49"/>
      <c r="J1005" s="49"/>
      <c r="K1005" s="25"/>
    </row>
    <row r="1006">
      <c r="E1006" s="48"/>
      <c r="F1006" s="48"/>
      <c r="G1006" s="48"/>
      <c r="H1006" s="25"/>
      <c r="I1006" s="49"/>
      <c r="J1006" s="49"/>
      <c r="K1006" s="25"/>
    </row>
    <row r="1007">
      <c r="E1007" s="48"/>
      <c r="F1007" s="48"/>
      <c r="G1007" s="48"/>
      <c r="H1007" s="25"/>
      <c r="I1007" s="49"/>
      <c r="J1007" s="49"/>
      <c r="K1007" s="25"/>
    </row>
    <row r="1008">
      <c r="E1008" s="48"/>
      <c r="F1008" s="48"/>
      <c r="G1008" s="48"/>
      <c r="H1008" s="25"/>
      <c r="I1008" s="49"/>
      <c r="J1008" s="49"/>
      <c r="K1008" s="25"/>
    </row>
    <row r="1009">
      <c r="E1009" s="48"/>
      <c r="F1009" s="48"/>
      <c r="G1009" s="48"/>
      <c r="H1009" s="25"/>
      <c r="I1009" s="49"/>
      <c r="J1009" s="49"/>
      <c r="K1009" s="25"/>
    </row>
    <row r="1010">
      <c r="E1010" s="48"/>
      <c r="F1010" s="48"/>
      <c r="G1010" s="48"/>
      <c r="H1010" s="25"/>
      <c r="I1010" s="49"/>
      <c r="J1010" s="49"/>
      <c r="K1010" s="25"/>
    </row>
    <row r="1011">
      <c r="E1011" s="48"/>
      <c r="F1011" s="48"/>
      <c r="G1011" s="48"/>
      <c r="H1011" s="25"/>
      <c r="I1011" s="49"/>
      <c r="J1011" s="49"/>
      <c r="K1011" s="25"/>
    </row>
    <row r="1012">
      <c r="E1012" s="48"/>
      <c r="F1012" s="48"/>
      <c r="G1012" s="48"/>
      <c r="H1012" s="25"/>
      <c r="I1012" s="49"/>
      <c r="J1012" s="49"/>
      <c r="K1012" s="25"/>
    </row>
    <row r="1013">
      <c r="E1013" s="48"/>
      <c r="F1013" s="48"/>
      <c r="G1013" s="48"/>
      <c r="H1013" s="25"/>
      <c r="I1013" s="49"/>
      <c r="J1013" s="49"/>
      <c r="K1013" s="25"/>
    </row>
    <row r="1014">
      <c r="E1014" s="48"/>
      <c r="F1014" s="48"/>
      <c r="G1014" s="48"/>
      <c r="H1014" s="25"/>
      <c r="I1014" s="49"/>
      <c r="J1014" s="49"/>
      <c r="K1014" s="25"/>
    </row>
    <row r="1015">
      <c r="E1015" s="48"/>
      <c r="F1015" s="48"/>
      <c r="G1015" s="48"/>
      <c r="H1015" s="25"/>
      <c r="I1015" s="49"/>
      <c r="J1015" s="49"/>
      <c r="K1015" s="25"/>
    </row>
    <row r="1016">
      <c r="E1016" s="48"/>
      <c r="F1016" s="48"/>
      <c r="G1016" s="48"/>
      <c r="H1016" s="25"/>
      <c r="I1016" s="49"/>
      <c r="J1016" s="49"/>
      <c r="K1016" s="25"/>
    </row>
    <row r="1017">
      <c r="E1017" s="48"/>
      <c r="F1017" s="48"/>
      <c r="G1017" s="48"/>
      <c r="H1017" s="25"/>
      <c r="I1017" s="49"/>
      <c r="J1017" s="49"/>
      <c r="K1017" s="25"/>
    </row>
    <row r="1018">
      <c r="E1018" s="48"/>
      <c r="F1018" s="48"/>
      <c r="G1018" s="48"/>
      <c r="H1018" s="25"/>
      <c r="I1018" s="49"/>
      <c r="J1018" s="49"/>
      <c r="K1018" s="25"/>
    </row>
    <row r="1019">
      <c r="E1019" s="48"/>
      <c r="F1019" s="48"/>
      <c r="G1019" s="48"/>
      <c r="H1019" s="25"/>
      <c r="I1019" s="49"/>
      <c r="J1019" s="49"/>
      <c r="K1019" s="25"/>
    </row>
    <row r="1020">
      <c r="E1020" s="48"/>
      <c r="F1020" s="48"/>
      <c r="G1020" s="48"/>
      <c r="H1020" s="25"/>
      <c r="I1020" s="49"/>
      <c r="J1020" s="49"/>
      <c r="K1020" s="25"/>
    </row>
    <row r="1021">
      <c r="E1021" s="48"/>
      <c r="F1021" s="48"/>
      <c r="G1021" s="48"/>
      <c r="H1021" s="25"/>
      <c r="I1021" s="49"/>
      <c r="J1021" s="49"/>
      <c r="K1021" s="25"/>
    </row>
    <row r="1022">
      <c r="E1022" s="48"/>
      <c r="F1022" s="48"/>
      <c r="G1022" s="48"/>
      <c r="H1022" s="25"/>
      <c r="I1022" s="49"/>
      <c r="J1022" s="49"/>
      <c r="K1022" s="25"/>
    </row>
    <row r="1023">
      <c r="E1023" s="48"/>
      <c r="F1023" s="48"/>
      <c r="G1023" s="48"/>
      <c r="H1023" s="25"/>
      <c r="I1023" s="49"/>
      <c r="J1023" s="49"/>
      <c r="K1023" s="25"/>
    </row>
    <row r="1024">
      <c r="E1024" s="48"/>
      <c r="F1024" s="48"/>
      <c r="G1024" s="48"/>
      <c r="H1024" s="25"/>
      <c r="I1024" s="49"/>
      <c r="J1024" s="49"/>
      <c r="K1024" s="25"/>
    </row>
    <row r="1025">
      <c r="E1025" s="48"/>
      <c r="F1025" s="48"/>
      <c r="G1025" s="48"/>
      <c r="H1025" s="25"/>
      <c r="I1025" s="49"/>
      <c r="J1025" s="49"/>
      <c r="K1025" s="25"/>
    </row>
    <row r="1026">
      <c r="E1026" s="48"/>
      <c r="F1026" s="48"/>
      <c r="G1026" s="48"/>
      <c r="H1026" s="25"/>
      <c r="I1026" s="49"/>
      <c r="J1026" s="49"/>
      <c r="K1026" s="25"/>
    </row>
    <row r="1027">
      <c r="E1027" s="48"/>
      <c r="F1027" s="48"/>
      <c r="G1027" s="48"/>
      <c r="H1027" s="25"/>
      <c r="I1027" s="49"/>
      <c r="J1027" s="49"/>
      <c r="K1027" s="25"/>
    </row>
    <row r="1028">
      <c r="E1028" s="48"/>
      <c r="F1028" s="48"/>
      <c r="G1028" s="48"/>
      <c r="H1028" s="25"/>
      <c r="I1028" s="49"/>
      <c r="J1028" s="49"/>
      <c r="K1028" s="25"/>
    </row>
    <row r="1029">
      <c r="E1029" s="48"/>
      <c r="F1029" s="48"/>
      <c r="G1029" s="48"/>
      <c r="H1029" s="25"/>
      <c r="I1029" s="49"/>
      <c r="J1029" s="49"/>
      <c r="K1029" s="25"/>
    </row>
    <row r="1030">
      <c r="E1030" s="48"/>
      <c r="F1030" s="48"/>
      <c r="G1030" s="48"/>
      <c r="H1030" s="25"/>
      <c r="I1030" s="49"/>
      <c r="J1030" s="49"/>
      <c r="K1030" s="25"/>
    </row>
    <row r="1031">
      <c r="E1031" s="48"/>
      <c r="F1031" s="48"/>
      <c r="G1031" s="48"/>
      <c r="H1031" s="25"/>
      <c r="I1031" s="49"/>
      <c r="J1031" s="49"/>
      <c r="K1031" s="25"/>
    </row>
    <row r="1032">
      <c r="E1032" s="48"/>
      <c r="F1032" s="48"/>
      <c r="G1032" s="48"/>
      <c r="H1032" s="25"/>
      <c r="I1032" s="49"/>
      <c r="J1032" s="49"/>
      <c r="K1032" s="25"/>
    </row>
    <row r="1033">
      <c r="E1033" s="48"/>
      <c r="F1033" s="48"/>
      <c r="G1033" s="48"/>
      <c r="H1033" s="25"/>
      <c r="I1033" s="49"/>
      <c r="J1033" s="49"/>
      <c r="K1033" s="25"/>
    </row>
    <row r="1034">
      <c r="E1034" s="48"/>
      <c r="F1034" s="48"/>
      <c r="G1034" s="48"/>
      <c r="H1034" s="25"/>
      <c r="I1034" s="49"/>
      <c r="J1034" s="49"/>
      <c r="K1034" s="25"/>
    </row>
    <row r="1035">
      <c r="E1035" s="48"/>
      <c r="F1035" s="48"/>
      <c r="G1035" s="48"/>
      <c r="H1035" s="25"/>
      <c r="I1035" s="49"/>
      <c r="J1035" s="49"/>
      <c r="K1035" s="25"/>
    </row>
    <row r="1036">
      <c r="E1036" s="48"/>
      <c r="F1036" s="48"/>
      <c r="G1036" s="48"/>
      <c r="H1036" s="25"/>
      <c r="I1036" s="49"/>
      <c r="J1036" s="49"/>
      <c r="K1036" s="25"/>
    </row>
    <row r="1037">
      <c r="E1037" s="48"/>
      <c r="F1037" s="48"/>
      <c r="G1037" s="48"/>
      <c r="H1037" s="25"/>
      <c r="I1037" s="49"/>
      <c r="J1037" s="49"/>
      <c r="K1037" s="25"/>
    </row>
    <row r="1038">
      <c r="E1038" s="48"/>
      <c r="F1038" s="48"/>
      <c r="G1038" s="48"/>
      <c r="H1038" s="25"/>
      <c r="I1038" s="49"/>
      <c r="J1038" s="49"/>
      <c r="K1038" s="25"/>
    </row>
    <row r="1039">
      <c r="E1039" s="48"/>
      <c r="F1039" s="48"/>
      <c r="G1039" s="48"/>
      <c r="H1039" s="25"/>
      <c r="I1039" s="49"/>
      <c r="J1039" s="49"/>
      <c r="K1039" s="25"/>
    </row>
    <row r="1040">
      <c r="E1040" s="48"/>
      <c r="F1040" s="48"/>
      <c r="G1040" s="48"/>
      <c r="H1040" s="25"/>
      <c r="I1040" s="49"/>
      <c r="J1040" s="49"/>
      <c r="K1040" s="25"/>
    </row>
    <row r="1041">
      <c r="E1041" s="48"/>
      <c r="F1041" s="48"/>
      <c r="G1041" s="48"/>
      <c r="H1041" s="25"/>
      <c r="I1041" s="49"/>
      <c r="J1041" s="49"/>
      <c r="K1041" s="25"/>
    </row>
    <row r="1042">
      <c r="E1042" s="48"/>
      <c r="F1042" s="48"/>
      <c r="G1042" s="48"/>
      <c r="H1042" s="25"/>
      <c r="I1042" s="49"/>
      <c r="J1042" s="49"/>
      <c r="K1042" s="25"/>
    </row>
    <row r="1043">
      <c r="E1043" s="48"/>
      <c r="F1043" s="48"/>
      <c r="G1043" s="48"/>
      <c r="H1043" s="25"/>
      <c r="I1043" s="49"/>
      <c r="J1043" s="49"/>
      <c r="K1043" s="25"/>
    </row>
    <row r="1044">
      <c r="E1044" s="48"/>
      <c r="F1044" s="48"/>
      <c r="G1044" s="48"/>
      <c r="H1044" s="25"/>
      <c r="I1044" s="49"/>
      <c r="J1044" s="49"/>
      <c r="K1044" s="25"/>
    </row>
    <row r="1045">
      <c r="E1045" s="48"/>
      <c r="F1045" s="48"/>
      <c r="G1045" s="48"/>
      <c r="H1045" s="25"/>
      <c r="I1045" s="49"/>
      <c r="J1045" s="49"/>
      <c r="K1045" s="25"/>
    </row>
    <row r="1046">
      <c r="E1046" s="48"/>
      <c r="F1046" s="48"/>
      <c r="G1046" s="48"/>
      <c r="H1046" s="25"/>
      <c r="I1046" s="49"/>
      <c r="J1046" s="49"/>
      <c r="K1046" s="25"/>
    </row>
    <row r="1047">
      <c r="E1047" s="48"/>
      <c r="F1047" s="48"/>
      <c r="G1047" s="48"/>
      <c r="H1047" s="25"/>
      <c r="I1047" s="49"/>
      <c r="J1047" s="49"/>
      <c r="K1047" s="25"/>
    </row>
    <row r="1048">
      <c r="E1048" s="48"/>
      <c r="F1048" s="48"/>
      <c r="G1048" s="48"/>
      <c r="H1048" s="25"/>
      <c r="I1048" s="49"/>
      <c r="J1048" s="49"/>
      <c r="K1048" s="25"/>
    </row>
    <row r="1049">
      <c r="E1049" s="48"/>
      <c r="F1049" s="48"/>
      <c r="G1049" s="48"/>
      <c r="H1049" s="25"/>
      <c r="I1049" s="49"/>
      <c r="J1049" s="49"/>
      <c r="K1049" s="25"/>
    </row>
    <row r="1050">
      <c r="E1050" s="48"/>
      <c r="F1050" s="48"/>
      <c r="G1050" s="48"/>
      <c r="H1050" s="25"/>
      <c r="I1050" s="49"/>
      <c r="J1050" s="49"/>
      <c r="K1050" s="25"/>
    </row>
    <row r="1051">
      <c r="E1051" s="48"/>
      <c r="F1051" s="48"/>
      <c r="G1051" s="48"/>
      <c r="H1051" s="25"/>
      <c r="I1051" s="49"/>
      <c r="J1051" s="49"/>
      <c r="K1051" s="25"/>
    </row>
    <row r="1052">
      <c r="E1052" s="48"/>
      <c r="F1052" s="48"/>
      <c r="G1052" s="48"/>
      <c r="H1052" s="25"/>
      <c r="I1052" s="49"/>
      <c r="J1052" s="49"/>
      <c r="K1052" s="25"/>
    </row>
    <row r="1053">
      <c r="E1053" s="48"/>
      <c r="F1053" s="48"/>
      <c r="G1053" s="48"/>
      <c r="H1053" s="25"/>
      <c r="I1053" s="49"/>
      <c r="J1053" s="49"/>
      <c r="K1053" s="25"/>
    </row>
    <row r="1054">
      <c r="E1054" s="48"/>
      <c r="F1054" s="48"/>
      <c r="G1054" s="48"/>
      <c r="H1054" s="25"/>
      <c r="I1054" s="49"/>
      <c r="J1054" s="49"/>
      <c r="K1054" s="25"/>
    </row>
    <row r="1055">
      <c r="E1055" s="48"/>
      <c r="F1055" s="48"/>
      <c r="G1055" s="48"/>
      <c r="H1055" s="25"/>
      <c r="I1055" s="49"/>
      <c r="J1055" s="49"/>
      <c r="K1055" s="25"/>
    </row>
    <row r="1056">
      <c r="E1056" s="48"/>
      <c r="F1056" s="48"/>
      <c r="G1056" s="48"/>
      <c r="H1056" s="25"/>
      <c r="I1056" s="49"/>
      <c r="J1056" s="49"/>
      <c r="K1056" s="25"/>
    </row>
    <row r="1057">
      <c r="E1057" s="48"/>
      <c r="F1057" s="48"/>
      <c r="G1057" s="48"/>
      <c r="H1057" s="25"/>
      <c r="I1057" s="49"/>
      <c r="J1057" s="49"/>
      <c r="K1057" s="25"/>
    </row>
    <row r="1058">
      <c r="E1058" s="48"/>
      <c r="F1058" s="48"/>
      <c r="G1058" s="48"/>
      <c r="H1058" s="25"/>
      <c r="I1058" s="49"/>
      <c r="J1058" s="49"/>
      <c r="K1058" s="25"/>
    </row>
    <row r="1059">
      <c r="E1059" s="48"/>
      <c r="F1059" s="48"/>
      <c r="G1059" s="48"/>
      <c r="H1059" s="25"/>
      <c r="I1059" s="49"/>
      <c r="J1059" s="49"/>
      <c r="K1059" s="25"/>
    </row>
    <row r="1060">
      <c r="E1060" s="48"/>
      <c r="F1060" s="48"/>
      <c r="G1060" s="48"/>
      <c r="H1060" s="25"/>
      <c r="I1060" s="49"/>
      <c r="J1060" s="49"/>
      <c r="K1060" s="25"/>
    </row>
    <row r="1061">
      <c r="E1061" s="48"/>
      <c r="F1061" s="48"/>
      <c r="G1061" s="48"/>
      <c r="H1061" s="25"/>
      <c r="I1061" s="49"/>
      <c r="J1061" s="49"/>
      <c r="K1061" s="25"/>
    </row>
    <row r="1062">
      <c r="E1062" s="48"/>
      <c r="F1062" s="48"/>
      <c r="G1062" s="48"/>
      <c r="H1062" s="25"/>
      <c r="I1062" s="49"/>
      <c r="J1062" s="49"/>
      <c r="K1062" s="25"/>
    </row>
    <row r="1063">
      <c r="E1063" s="48"/>
      <c r="F1063" s="48"/>
      <c r="G1063" s="48"/>
      <c r="H1063" s="25"/>
      <c r="I1063" s="49"/>
      <c r="J1063" s="49"/>
      <c r="K1063" s="25"/>
    </row>
    <row r="1064">
      <c r="E1064" s="48"/>
      <c r="F1064" s="48"/>
      <c r="G1064" s="48"/>
      <c r="H1064" s="25"/>
      <c r="I1064" s="49"/>
      <c r="J1064" s="49"/>
      <c r="K1064" s="25"/>
    </row>
    <row r="1065">
      <c r="E1065" s="48"/>
      <c r="F1065" s="48"/>
      <c r="G1065" s="48"/>
      <c r="H1065" s="25"/>
      <c r="I1065" s="49"/>
      <c r="J1065" s="49"/>
      <c r="K1065" s="25"/>
    </row>
    <row r="1066">
      <c r="E1066" s="48"/>
      <c r="F1066" s="48"/>
      <c r="G1066" s="48"/>
      <c r="H1066" s="25"/>
      <c r="I1066" s="49"/>
      <c r="J1066" s="49"/>
      <c r="K1066" s="25"/>
    </row>
    <row r="1067">
      <c r="E1067" s="48"/>
      <c r="F1067" s="48"/>
      <c r="G1067" s="48"/>
      <c r="H1067" s="25"/>
      <c r="I1067" s="49"/>
      <c r="J1067" s="49"/>
      <c r="K1067" s="25"/>
    </row>
    <row r="1068">
      <c r="E1068" s="48"/>
      <c r="F1068" s="48"/>
      <c r="G1068" s="48"/>
      <c r="H1068" s="25"/>
      <c r="I1068" s="49"/>
      <c r="J1068" s="49"/>
      <c r="K1068" s="25"/>
    </row>
    <row r="1069">
      <c r="E1069" s="48"/>
      <c r="F1069" s="48"/>
      <c r="G1069" s="48"/>
      <c r="H1069" s="25"/>
      <c r="I1069" s="49"/>
      <c r="J1069" s="49"/>
      <c r="K1069" s="25"/>
    </row>
    <row r="1070">
      <c r="E1070" s="48"/>
      <c r="F1070" s="48"/>
      <c r="G1070" s="48"/>
      <c r="H1070" s="25"/>
      <c r="I1070" s="49"/>
      <c r="J1070" s="49"/>
      <c r="K1070" s="25"/>
    </row>
    <row r="1071">
      <c r="E1071" s="48"/>
      <c r="F1071" s="48"/>
      <c r="G1071" s="48"/>
      <c r="H1071" s="25"/>
      <c r="I1071" s="49"/>
      <c r="J1071" s="49"/>
      <c r="K1071" s="25"/>
    </row>
    <row r="1072">
      <c r="E1072" s="48"/>
      <c r="F1072" s="48"/>
      <c r="G1072" s="48"/>
      <c r="H1072" s="25"/>
      <c r="I1072" s="49"/>
      <c r="J1072" s="49"/>
      <c r="K1072" s="25"/>
    </row>
    <row r="1073">
      <c r="E1073" s="48"/>
      <c r="F1073" s="48"/>
      <c r="G1073" s="48"/>
      <c r="H1073" s="25"/>
      <c r="I1073" s="49"/>
      <c r="J1073" s="49"/>
      <c r="K1073" s="25"/>
    </row>
    <row r="1074">
      <c r="E1074" s="48"/>
      <c r="F1074" s="48"/>
      <c r="G1074" s="48"/>
      <c r="H1074" s="25"/>
      <c r="I1074" s="49"/>
      <c r="J1074" s="49"/>
      <c r="K1074" s="25"/>
    </row>
    <row r="1075">
      <c r="E1075" s="48"/>
      <c r="F1075" s="48"/>
      <c r="G1075" s="48"/>
      <c r="H1075" s="25"/>
      <c r="I1075" s="49"/>
      <c r="J1075" s="49"/>
      <c r="K1075" s="25"/>
    </row>
    <row r="1076">
      <c r="E1076" s="48"/>
      <c r="F1076" s="48"/>
      <c r="G1076" s="48"/>
      <c r="H1076" s="25"/>
      <c r="I1076" s="49"/>
      <c r="J1076" s="49"/>
      <c r="K1076" s="25"/>
    </row>
    <row r="1077">
      <c r="E1077" s="48"/>
      <c r="F1077" s="48"/>
      <c r="G1077" s="48"/>
      <c r="H1077" s="25"/>
      <c r="I1077" s="49"/>
      <c r="J1077" s="49"/>
      <c r="K1077" s="25"/>
    </row>
    <row r="1078">
      <c r="E1078" s="48"/>
      <c r="F1078" s="48"/>
      <c r="G1078" s="48"/>
      <c r="H1078" s="25"/>
      <c r="I1078" s="49"/>
      <c r="J1078" s="49"/>
      <c r="K1078" s="25"/>
    </row>
    <row r="1079">
      <c r="E1079" s="48"/>
      <c r="F1079" s="48"/>
      <c r="G1079" s="48"/>
      <c r="H1079" s="25"/>
      <c r="I1079" s="49"/>
      <c r="J1079" s="49"/>
      <c r="K1079" s="25"/>
    </row>
    <row r="1080">
      <c r="E1080" s="48"/>
      <c r="F1080" s="48"/>
      <c r="G1080" s="48"/>
      <c r="H1080" s="25"/>
      <c r="I1080" s="49"/>
      <c r="J1080" s="49"/>
      <c r="K1080" s="25"/>
    </row>
    <row r="1081">
      <c r="E1081" s="48"/>
      <c r="F1081" s="48"/>
      <c r="G1081" s="48"/>
      <c r="H1081" s="25"/>
      <c r="I1081" s="49"/>
      <c r="J1081" s="49"/>
      <c r="K1081" s="25"/>
    </row>
    <row r="1082">
      <c r="E1082" s="48"/>
      <c r="F1082" s="48"/>
      <c r="G1082" s="48"/>
      <c r="H1082" s="25"/>
      <c r="I1082" s="49"/>
      <c r="J1082" s="49"/>
      <c r="K1082" s="25"/>
    </row>
    <row r="1083">
      <c r="E1083" s="48"/>
      <c r="F1083" s="48"/>
      <c r="G1083" s="48"/>
      <c r="H1083" s="25"/>
      <c r="I1083" s="49"/>
      <c r="J1083" s="49"/>
      <c r="K1083" s="25"/>
    </row>
    <row r="1084">
      <c r="E1084" s="48"/>
      <c r="F1084" s="48"/>
      <c r="G1084" s="48"/>
      <c r="H1084" s="25"/>
      <c r="I1084" s="49"/>
      <c r="J1084" s="49"/>
      <c r="K1084" s="25"/>
    </row>
    <row r="1085">
      <c r="E1085" s="48"/>
      <c r="F1085" s="48"/>
      <c r="G1085" s="48"/>
      <c r="H1085" s="25"/>
      <c r="I1085" s="49"/>
      <c r="J1085" s="49"/>
      <c r="K1085" s="25"/>
    </row>
    <row r="1086">
      <c r="E1086" s="48"/>
      <c r="F1086" s="48"/>
      <c r="G1086" s="48"/>
      <c r="H1086" s="25"/>
      <c r="I1086" s="49"/>
      <c r="J1086" s="49"/>
      <c r="K1086" s="25"/>
    </row>
    <row r="1087">
      <c r="E1087" s="48"/>
      <c r="F1087" s="48"/>
      <c r="G1087" s="48"/>
      <c r="H1087" s="25"/>
      <c r="I1087" s="49"/>
      <c r="J1087" s="49"/>
      <c r="K1087" s="25"/>
    </row>
    <row r="1088">
      <c r="E1088" s="48"/>
      <c r="F1088" s="48"/>
      <c r="G1088" s="48"/>
      <c r="H1088" s="25"/>
      <c r="I1088" s="49"/>
      <c r="J1088" s="49"/>
      <c r="K1088" s="25"/>
    </row>
    <row r="1089">
      <c r="E1089" s="48"/>
      <c r="F1089" s="48"/>
      <c r="G1089" s="48"/>
      <c r="H1089" s="25"/>
      <c r="I1089" s="49"/>
      <c r="J1089" s="49"/>
      <c r="K1089" s="25"/>
    </row>
    <row r="1090">
      <c r="E1090" s="48"/>
      <c r="F1090" s="48"/>
      <c r="G1090" s="48"/>
      <c r="H1090" s="25"/>
      <c r="I1090" s="49"/>
      <c r="J1090" s="49"/>
      <c r="K1090" s="25"/>
    </row>
    <row r="1091">
      <c r="E1091" s="48"/>
      <c r="F1091" s="48"/>
      <c r="G1091" s="48"/>
      <c r="H1091" s="25"/>
      <c r="I1091" s="49"/>
      <c r="J1091" s="49"/>
      <c r="K1091" s="25"/>
    </row>
  </sheetData>
  <conditionalFormatting sqref="D44">
    <cfRule type="colorScale" priority="1">
      <colorScale>
        <cfvo type="min"/>
        <cfvo type="max"/>
        <color rgb="FF57BB8A"/>
        <color rgb="FFFFFFFF"/>
      </colorScale>
    </cfRule>
  </conditionalFormatting>
  <drawing r:id="rId2"/>
  <legacyDrawing r:id="rId3"/>
</worksheet>
</file>