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 tabRatio="828" firstSheet="2" activeTab="3"/>
  </bookViews>
  <sheets>
    <sheet name="Без коэффициентов и по пичкам" sheetId="9" r:id="rId1"/>
    <sheet name="С оптимальными коэффициентами" sheetId="1" r:id="rId2"/>
    <sheet name="АНФХ" sheetId="2" r:id="rId3"/>
    <sheet name="Диаграмма1" sheetId="12" r:id="rId4"/>
    <sheet name="Расчет прос. эф. по эксп. знач." sheetId="6" r:id="rId5"/>
    <sheet name="Диаграмма2" sheetId="14" r:id="rId6"/>
    <sheet name="С реальными коэффициентами" sheetId="11" r:id="rId7"/>
    <sheet name="График коэфф." sheetId="4" r:id="rId8"/>
    <sheet name="График диф. эфф." sheetId="5" r:id="rId9"/>
    <sheet name="Лист1" sheetId="13" r:id="rId10"/>
  </sheets>
  <calcPr calcId="145621"/>
</workbook>
</file>

<file path=xl/calcChain.xml><?xml version="1.0" encoding="utf-8"?>
<calcChain xmlns="http://schemas.openxmlformats.org/spreadsheetml/2006/main">
  <c r="AB6" i="6" l="1"/>
  <c r="AB5" i="6"/>
  <c r="Z5" i="6"/>
  <c r="Y4" i="6"/>
  <c r="Y5" i="6"/>
  <c r="AM6" i="11" l="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5" i="11"/>
  <c r="AH6" i="11" l="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5" i="11"/>
  <c r="AA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5" i="11"/>
  <c r="Z6" i="6" l="1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AA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11" i="2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5" i="11"/>
  <c r="AA6" i="6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5" i="9"/>
  <c r="P11" i="9"/>
  <c r="R11" i="9" s="1"/>
  <c r="P10" i="9"/>
  <c r="R10" i="9" s="1"/>
  <c r="P9" i="9"/>
  <c r="R9" i="9" s="1"/>
  <c r="P8" i="9"/>
  <c r="R8" i="9" s="1"/>
  <c r="P7" i="9"/>
  <c r="R7" i="9" s="1"/>
  <c r="P6" i="9"/>
  <c r="R6" i="9" s="1"/>
  <c r="P5" i="9"/>
  <c r="R5" i="9" s="1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5" i="9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4" i="6"/>
  <c r="AB7" i="6" l="1"/>
  <c r="AA29" i="6"/>
  <c r="AB8" i="6"/>
  <c r="AB12" i="6"/>
  <c r="AB16" i="6"/>
  <c r="AB20" i="6"/>
  <c r="AB24" i="6"/>
  <c r="AB28" i="6"/>
  <c r="AA7" i="6"/>
  <c r="AA11" i="6"/>
  <c r="AA15" i="6"/>
  <c r="AA19" i="6"/>
  <c r="AA23" i="6"/>
  <c r="AA27" i="6"/>
  <c r="AA26" i="6" l="1"/>
  <c r="AA22" i="6"/>
  <c r="AA18" i="6"/>
  <c r="AA14" i="6"/>
  <c r="AA10" i="6"/>
  <c r="AB27" i="6"/>
  <c r="AB23" i="6"/>
  <c r="AB19" i="6"/>
  <c r="AB15" i="6"/>
  <c r="AB11" i="6"/>
  <c r="AA20" i="6"/>
  <c r="AA16" i="6"/>
  <c r="AA12" i="6"/>
  <c r="AA8" i="6"/>
  <c r="AB25" i="6"/>
  <c r="AB21" i="6"/>
  <c r="AB17" i="6"/>
  <c r="AB13" i="6"/>
  <c r="AB9" i="6"/>
  <c r="AA25" i="6"/>
  <c r="AA21" i="6"/>
  <c r="AA17" i="6"/>
  <c r="AA13" i="6"/>
  <c r="AA9" i="6"/>
  <c r="AB26" i="6"/>
  <c r="AB22" i="6"/>
  <c r="AB18" i="6"/>
  <c r="AB14" i="6"/>
  <c r="AB10" i="6"/>
  <c r="AB29" i="6"/>
  <c r="AA24" i="6"/>
  <c r="AA28" i="6"/>
</calcChain>
</file>

<file path=xl/sharedStrings.xml><?xml version="1.0" encoding="utf-8"?>
<sst xmlns="http://schemas.openxmlformats.org/spreadsheetml/2006/main" count="289" uniqueCount="197">
  <si>
    <t>Hор, %</t>
  </si>
  <si>
    <t>-</t>
  </si>
  <si>
    <r>
      <t>Н</t>
    </r>
    <r>
      <rPr>
        <b/>
        <vertAlign val="subscript"/>
        <sz val="10"/>
        <rFont val="Times New Roman"/>
        <family val="1"/>
        <charset val="204"/>
      </rPr>
      <t>12</t>
    </r>
    <r>
      <rPr>
        <b/>
        <sz val="10"/>
        <rFont val="Times New Roman"/>
        <family val="1"/>
        <charset val="204"/>
      </rPr>
      <t>, %</t>
    </r>
  </si>
  <si>
    <r>
      <t>dp</t>
    </r>
    <r>
      <rPr>
        <b/>
        <sz val="10"/>
        <color theme="1"/>
        <rFont val="Times New Roman"/>
        <family val="1"/>
        <charset val="204"/>
      </rPr>
      <t xml:space="preserve">/dH </t>
    </r>
    <r>
      <rPr>
        <b/>
        <sz val="9"/>
        <color theme="1"/>
        <rFont val="Times New Roman"/>
        <family val="1"/>
        <charset val="204"/>
      </rPr>
      <t>*10</t>
    </r>
    <r>
      <rPr>
        <b/>
        <vertAlign val="superscript"/>
        <sz val="9"/>
        <color theme="1"/>
        <rFont val="Times New Roman"/>
        <family val="1"/>
        <charset val="204"/>
      </rPr>
      <t>3</t>
    </r>
    <r>
      <rPr>
        <b/>
        <sz val="9"/>
        <color theme="1"/>
        <rFont val="Times New Roman"/>
        <family val="1"/>
        <charset val="204"/>
      </rPr>
      <t>%/см</t>
    </r>
  </si>
  <si>
    <t>Коэф. пр. эфф. (R2)</t>
  </si>
  <si>
    <t>Коэф. пр. эфф. (R1)</t>
  </si>
  <si>
    <t>Время, сек</t>
  </si>
  <si>
    <t>J1</t>
  </si>
  <si>
    <t>J2</t>
  </si>
  <si>
    <t>R1</t>
  </si>
  <si>
    <t>R2</t>
  </si>
  <si>
    <t>P1</t>
  </si>
  <si>
    <t>Tx</t>
  </si>
  <si>
    <t>dT</t>
  </si>
  <si>
    <t>Pпг</t>
  </si>
  <si>
    <t>H10</t>
  </si>
  <si>
    <t>H9</t>
  </si>
  <si>
    <t>Hупз</t>
  </si>
  <si>
    <t>Lкд</t>
  </si>
  <si>
    <t>Lдр</t>
  </si>
  <si>
    <t>Cб р-ра</t>
  </si>
  <si>
    <t>Сб подп</t>
  </si>
  <si>
    <t>F подп</t>
  </si>
  <si>
    <t>N1</t>
  </si>
  <si>
    <t>Nтг</t>
  </si>
  <si>
    <t>AO</t>
  </si>
  <si>
    <t>292.97</t>
  </si>
  <si>
    <t>2370.7</t>
  </si>
  <si>
    <t>292.96</t>
  </si>
  <si>
    <t>292.98</t>
  </si>
  <si>
    <t>2376.1</t>
  </si>
  <si>
    <t>2375.3</t>
  </si>
  <si>
    <t>293.05</t>
  </si>
  <si>
    <t>2386.6</t>
  </si>
  <si>
    <t>293.07</t>
  </si>
  <si>
    <t>293.01</t>
  </si>
  <si>
    <t>2381.6</t>
  </si>
  <si>
    <t>293.04</t>
  </si>
  <si>
    <t>2383.1</t>
  </si>
  <si>
    <t>293.02</t>
  </si>
  <si>
    <t>293.03</t>
  </si>
  <si>
    <t>2381.7</t>
  </si>
  <si>
    <t>2379.5</t>
  </si>
  <si>
    <t>2380.6</t>
  </si>
  <si>
    <t>292.95</t>
  </si>
  <si>
    <t>2364.7</t>
  </si>
  <si>
    <t>№ п.п.</t>
  </si>
  <si>
    <t>Время</t>
  </si>
  <si>
    <t>№ ОР</t>
  </si>
  <si>
    <t>Tt</t>
  </si>
  <si>
    <t>Nt, МВт</t>
  </si>
  <si>
    <t>Твх, гр.</t>
  </si>
  <si>
    <t>№кан.</t>
  </si>
  <si>
    <t>dH1, см.</t>
  </si>
  <si>
    <t>dH2, см.</t>
  </si>
  <si>
    <t>J, A</t>
  </si>
  <si>
    <t>dTм, сек</t>
  </si>
  <si>
    <t>Ro, %</t>
  </si>
  <si>
    <t>Ah, %/см</t>
  </si>
  <si>
    <t>An, %/МВт</t>
  </si>
  <si>
    <t>S^2, %</t>
  </si>
  <si>
    <t>5.168</t>
  </si>
  <si>
    <t>7.7445E-05</t>
  </si>
  <si>
    <t>6.156</t>
  </si>
  <si>
    <t>8.3486E-05</t>
  </si>
  <si>
    <t>4.237</t>
  </si>
  <si>
    <t>5.233</t>
  </si>
  <si>
    <t>2378.8</t>
  </si>
  <si>
    <t>8.6083E-05</t>
  </si>
  <si>
    <t>5.332</t>
  </si>
  <si>
    <t>8.6195E-05</t>
  </si>
  <si>
    <t>6.229</t>
  </si>
  <si>
    <t>8.5598E-05</t>
  </si>
  <si>
    <t>6.262</t>
  </si>
  <si>
    <t>5.992</t>
  </si>
  <si>
    <t>7.013</t>
  </si>
  <si>
    <t>2379.9</t>
  </si>
  <si>
    <t>4.146</t>
  </si>
  <si>
    <t>2394.6</t>
  </si>
  <si>
    <t>8.1251E-05</t>
  </si>
  <si>
    <t>4.203</t>
  </si>
  <si>
    <t>8.5373E-05</t>
  </si>
  <si>
    <t>6.196</t>
  </si>
  <si>
    <t>7.4092E-05</t>
  </si>
  <si>
    <t>-2.8847E-04</t>
  </si>
  <si>
    <t>-2.6809E-04</t>
  </si>
  <si>
    <t>8.9290E-08</t>
  </si>
  <si>
    <t>7.5143E-05</t>
  </si>
  <si>
    <t>-6.9825E-05</t>
  </si>
  <si>
    <t>-2.9791E-04</t>
  </si>
  <si>
    <t>9.1285E-08</t>
  </si>
  <si>
    <t>7.5895E-05</t>
  </si>
  <si>
    <t>2.0049E-04</t>
  </si>
  <si>
    <t>-3.3657E-04</t>
  </si>
  <si>
    <t>1.1296E-07</t>
  </si>
  <si>
    <t>2380.1</t>
  </si>
  <si>
    <t>7.6806E-05</t>
  </si>
  <si>
    <t>-5.9749E-04</t>
  </si>
  <si>
    <t>-2.4944E-04</t>
  </si>
  <si>
    <t>1.6446E-07</t>
  </si>
  <si>
    <t>1.7938E-04</t>
  </si>
  <si>
    <t>-3.2619E-04</t>
  </si>
  <si>
    <t>1.4472E-07</t>
  </si>
  <si>
    <t>7.8377E-05</t>
  </si>
  <si>
    <t>-1.2401E-04</t>
  </si>
  <si>
    <t>-3.6358E-04</t>
  </si>
  <si>
    <t>2.2090E-07</t>
  </si>
  <si>
    <t>2374.6</t>
  </si>
  <si>
    <t>7.9096E-05</t>
  </si>
  <si>
    <t>5.135</t>
  </si>
  <si>
    <t>-4.6144E-04</t>
  </si>
  <si>
    <t>-3.4183E-04</t>
  </si>
  <si>
    <t>2.5563E-07</t>
  </si>
  <si>
    <t>8.0250E-05</t>
  </si>
  <si>
    <t>-2.5998E-04</t>
  </si>
  <si>
    <t>-2.9423E-04</t>
  </si>
  <si>
    <t>3.0362E-07</t>
  </si>
  <si>
    <t>-2.1326E-04</t>
  </si>
  <si>
    <t>-3.2359E-04</t>
  </si>
  <si>
    <t>2.3235E-07</t>
  </si>
  <si>
    <t>8.1625E-05</t>
  </si>
  <si>
    <t>5.234</t>
  </si>
  <si>
    <t>4.7326E-05</t>
  </si>
  <si>
    <t>-4.1372E-04</t>
  </si>
  <si>
    <t>1.9442E-07</t>
  </si>
  <si>
    <t>8.2428E-05</t>
  </si>
  <si>
    <t>-1.5146E-05</t>
  </si>
  <si>
    <t>-3.7363E-04</t>
  </si>
  <si>
    <t>3.6030E-07</t>
  </si>
  <si>
    <t>8.3008E-05</t>
  </si>
  <si>
    <t>1.5020E-04</t>
  </si>
  <si>
    <t>-4.2177E-04</t>
  </si>
  <si>
    <t>3.4739E-07</t>
  </si>
  <si>
    <t>-5.0656E-04</t>
  </si>
  <si>
    <t>-4.0884E-04</t>
  </si>
  <si>
    <t>3.2380E-07</t>
  </si>
  <si>
    <t>2382.1</t>
  </si>
  <si>
    <t>8.3895E-05</t>
  </si>
  <si>
    <t>6.2949E-05</t>
  </si>
  <si>
    <t>-4.0138E-04</t>
  </si>
  <si>
    <t>3.3300E-07</t>
  </si>
  <si>
    <t>8.4396E-05</t>
  </si>
  <si>
    <t>-3.4983E-05</t>
  </si>
  <si>
    <t>-3.9920E-04</t>
  </si>
  <si>
    <t>3.8127E-07</t>
  </si>
  <si>
    <t>8.4690E-05</t>
  </si>
  <si>
    <t>-4.1555E-04</t>
  </si>
  <si>
    <t>-4.2402E-04</t>
  </si>
  <si>
    <t>4.8054E-07</t>
  </si>
  <si>
    <t>8.5162E-05</t>
  </si>
  <si>
    <t>-9.7653E-04</t>
  </si>
  <si>
    <t>-4.4121E-04</t>
  </si>
  <si>
    <t>4.1675E-07</t>
  </si>
  <si>
    <t>-1.7416E-04</t>
  </si>
  <si>
    <t>-4.4713E-04</t>
  </si>
  <si>
    <t>5.3235E-07</t>
  </si>
  <si>
    <t>8.5761E-05</t>
  </si>
  <si>
    <t>-4.1413E-04</t>
  </si>
  <si>
    <t>-5.7993E-04</t>
  </si>
  <si>
    <t>3.9789E-07</t>
  </si>
  <si>
    <t>8.5919E-05</t>
  </si>
  <si>
    <t>-1.2296E-03</t>
  </si>
  <si>
    <t>-4.3981E-04</t>
  </si>
  <si>
    <t>4.3445E-07</t>
  </si>
  <si>
    <t>6.3471E-05</t>
  </si>
  <si>
    <t>-4.9209E-04</t>
  </si>
  <si>
    <t>4.6445E-07</t>
  </si>
  <si>
    <t>8.6032E-05</t>
  </si>
  <si>
    <t>-1.0490E-03</t>
  </si>
  <si>
    <t>-5.2917E-04</t>
  </si>
  <si>
    <t>4.3339E-07</t>
  </si>
  <si>
    <t>-6.4968E-04</t>
  </si>
  <si>
    <t>-5.8645E-04</t>
  </si>
  <si>
    <t>3.1357E-07</t>
  </si>
  <si>
    <t>8.6181E-05</t>
  </si>
  <si>
    <t>-5.7614E-04</t>
  </si>
  <si>
    <t>-6.3929E-04</t>
  </si>
  <si>
    <t>2.5107E-07</t>
  </si>
  <si>
    <t>-5.8090E-04</t>
  </si>
  <si>
    <t>-6.8146E-04</t>
  </si>
  <si>
    <t>2.1618E-07</t>
  </si>
  <si>
    <t>Ah*1000, %/см</t>
  </si>
  <si>
    <t>%</t>
  </si>
  <si>
    <t>Показания</t>
  </si>
  <si>
    <t>Среднее</t>
  </si>
  <si>
    <t>Без коэффициентов</t>
  </si>
  <si>
    <t>По пичкам</t>
  </si>
  <si>
    <t>Hор</t>
  </si>
  <si>
    <t>см</t>
  </si>
  <si>
    <t>J1 (отн.)</t>
  </si>
  <si>
    <t>J2 (отн.)</t>
  </si>
  <si>
    <t>Hор,%</t>
  </si>
  <si>
    <t>Апроксимация</t>
  </si>
  <si>
    <t>Нор, %</t>
  </si>
  <si>
    <t>из</t>
  </si>
  <si>
    <t>Differ</t>
  </si>
  <si>
    <t>Полином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</si>
</sst>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1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  <font>
      <b/>
      <sz val="10"/>
      <name val="Times New Roman"/>
      <family val="1"/>
      <charset val="204"/>
    </font>
    <font>
      <b/>
      <vertAlign val="subscript"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perscript"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1"/>
      <color rgb="FF006100"/>
      <name val="Times New Roman"/>
      <family val="2"/>
      <charset val="204"/>
    </font>
    <font>
      <sz val="11"/>
      <color rgb="FF9C0006"/>
      <name val="Times New Roman"/>
      <family val="2"/>
      <charset val="204"/>
    </font>
    <font>
      <sz val="11"/>
      <color rgb="FF9C6500"/>
      <name val="Times New Roman"/>
      <family val="2"/>
      <charset val="204"/>
    </font>
    <font>
      <sz val="11"/>
      <color rgb="FF3F3F76"/>
      <name val="Times New Roman"/>
      <family val="2"/>
      <charset val="204"/>
    </font>
    <font>
      <b/>
      <sz val="11"/>
      <color rgb="FF3F3F3F"/>
      <name val="Times New Roman"/>
      <family val="2"/>
      <charset val="204"/>
    </font>
    <font>
      <b/>
      <sz val="11"/>
      <color rgb="FFFA7D00"/>
      <name val="Times New Roman"/>
      <family val="2"/>
      <charset val="204"/>
    </font>
    <font>
      <sz val="11"/>
      <color rgb="FFFA7D00"/>
      <name val="Times New Roman"/>
      <family val="2"/>
      <charset val="204"/>
    </font>
    <font>
      <b/>
      <sz val="11"/>
      <color theme="0"/>
      <name val="Times New Roman"/>
      <family val="2"/>
      <charset val="204"/>
    </font>
    <font>
      <sz val="11"/>
      <color rgb="FFFF0000"/>
      <name val="Times New Roman"/>
      <family val="2"/>
      <charset val="204"/>
    </font>
    <font>
      <i/>
      <sz val="11"/>
      <color rgb="FF7F7F7F"/>
      <name val="Times New Roman"/>
      <family val="2"/>
      <charset val="204"/>
    </font>
    <font>
      <b/>
      <sz val="11"/>
      <color theme="1"/>
      <name val="Times New Roman"/>
      <family val="2"/>
      <charset val="204"/>
    </font>
    <font>
      <sz val="11"/>
      <color theme="0"/>
      <name val="Times New Roman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7">
    <xf numFmtId="0" fontId="0" fillId="0" borderId="0"/>
    <xf numFmtId="0" fontId="10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6" applyNumberFormat="0" applyAlignment="0" applyProtection="0"/>
    <xf numFmtId="0" fontId="18" fillId="6" borderId="7" applyNumberFormat="0" applyAlignment="0" applyProtection="0"/>
    <xf numFmtId="0" fontId="19" fillId="6" borderId="6" applyNumberFormat="0" applyAlignment="0" applyProtection="0"/>
    <xf numFmtId="0" fontId="20" fillId="0" borderId="8" applyNumberFormat="0" applyFill="0" applyAlignment="0" applyProtection="0"/>
    <xf numFmtId="0" fontId="21" fillId="7" borderId="9" applyNumberFormat="0" applyAlignment="0" applyProtection="0"/>
    <xf numFmtId="0" fontId="22" fillId="0" borderId="0" applyNumberFormat="0" applyFill="0" applyBorder="0" applyAlignment="0" applyProtection="0"/>
    <xf numFmtId="0" fontId="9" fillId="8" borderId="10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" fillId="0" borderId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6" applyNumberFormat="0" applyAlignment="0" applyProtection="0"/>
    <xf numFmtId="0" fontId="33" fillId="6" borderId="7" applyNumberFormat="0" applyAlignment="0" applyProtection="0"/>
    <xf numFmtId="0" fontId="34" fillId="6" borderId="6" applyNumberFormat="0" applyAlignment="0" applyProtection="0"/>
    <xf numFmtId="0" fontId="35" fillId="0" borderId="8" applyNumberFormat="0" applyFill="0" applyAlignment="0" applyProtection="0"/>
    <xf numFmtId="0" fontId="36" fillId="7" borderId="9" applyNumberFormat="0" applyAlignment="0" applyProtection="0"/>
    <xf numFmtId="0" fontId="37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1" applyNumberFormat="0" applyFill="0" applyAlignment="0" applyProtection="0"/>
    <xf numFmtId="0" fontId="4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40" fillId="32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1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4" fillId="0" borderId="0" xfId="0" applyFont="1"/>
    <xf numFmtId="2" fontId="0" fillId="0" borderId="1" xfId="0" applyNumberFormat="1" applyBorder="1"/>
    <xf numFmtId="2" fontId="0" fillId="0" borderId="1" xfId="0" applyNumberFormat="1" applyFont="1" applyBorder="1"/>
    <xf numFmtId="11" fontId="0" fillId="0" borderId="1" xfId="0" applyNumberFormat="1" applyBorder="1"/>
    <xf numFmtId="0" fontId="0" fillId="0" borderId="1" xfId="0" applyBorder="1"/>
    <xf numFmtId="21" fontId="0" fillId="0" borderId="1" xfId="0" applyNumberFormat="1" applyBorder="1"/>
    <xf numFmtId="17" fontId="0" fillId="0" borderId="1" xfId="0" applyNumberFormat="1" applyBorder="1"/>
    <xf numFmtId="0" fontId="0" fillId="0" borderId="13" xfId="0" applyBorder="1"/>
    <xf numFmtId="11" fontId="0" fillId="0" borderId="13" xfId="0" applyNumberFormat="1" applyBorder="1"/>
    <xf numFmtId="0" fontId="0" fillId="0" borderId="12" xfId="0" applyBorder="1"/>
    <xf numFmtId="11" fontId="0" fillId="0" borderId="0" xfId="0" applyNumberFormat="1"/>
    <xf numFmtId="2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21" fontId="0" fillId="0" borderId="0" xfId="0" applyNumberFormat="1" applyBorder="1"/>
    <xf numFmtId="0" fontId="0" fillId="0" borderId="13" xfId="0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0" fillId="0" borderId="1" xfId="0" applyFill="1" applyBorder="1"/>
    <xf numFmtId="17" fontId="0" fillId="0" borderId="0" xfId="0" applyNumberFormat="1" applyBorder="1"/>
    <xf numFmtId="16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33" borderId="12" xfId="0" applyFill="1" applyBorder="1" applyAlignment="1">
      <alignment vertical="center"/>
    </xf>
    <xf numFmtId="0" fontId="24" fillId="33" borderId="0" xfId="0" applyFont="1" applyFill="1"/>
    <xf numFmtId="0" fontId="0" fillId="33" borderId="1" xfId="0" applyFill="1" applyBorder="1"/>
    <xf numFmtId="11" fontId="0" fillId="33" borderId="1" xfId="0" applyNumberFormat="1" applyFill="1" applyBorder="1"/>
    <xf numFmtId="2" fontId="0" fillId="33" borderId="1" xfId="0" applyNumberFormat="1" applyFont="1" applyFill="1" applyBorder="1"/>
    <xf numFmtId="2" fontId="0" fillId="33" borderId="1" xfId="0" applyNumberFormat="1" applyFill="1" applyBorder="1"/>
    <xf numFmtId="0" fontId="0" fillId="33" borderId="0" xfId="0" applyFill="1"/>
    <xf numFmtId="0" fontId="0" fillId="33" borderId="13" xfId="0" applyFill="1" applyBorder="1"/>
    <xf numFmtId="21" fontId="0" fillId="33" borderId="1" xfId="0" applyNumberFormat="1" applyFill="1" applyBorder="1"/>
    <xf numFmtId="0" fontId="24" fillId="34" borderId="0" xfId="0" applyFont="1" applyFill="1"/>
    <xf numFmtId="0" fontId="0" fillId="34" borderId="1" xfId="0" applyFill="1" applyBorder="1"/>
    <xf numFmtId="11" fontId="0" fillId="34" borderId="1" xfId="0" applyNumberFormat="1" applyFill="1" applyBorder="1"/>
    <xf numFmtId="2" fontId="0" fillId="34" borderId="1" xfId="0" applyNumberFormat="1" applyFont="1" applyFill="1" applyBorder="1"/>
    <xf numFmtId="2" fontId="0" fillId="34" borderId="1" xfId="0" applyNumberFormat="1" applyFill="1" applyBorder="1"/>
    <xf numFmtId="0" fontId="0" fillId="34" borderId="0" xfId="0" applyFill="1"/>
    <xf numFmtId="0" fontId="0" fillId="34" borderId="13" xfId="0" applyFill="1" applyBorder="1"/>
    <xf numFmtId="0" fontId="24" fillId="35" borderId="0" xfId="0" applyFont="1" applyFill="1"/>
    <xf numFmtId="0" fontId="0" fillId="35" borderId="1" xfId="0" applyFill="1" applyBorder="1"/>
    <xf numFmtId="11" fontId="0" fillId="35" borderId="1" xfId="0" applyNumberFormat="1" applyFill="1" applyBorder="1"/>
    <xf numFmtId="2" fontId="0" fillId="35" borderId="1" xfId="0" applyNumberFormat="1" applyFont="1" applyFill="1" applyBorder="1"/>
    <xf numFmtId="2" fontId="0" fillId="35" borderId="1" xfId="0" applyNumberFormat="1" applyFill="1" applyBorder="1"/>
    <xf numFmtId="0" fontId="0" fillId="35" borderId="0" xfId="0" applyFill="1"/>
    <xf numFmtId="0" fontId="0" fillId="35" borderId="13" xfId="0" applyFill="1" applyBorder="1"/>
    <xf numFmtId="0" fontId="24" fillId="36" borderId="0" xfId="0" applyFont="1" applyFill="1"/>
    <xf numFmtId="0" fontId="0" fillId="36" borderId="1" xfId="0" applyFill="1" applyBorder="1"/>
    <xf numFmtId="11" fontId="0" fillId="36" borderId="1" xfId="0" applyNumberFormat="1" applyFill="1" applyBorder="1"/>
    <xf numFmtId="2" fontId="0" fillId="36" borderId="1" xfId="0" applyNumberFormat="1" applyFont="1" applyFill="1" applyBorder="1"/>
    <xf numFmtId="2" fontId="0" fillId="36" borderId="1" xfId="0" applyNumberFormat="1" applyFill="1" applyBorder="1"/>
    <xf numFmtId="0" fontId="0" fillId="36" borderId="0" xfId="0" applyFill="1"/>
    <xf numFmtId="0" fontId="0" fillId="36" borderId="13" xfId="0" applyFill="1" applyBorder="1"/>
    <xf numFmtId="0" fontId="24" fillId="38" borderId="0" xfId="0" applyFont="1" applyFill="1"/>
    <xf numFmtId="0" fontId="0" fillId="38" borderId="1" xfId="0" applyFill="1" applyBorder="1"/>
    <xf numFmtId="11" fontId="0" fillId="38" borderId="1" xfId="0" applyNumberFormat="1" applyFill="1" applyBorder="1"/>
    <xf numFmtId="2" fontId="0" fillId="38" borderId="1" xfId="0" applyNumberFormat="1" applyFont="1" applyFill="1" applyBorder="1"/>
    <xf numFmtId="2" fontId="0" fillId="38" borderId="1" xfId="0" applyNumberFormat="1" applyFill="1" applyBorder="1"/>
    <xf numFmtId="0" fontId="0" fillId="38" borderId="0" xfId="0" applyFill="1"/>
    <xf numFmtId="0" fontId="0" fillId="38" borderId="13" xfId="0" applyFill="1" applyBorder="1"/>
    <xf numFmtId="0" fontId="2" fillId="0" borderId="0" xfId="42"/>
    <xf numFmtId="0" fontId="2" fillId="37" borderId="0" xfId="42" applyFill="1"/>
    <xf numFmtId="164" fontId="2" fillId="37" borderId="0" xfId="42" applyNumberFormat="1" applyFill="1"/>
    <xf numFmtId="2" fontId="0" fillId="0" borderId="0" xfId="0" applyNumberFormat="1"/>
    <xf numFmtId="0" fontId="1" fillId="0" borderId="0" xfId="83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</cellXfs>
  <cellStyles count="97">
    <cellStyle name="20% - Акцент1" xfId="19" builtinId="30" customBuiltin="1"/>
    <cellStyle name="20% - Акцент1 2" xfId="60"/>
    <cellStyle name="20% - Акцент1 3" xfId="85"/>
    <cellStyle name="20% - Акцент2" xfId="23" builtinId="34" customBuiltin="1"/>
    <cellStyle name="20% - Акцент2 2" xfId="64"/>
    <cellStyle name="20% - Акцент2 3" xfId="87"/>
    <cellStyle name="20% - Акцент3" xfId="27" builtinId="38" customBuiltin="1"/>
    <cellStyle name="20% - Акцент3 2" xfId="68"/>
    <cellStyle name="20% - Акцент3 3" xfId="89"/>
    <cellStyle name="20% - Акцент4" xfId="31" builtinId="42" customBuiltin="1"/>
    <cellStyle name="20% - Акцент4 2" xfId="72"/>
    <cellStyle name="20% - Акцент4 3" xfId="91"/>
    <cellStyle name="20% - Акцент5" xfId="35" builtinId="46" customBuiltin="1"/>
    <cellStyle name="20% - Акцент5 2" xfId="76"/>
    <cellStyle name="20% - Акцент5 3" xfId="93"/>
    <cellStyle name="20% - Акцент6" xfId="39" builtinId="50" customBuiltin="1"/>
    <cellStyle name="20% - Акцент6 2" xfId="80"/>
    <cellStyle name="20% - Акцент6 3" xfId="95"/>
    <cellStyle name="40% - Акцент1" xfId="20" builtinId="31" customBuiltin="1"/>
    <cellStyle name="40% - Акцент1 2" xfId="61"/>
    <cellStyle name="40% - Акцент1 3" xfId="86"/>
    <cellStyle name="40% - Акцент2" xfId="24" builtinId="35" customBuiltin="1"/>
    <cellStyle name="40% - Акцент2 2" xfId="65"/>
    <cellStyle name="40% - Акцент2 3" xfId="88"/>
    <cellStyle name="40% - Акцент3" xfId="28" builtinId="39" customBuiltin="1"/>
    <cellStyle name="40% - Акцент3 2" xfId="69"/>
    <cellStyle name="40% - Акцент3 3" xfId="90"/>
    <cellStyle name="40% - Акцент4" xfId="32" builtinId="43" customBuiltin="1"/>
    <cellStyle name="40% - Акцент4 2" xfId="73"/>
    <cellStyle name="40% - Акцент4 3" xfId="92"/>
    <cellStyle name="40% - Акцент5" xfId="36" builtinId="47" customBuiltin="1"/>
    <cellStyle name="40% - Акцент5 2" xfId="77"/>
    <cellStyle name="40% - Акцент5 3" xfId="94"/>
    <cellStyle name="40% - Акцент6" xfId="40" builtinId="51" customBuiltin="1"/>
    <cellStyle name="40% - Акцент6 2" xfId="81"/>
    <cellStyle name="40% - Акцент6 3" xfId="96"/>
    <cellStyle name="60% - Акцент1" xfId="21" builtinId="32" customBuiltin="1"/>
    <cellStyle name="60% - Акцент1 2" xfId="62"/>
    <cellStyle name="60% - Акцент2" xfId="25" builtinId="36" customBuiltin="1"/>
    <cellStyle name="60% - Акцент2 2" xfId="66"/>
    <cellStyle name="60% - Акцент3" xfId="29" builtinId="40" customBuiltin="1"/>
    <cellStyle name="60% - Акцент3 2" xfId="70"/>
    <cellStyle name="60% - Акцент4" xfId="33" builtinId="44" customBuiltin="1"/>
    <cellStyle name="60% - Акцент4 2" xfId="74"/>
    <cellStyle name="60% - Акцент5" xfId="37" builtinId="48" customBuiltin="1"/>
    <cellStyle name="60% - Акцент5 2" xfId="78"/>
    <cellStyle name="60% - Акцент6" xfId="41" builtinId="52" customBuiltin="1"/>
    <cellStyle name="60% - Акцент6 2" xfId="82"/>
    <cellStyle name="Акцент1" xfId="18" builtinId="29" customBuiltin="1"/>
    <cellStyle name="Акцент1 2" xfId="59"/>
    <cellStyle name="Акцент2" xfId="22" builtinId="33" customBuiltin="1"/>
    <cellStyle name="Акцент2 2" xfId="63"/>
    <cellStyle name="Акцент3" xfId="26" builtinId="37" customBuiltin="1"/>
    <cellStyle name="Акцент3 2" xfId="67"/>
    <cellStyle name="Акцент4" xfId="30" builtinId="41" customBuiltin="1"/>
    <cellStyle name="Акцент4 2" xfId="71"/>
    <cellStyle name="Акцент5" xfId="34" builtinId="45" customBuiltin="1"/>
    <cellStyle name="Акцент5 2" xfId="75"/>
    <cellStyle name="Акцент6" xfId="38" builtinId="49" customBuiltin="1"/>
    <cellStyle name="Акцент6 2" xfId="79"/>
    <cellStyle name="Ввод " xfId="9" builtinId="20" customBuiltin="1"/>
    <cellStyle name="Ввод  2" xfId="50"/>
    <cellStyle name="Вывод" xfId="10" builtinId="21" customBuiltin="1"/>
    <cellStyle name="Вывод 2" xfId="51"/>
    <cellStyle name="Вычисление" xfId="11" builtinId="22" customBuiltin="1"/>
    <cellStyle name="Вычисление 2" xfId="52"/>
    <cellStyle name="Заголовок 1" xfId="2" builtinId="16" customBuiltin="1"/>
    <cellStyle name="Заголовок 1 2" xfId="43"/>
    <cellStyle name="Заголовок 2" xfId="3" builtinId="17" customBuiltin="1"/>
    <cellStyle name="Заголовок 2 2" xfId="44"/>
    <cellStyle name="Заголовок 3" xfId="4" builtinId="18" customBuiltin="1"/>
    <cellStyle name="Заголовок 3 2" xfId="45"/>
    <cellStyle name="Заголовок 4" xfId="5" builtinId="19" customBuiltin="1"/>
    <cellStyle name="Заголовок 4 2" xfId="46"/>
    <cellStyle name="Итог" xfId="17" builtinId="25" customBuiltin="1"/>
    <cellStyle name="Итог 2" xfId="58"/>
    <cellStyle name="Контрольная ячейка" xfId="13" builtinId="23" customBuiltin="1"/>
    <cellStyle name="Контрольная ячейка 2" xfId="54"/>
    <cellStyle name="Название" xfId="1" builtinId="15" customBuiltin="1"/>
    <cellStyle name="Нейтральный" xfId="8" builtinId="28" customBuiltin="1"/>
    <cellStyle name="Нейтральный 2" xfId="49"/>
    <cellStyle name="Обычный" xfId="0" builtinId="0"/>
    <cellStyle name="Обычный 2" xfId="42"/>
    <cellStyle name="Обычный 3" xfId="83"/>
    <cellStyle name="Плохой" xfId="7" builtinId="27" customBuiltin="1"/>
    <cellStyle name="Плохой 2" xfId="48"/>
    <cellStyle name="Пояснение" xfId="16" builtinId="53" customBuiltin="1"/>
    <cellStyle name="Пояснение 2" xfId="57"/>
    <cellStyle name="Примечание" xfId="15" builtinId="10" customBuiltin="1"/>
    <cellStyle name="Примечание 2" xfId="56"/>
    <cellStyle name="Примечание 3" xfId="84"/>
    <cellStyle name="Связанная ячейка" xfId="12" builtinId="24" customBuiltin="1"/>
    <cellStyle name="Связанная ячейка 2" xfId="53"/>
    <cellStyle name="Текст предупреждения" xfId="14" builtinId="11" customBuiltin="1"/>
    <cellStyle name="Текст предупреждения 2" xfId="55"/>
    <cellStyle name="Хороший" xfId="6" builtinId="26" customBuiltin="1"/>
    <cellStyle name="Хороший 2" xfId="47"/>
  </cellStyles>
  <dxfs count="0"/>
  <tableStyles count="0" defaultTableStyle="TableStyleMedium9" defaultPivotStyle="PivotStyleLight16"/>
  <colors>
    <mruColors>
      <color rgb="FF9900FF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43758005249343834"/>
                  <c:y val="0.25762394284047835"/>
                </c:manualLayout>
              </c:layout>
              <c:numFmt formatCode="0.00000000000000000000E+00" sourceLinked="0"/>
            </c:trendlineLbl>
          </c:trendline>
          <c:xVal>
            <c:numRef>
              <c:f>АНФХ!$A$11:$A$47</c:f>
              <c:numCache>
                <c:formatCode>General</c:formatCode>
                <c:ptCount val="37"/>
                <c:pt idx="0">
                  <c:v>82</c:v>
                </c:pt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72</c:v>
                </c:pt>
                <c:pt idx="6">
                  <c:v>70</c:v>
                </c:pt>
                <c:pt idx="7">
                  <c:v>68</c:v>
                </c:pt>
                <c:pt idx="8">
                  <c:v>66</c:v>
                </c:pt>
                <c:pt idx="9">
                  <c:v>64</c:v>
                </c:pt>
                <c:pt idx="10">
                  <c:v>62</c:v>
                </c:pt>
                <c:pt idx="11">
                  <c:v>60</c:v>
                </c:pt>
                <c:pt idx="12">
                  <c:v>58</c:v>
                </c:pt>
                <c:pt idx="13">
                  <c:v>56</c:v>
                </c:pt>
                <c:pt idx="14">
                  <c:v>54</c:v>
                </c:pt>
                <c:pt idx="15">
                  <c:v>52</c:v>
                </c:pt>
                <c:pt idx="16">
                  <c:v>50</c:v>
                </c:pt>
                <c:pt idx="17">
                  <c:v>48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36</c:v>
                </c:pt>
                <c:pt idx="24">
                  <c:v>34</c:v>
                </c:pt>
                <c:pt idx="25">
                  <c:v>32</c:v>
                </c:pt>
                <c:pt idx="26">
                  <c:v>30</c:v>
                </c:pt>
                <c:pt idx="27">
                  <c:v>28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10</c:v>
                </c:pt>
              </c:numCache>
            </c:numRef>
          </c:xVal>
          <c:yVal>
            <c:numRef>
              <c:f>АНФХ!$B$11:$B$47</c:f>
              <c:numCache>
                <c:formatCode>General</c:formatCode>
                <c:ptCount val="37"/>
                <c:pt idx="0">
                  <c:v>1.55</c:v>
                </c:pt>
                <c:pt idx="1">
                  <c:v>1.7</c:v>
                </c:pt>
                <c:pt idx="2">
                  <c:v>1.84</c:v>
                </c:pt>
                <c:pt idx="3">
                  <c:v>1.97</c:v>
                </c:pt>
                <c:pt idx="4">
                  <c:v>2.1</c:v>
                </c:pt>
                <c:pt idx="5">
                  <c:v>2.21</c:v>
                </c:pt>
                <c:pt idx="6">
                  <c:v>2.31</c:v>
                </c:pt>
                <c:pt idx="7">
                  <c:v>2.41</c:v>
                </c:pt>
                <c:pt idx="8">
                  <c:v>2.5</c:v>
                </c:pt>
                <c:pt idx="9">
                  <c:v>2.59</c:v>
                </c:pt>
                <c:pt idx="10">
                  <c:v>2.67</c:v>
                </c:pt>
                <c:pt idx="11">
                  <c:v>2.74</c:v>
                </c:pt>
                <c:pt idx="12">
                  <c:v>2.81</c:v>
                </c:pt>
                <c:pt idx="13">
                  <c:v>2.88</c:v>
                </c:pt>
                <c:pt idx="14">
                  <c:v>2.95</c:v>
                </c:pt>
                <c:pt idx="15">
                  <c:v>3</c:v>
                </c:pt>
                <c:pt idx="16">
                  <c:v>3.06</c:v>
                </c:pt>
                <c:pt idx="17">
                  <c:v>3.11</c:v>
                </c:pt>
                <c:pt idx="18">
                  <c:v>3.15</c:v>
                </c:pt>
                <c:pt idx="19">
                  <c:v>3.19</c:v>
                </c:pt>
                <c:pt idx="20">
                  <c:v>3.22</c:v>
                </c:pt>
                <c:pt idx="21">
                  <c:v>3.24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3.24</c:v>
                </c:pt>
                <c:pt idx="26">
                  <c:v>3.2</c:v>
                </c:pt>
                <c:pt idx="27">
                  <c:v>3.15</c:v>
                </c:pt>
                <c:pt idx="28">
                  <c:v>3.08</c:v>
                </c:pt>
                <c:pt idx="29">
                  <c:v>2.99</c:v>
                </c:pt>
                <c:pt idx="30">
                  <c:v>2.87</c:v>
                </c:pt>
                <c:pt idx="31">
                  <c:v>2.72</c:v>
                </c:pt>
                <c:pt idx="32">
                  <c:v>2.5499999999999998</c:v>
                </c:pt>
                <c:pt idx="33">
                  <c:v>2.34</c:v>
                </c:pt>
                <c:pt idx="34">
                  <c:v>2.11</c:v>
                </c:pt>
                <c:pt idx="35">
                  <c:v>1.87</c:v>
                </c:pt>
                <c:pt idx="36">
                  <c:v>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9904"/>
        <c:axId val="51540480"/>
      </c:scatterChart>
      <c:valAx>
        <c:axId val="515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40480"/>
        <c:crosses val="autoZero"/>
        <c:crossBetween val="midCat"/>
      </c:valAx>
      <c:valAx>
        <c:axId val="515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3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3639756024089"/>
          <c:y val="8.4857119876069545E-2"/>
          <c:w val="0.58485764621888081"/>
          <c:h val="0.84549493421324962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rgbClr val="0000FF"/>
              </a:solidFill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343300224726869"/>
                  <c:y val="-1.478601633129189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знач.'!$L$4:$L$13</c:f>
              <c:numCache>
                <c:formatCode>General</c:formatCode>
                <c:ptCount val="10"/>
                <c:pt idx="0">
                  <c:v>312.40125</c:v>
                </c:pt>
                <c:pt idx="1">
                  <c:v>300.40125</c:v>
                </c:pt>
                <c:pt idx="2">
                  <c:v>286.39875000000001</c:v>
                </c:pt>
                <c:pt idx="3">
                  <c:v>276.40125</c:v>
                </c:pt>
                <c:pt idx="4">
                  <c:v>264.40125</c:v>
                </c:pt>
                <c:pt idx="5">
                  <c:v>252.40125</c:v>
                </c:pt>
                <c:pt idx="6" formatCode="0.00">
                  <c:v>244.39875000000001</c:v>
                </c:pt>
                <c:pt idx="7" formatCode="0.00">
                  <c:v>234.40125</c:v>
                </c:pt>
                <c:pt idx="8" formatCode="0.00">
                  <c:v>224.4</c:v>
                </c:pt>
                <c:pt idx="9" formatCode="0.00">
                  <c:v>212.4</c:v>
                </c:pt>
              </c:numCache>
            </c:numRef>
          </c:xVal>
          <c:yVal>
            <c:numRef>
              <c:f>'Расчет прос. эф. по эксп. знач.'!$Z$4:$Z$13</c:f>
              <c:numCache>
                <c:formatCode>General</c:formatCode>
                <c:ptCount val="10"/>
                <c:pt idx="1">
                  <c:v>1.0101431144591084</c:v>
                </c:pt>
                <c:pt idx="2">
                  <c:v>1.0221611169038758</c:v>
                </c:pt>
                <c:pt idx="3">
                  <c:v>1.0322815299184402</c:v>
                </c:pt>
                <c:pt idx="4">
                  <c:v>1.0428439363404074</c:v>
                </c:pt>
                <c:pt idx="5">
                  <c:v>1.0557355442938408</c:v>
                </c:pt>
                <c:pt idx="6">
                  <c:v>1.0655077587088304</c:v>
                </c:pt>
                <c:pt idx="7">
                  <c:v>1.0751065808496021</c:v>
                </c:pt>
                <c:pt idx="8">
                  <c:v>1.0846123490628081</c:v>
                </c:pt>
                <c:pt idx="9">
                  <c:v>1.0962479830912495</c:v>
                </c:pt>
              </c:numCache>
            </c:numRef>
          </c:yVal>
          <c:smooth val="0"/>
        </c:ser>
        <c:ser>
          <c:idx val="2"/>
          <c:order val="1"/>
          <c:spPr>
            <a:ln>
              <a:solidFill>
                <a:srgbClr val="FF0000"/>
              </a:solidFill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8048479234213403E-2"/>
                  <c:y val="0.3195410469524643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знач.'!$L$13:$L$16</c:f>
              <c:numCache>
                <c:formatCode>0.00</c:formatCode>
                <c:ptCount val="4"/>
                <c:pt idx="0">
                  <c:v>212.4</c:v>
                </c:pt>
                <c:pt idx="1">
                  <c:v>202.39875000000001</c:v>
                </c:pt>
                <c:pt idx="2">
                  <c:v>192.40125</c:v>
                </c:pt>
                <c:pt idx="3">
                  <c:v>182.4</c:v>
                </c:pt>
              </c:numCache>
            </c:numRef>
          </c:xVal>
          <c:yVal>
            <c:numRef>
              <c:f>'Расчет прос. эф. по эксп. знач.'!$Z$13:$Z$16</c:f>
              <c:numCache>
                <c:formatCode>General</c:formatCode>
                <c:ptCount val="4"/>
                <c:pt idx="0">
                  <c:v>1.0962479830912495</c:v>
                </c:pt>
                <c:pt idx="1">
                  <c:v>1.1036878881533254</c:v>
                </c:pt>
                <c:pt idx="2">
                  <c:v>1.1122875219350818</c:v>
                </c:pt>
                <c:pt idx="3">
                  <c:v>1.1200739039039829</c:v>
                </c:pt>
              </c:numCache>
            </c:numRef>
          </c:yVal>
          <c:smooth val="0"/>
        </c:ser>
        <c:ser>
          <c:idx val="3"/>
          <c:order val="2"/>
          <c:spPr>
            <a:ln>
              <a:solidFill>
                <a:srgbClr val="9900FF"/>
              </a:solidFill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9085310414629547E-2"/>
                  <c:y val="0.3464140419947520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знач.'!$L$16:$L$19</c:f>
              <c:numCache>
                <c:formatCode>0.00</c:formatCode>
                <c:ptCount val="4"/>
                <c:pt idx="0">
                  <c:v>182.4</c:v>
                </c:pt>
                <c:pt idx="1">
                  <c:v>172.39875000000001</c:v>
                </c:pt>
                <c:pt idx="2">
                  <c:v>162.40125</c:v>
                </c:pt>
                <c:pt idx="3">
                  <c:v>150.40125</c:v>
                </c:pt>
              </c:numCache>
            </c:numRef>
          </c:xVal>
          <c:yVal>
            <c:numRef>
              <c:f>'Расчет прос. эф. по эксп. знач.'!$Z$16:$Z$19</c:f>
              <c:numCache>
                <c:formatCode>General</c:formatCode>
                <c:ptCount val="4"/>
                <c:pt idx="0">
                  <c:v>1.1200739039039829</c:v>
                </c:pt>
                <c:pt idx="1">
                  <c:v>1.1263309001246264</c:v>
                </c:pt>
                <c:pt idx="2">
                  <c:v>1.1326568095064833</c:v>
                </c:pt>
                <c:pt idx="3">
                  <c:v>1.1389789335788625</c:v>
                </c:pt>
              </c:numCache>
            </c:numRef>
          </c:yVal>
          <c:smooth val="0"/>
        </c:ser>
        <c:ser>
          <c:idx val="4"/>
          <c:order val="3"/>
          <c:trendline>
            <c:trendlineType val="linear"/>
            <c:dispRSqr val="0"/>
            <c:dispEq val="1"/>
            <c:trendlineLbl>
              <c:layout>
                <c:manualLayout>
                  <c:x val="3.2315029248794883E-2"/>
                  <c:y val="0.359274569845437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знач.'!$L$19:$L$24</c:f>
              <c:numCache>
                <c:formatCode>General</c:formatCode>
                <c:ptCount val="6"/>
                <c:pt idx="0" formatCode="0.00">
                  <c:v>150.40125</c:v>
                </c:pt>
                <c:pt idx="1">
                  <c:v>142.39875000000001</c:v>
                </c:pt>
                <c:pt idx="2">
                  <c:v>132.40125</c:v>
                </c:pt>
                <c:pt idx="3">
                  <c:v>108.40125</c:v>
                </c:pt>
                <c:pt idx="4">
                  <c:v>100.39874999999999</c:v>
                </c:pt>
                <c:pt idx="5">
                  <c:v>92.4</c:v>
                </c:pt>
              </c:numCache>
            </c:numRef>
          </c:xVal>
          <c:yVal>
            <c:numRef>
              <c:f>'Расчет прос. эф. по эксп. знач.'!$Z$19:$Z$24</c:f>
              <c:numCache>
                <c:formatCode>General</c:formatCode>
                <c:ptCount val="6"/>
                <c:pt idx="0">
                  <c:v>1.1389789335788625</c:v>
                </c:pt>
                <c:pt idx="1">
                  <c:v>1.1425998853218826</c:v>
                </c:pt>
                <c:pt idx="2">
                  <c:v>1.1463065787622815</c:v>
                </c:pt>
                <c:pt idx="3">
                  <c:v>1.1529118882030123</c:v>
                </c:pt>
                <c:pt idx="4">
                  <c:v>1.1548332482640706</c:v>
                </c:pt>
                <c:pt idx="5">
                  <c:v>1.1557911366172173</c:v>
                </c:pt>
              </c:numCache>
            </c:numRef>
          </c:yVal>
          <c:smooth val="0"/>
        </c:ser>
        <c:ser>
          <c:idx val="5"/>
          <c:order val="4"/>
          <c:tx>
            <c:v>Ряд6</c:v>
          </c:tx>
          <c:trendline>
            <c:trendlineType val="linear"/>
            <c:dispRSqr val="0"/>
            <c:dispEq val="1"/>
            <c:trendlineLbl>
              <c:layout>
                <c:manualLayout>
                  <c:x val="0.13773900811418191"/>
                  <c:y val="0.3457571449402157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знач.'!$L$24:$L$27</c:f>
              <c:numCache>
                <c:formatCode>General</c:formatCode>
                <c:ptCount val="4"/>
                <c:pt idx="0">
                  <c:v>92.4</c:v>
                </c:pt>
                <c:pt idx="1">
                  <c:v>82.398749999999993</c:v>
                </c:pt>
                <c:pt idx="2">
                  <c:v>72.40124999999999</c:v>
                </c:pt>
                <c:pt idx="3">
                  <c:v>60.401249999999997</c:v>
                </c:pt>
              </c:numCache>
            </c:numRef>
          </c:xVal>
          <c:yVal>
            <c:numRef>
              <c:f>'Расчет прос. эф. по эксп. знач.'!$Z$24:$Z$27</c:f>
              <c:numCache>
                <c:formatCode>General</c:formatCode>
                <c:ptCount val="4"/>
                <c:pt idx="0">
                  <c:v>1.1557911366172173</c:v>
                </c:pt>
                <c:pt idx="1">
                  <c:v>1.1562599214418137</c:v>
                </c:pt>
                <c:pt idx="2">
                  <c:v>1.1578648140782186</c:v>
                </c:pt>
                <c:pt idx="3">
                  <c:v>1.1582490008459188</c:v>
                </c:pt>
              </c:numCache>
            </c:numRef>
          </c:yVal>
          <c:smooth val="0"/>
        </c:ser>
        <c:ser>
          <c:idx val="0"/>
          <c:order val="5"/>
          <c:trendline>
            <c:trendlineType val="linear"/>
            <c:dispRSqr val="0"/>
            <c:dispEq val="1"/>
            <c:trendlineLbl>
              <c:layout>
                <c:manualLayout>
                  <c:x val="0.15468409586056678"/>
                  <c:y val="0.27750400991542795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знач.'!$L$27:$L$28</c:f>
              <c:numCache>
                <c:formatCode>General</c:formatCode>
                <c:ptCount val="2"/>
                <c:pt idx="0">
                  <c:v>60.401249999999997</c:v>
                </c:pt>
                <c:pt idx="1">
                  <c:v>48.401249999999997</c:v>
                </c:pt>
              </c:numCache>
            </c:numRef>
          </c:xVal>
          <c:yVal>
            <c:numRef>
              <c:f>'Расчет прос. эф. по эксп. знач.'!$Z$27:$Z$28</c:f>
              <c:numCache>
                <c:formatCode>General</c:formatCode>
                <c:ptCount val="2"/>
                <c:pt idx="0">
                  <c:v>1.1582490008459188</c:v>
                </c:pt>
                <c:pt idx="1">
                  <c:v>1.1585168550152194</c:v>
                </c:pt>
              </c:numCache>
            </c:numRef>
          </c:yVal>
          <c:smooth val="0"/>
        </c:ser>
        <c:ser>
          <c:idx val="6"/>
          <c:order val="6"/>
          <c:trendline>
            <c:trendlineType val="linear"/>
            <c:dispRSqr val="0"/>
            <c:dispEq val="1"/>
            <c:trendlineLbl>
              <c:layout>
                <c:manualLayout>
                  <c:x val="0.15686274509803921"/>
                  <c:y val="0.209174686497521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знач.'!$L$28:$L$29</c:f>
              <c:numCache>
                <c:formatCode>0.00</c:formatCode>
                <c:ptCount val="2"/>
                <c:pt idx="0" formatCode="General">
                  <c:v>48.401249999999997</c:v>
                </c:pt>
                <c:pt idx="1">
                  <c:v>36.400124999999996</c:v>
                </c:pt>
              </c:numCache>
            </c:numRef>
          </c:xVal>
          <c:yVal>
            <c:numRef>
              <c:f>'Расчет прос. эф. по эксп. знач.'!$Z$28:$Z$29</c:f>
              <c:numCache>
                <c:formatCode>General</c:formatCode>
                <c:ptCount val="2"/>
                <c:pt idx="0">
                  <c:v>1.1585168550152194</c:v>
                </c:pt>
                <c:pt idx="1">
                  <c:v>1.1577300917512185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2208"/>
        <c:axId val="51542784"/>
      </c:scatterChart>
      <c:valAx>
        <c:axId val="515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42784"/>
        <c:crosses val="autoZero"/>
        <c:crossBetween val="midCat"/>
      </c:valAx>
      <c:valAx>
        <c:axId val="515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4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03949536140965E-2"/>
          <c:y val="5.9932629878755077E-2"/>
          <c:w val="0.65537493970771554"/>
          <c:h val="0.80483577204671275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4"/>
            <c:dispRSqr val="0"/>
            <c:dispEq val="0"/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коэффициентами'!$V$5:$V$29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32140764563072877"/>
                  <c:y val="-0.23590020095280284"/>
                </c:manualLayout>
              </c:layout>
              <c:tx>
                <c:rich>
                  <a:bodyPr/>
                  <a:lstStyle/>
                  <a:p>
                    <a:pPr>
                      <a:defRPr sz="2400"/>
                    </a:pPr>
                    <a:r>
                      <a:rPr lang="en-US" baseline="0"/>
                      <a:t>y = </a:t>
                    </a:r>
                  </a:p>
                  <a:p>
                    <a:pPr>
                      <a:defRPr sz="2400"/>
                    </a:pPr>
                    <a:r>
                      <a:rPr lang="en-US" baseline="0"/>
                      <a:t>
R² = 8.76625035834963000000E-01</a:t>
                    </a:r>
                    <a:endParaRPr lang="en-US"/>
                  </a:p>
                </c:rich>
              </c:tx>
              <c:numFmt formatCode="0.00000000000000000000E+00" sourceLinked="0"/>
            </c:trendlineLbl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коэффициентами'!$Z$5:$Z$29</c:f>
              <c:numCache>
                <c:formatCode>General</c:formatCode>
                <c:ptCount val="25"/>
                <c:pt idx="0">
                  <c:v>1.36615792509918</c:v>
                </c:pt>
                <c:pt idx="1">
                  <c:v>1.42640242531984</c:v>
                </c:pt>
                <c:pt idx="2">
                  <c:v>1.86139022750312</c:v>
                </c:pt>
                <c:pt idx="3">
                  <c:v>1.5926314313674101</c:v>
                </c:pt>
                <c:pt idx="4">
                  <c:v>1.8614741688707699</c:v>
                </c:pt>
                <c:pt idx="5">
                  <c:v>2.4078821824185801</c:v>
                </c:pt>
                <c:pt idx="6">
                  <c:v>2.4195359210757199</c:v>
                </c:pt>
                <c:pt idx="7">
                  <c:v>2.3124361120074002</c:v>
                </c:pt>
                <c:pt idx="8">
                  <c:v>2.48999849649995</c:v>
                </c:pt>
                <c:pt idx="9">
                  <c:v>2.84260374065886</c:v>
                </c:pt>
                <c:pt idx="10">
                  <c:v>2.7240795837465401</c:v>
                </c:pt>
                <c:pt idx="11">
                  <c:v>3.00144154422104</c:v>
                </c:pt>
                <c:pt idx="12">
                  <c:v>3.0670397013829502</c:v>
                </c:pt>
                <c:pt idx="13">
                  <c:v>2.8034281489528903</c:v>
                </c:pt>
                <c:pt idx="14">
                  <c:v>3.0673995878175502</c:v>
                </c:pt>
                <c:pt idx="15">
                  <c:v>2.7291543239462603</c:v>
                </c:pt>
                <c:pt idx="16">
                  <c:v>3.6569794970074101</c:v>
                </c:pt>
                <c:pt idx="17">
                  <c:v>3.5362784163974399</c:v>
                </c:pt>
                <c:pt idx="18">
                  <c:v>3.3668510067337598</c:v>
                </c:pt>
                <c:pt idx="19">
                  <c:v>3.1805841521933402</c:v>
                </c:pt>
                <c:pt idx="20">
                  <c:v>2.9802362800657298</c:v>
                </c:pt>
                <c:pt idx="21">
                  <c:v>3.2205324145570202</c:v>
                </c:pt>
                <c:pt idx="22">
                  <c:v>2.6161207944545497</c:v>
                </c:pt>
                <c:pt idx="23">
                  <c:v>2.2370151217206398</c:v>
                </c:pt>
                <c:pt idx="24">
                  <c:v>1.5217148458502199</c:v>
                </c:pt>
              </c:numCache>
            </c:numRef>
          </c:yVal>
          <c:smooth val="1"/>
        </c:ser>
        <c:ser>
          <c:idx val="2"/>
          <c:order val="2"/>
          <c:trendline>
            <c:trendlineType val="poly"/>
            <c:order val="6"/>
            <c:dispRSqr val="0"/>
            <c:dispEq val="0"/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коэффициентами'!$AC$5:$AC$29</c:f>
              <c:numCache>
                <c:formatCode>0.00000</c:formatCode>
                <c:ptCount val="25"/>
                <c:pt idx="0">
                  <c:v>1.2798601178484099</c:v>
                </c:pt>
                <c:pt idx="1">
                  <c:v>1.5023136362685701</c:v>
                </c:pt>
                <c:pt idx="2">
                  <c:v>1.6872585991282498</c:v>
                </c:pt>
                <c:pt idx="3">
                  <c:v>1.70822933978937</c:v>
                </c:pt>
                <c:pt idx="4">
                  <c:v>1.8577757710259102</c:v>
                </c:pt>
                <c:pt idx="5">
                  <c:v>2.1716127232829301</c:v>
                </c:pt>
                <c:pt idx="6">
                  <c:v>2.3892370792404001</c:v>
                </c:pt>
                <c:pt idx="7">
                  <c:v>2.3379968198957997</c:v>
                </c:pt>
                <c:pt idx="8">
                  <c:v>2.36245404595011</c:v>
                </c:pt>
                <c:pt idx="9">
                  <c:v>2.6407298507069497</c:v>
                </c:pt>
                <c:pt idx="10">
                  <c:v>2.6960585673064199</c:v>
                </c:pt>
                <c:pt idx="11">
                  <c:v>2.8188550729594901</c:v>
                </c:pt>
                <c:pt idx="12">
                  <c:v>3.0917518845405301</c:v>
                </c:pt>
                <c:pt idx="13">
                  <c:v>3.0875622905918401</c:v>
                </c:pt>
                <c:pt idx="14">
                  <c:v>3.1985045672881003</c:v>
                </c:pt>
                <c:pt idx="15">
                  <c:v>3.2310171802684997</c:v>
                </c:pt>
                <c:pt idx="16">
                  <c:v>3.2002648664128102</c:v>
                </c:pt>
                <c:pt idx="17">
                  <c:v>3.3533255127467698</c:v>
                </c:pt>
                <c:pt idx="18">
                  <c:v>3.5245107757621499</c:v>
                </c:pt>
                <c:pt idx="19">
                  <c:v>3.2070365817651298</c:v>
                </c:pt>
                <c:pt idx="20">
                  <c:v>3.2871040747412299</c:v>
                </c:pt>
                <c:pt idx="21">
                  <c:v>3.1872965346978903</c:v>
                </c:pt>
                <c:pt idx="22">
                  <c:v>2.5588197188654402</c:v>
                </c:pt>
                <c:pt idx="23">
                  <c:v>2.4210080953372302</c:v>
                </c:pt>
                <c:pt idx="24">
                  <c:v>1.74371653143531</c:v>
                </c:pt>
              </c:numCache>
            </c:numRef>
          </c:yVal>
          <c:smooth val="1"/>
        </c:ser>
        <c:ser>
          <c:idx val="3"/>
          <c:order val="3"/>
          <c:trendline>
            <c:trendlineType val="poly"/>
            <c:order val="6"/>
            <c:dispRSqr val="0"/>
            <c:dispEq val="0"/>
          </c:trendline>
          <c:xVal>
            <c:numRef>
              <c:f>'С реальными коэффициентами'!$AG$5:$AG$21</c:f>
              <c:numCache>
                <c:formatCode>General</c:formatCode>
                <c:ptCount val="17"/>
                <c:pt idx="0">
                  <c:v>16.64</c:v>
                </c:pt>
                <c:pt idx="1">
                  <c:v>19.309999999999999</c:v>
                </c:pt>
                <c:pt idx="2">
                  <c:v>21.97</c:v>
                </c:pt>
                <c:pt idx="3">
                  <c:v>24.11</c:v>
                </c:pt>
                <c:pt idx="4">
                  <c:v>27.31</c:v>
                </c:pt>
                <c:pt idx="5">
                  <c:v>29.97</c:v>
                </c:pt>
                <c:pt idx="6">
                  <c:v>32.11</c:v>
                </c:pt>
                <c:pt idx="7">
                  <c:v>35.840000000000003</c:v>
                </c:pt>
                <c:pt idx="8">
                  <c:v>40.11</c:v>
                </c:pt>
                <c:pt idx="9">
                  <c:v>42.77</c:v>
                </c:pt>
                <c:pt idx="10">
                  <c:v>47.57</c:v>
                </c:pt>
                <c:pt idx="11">
                  <c:v>51.84</c:v>
                </c:pt>
                <c:pt idx="12">
                  <c:v>57.71</c:v>
                </c:pt>
                <c:pt idx="13">
                  <c:v>64.64</c:v>
                </c:pt>
                <c:pt idx="14">
                  <c:v>69.97</c:v>
                </c:pt>
                <c:pt idx="15">
                  <c:v>75.31</c:v>
                </c:pt>
                <c:pt idx="16">
                  <c:v>80.64</c:v>
                </c:pt>
              </c:numCache>
            </c:numRef>
          </c:xVal>
          <c:yVal>
            <c:numRef>
              <c:f>'С реальными коэффициентами'!$AH$5:$AH$21</c:f>
              <c:numCache>
                <c:formatCode>General</c:formatCode>
                <c:ptCount val="17"/>
                <c:pt idx="0">
                  <c:v>2.8052958126798098</c:v>
                </c:pt>
                <c:pt idx="1">
                  <c:v>3.1938164131556399</c:v>
                </c:pt>
                <c:pt idx="2">
                  <c:v>3.4967784444109098</c:v>
                </c:pt>
                <c:pt idx="3">
                  <c:v>3.5135040201779701</c:v>
                </c:pt>
                <c:pt idx="4">
                  <c:v>3.12042400564405</c:v>
                </c:pt>
                <c:pt idx="5">
                  <c:v>3.3685520701132603</c:v>
                </c:pt>
                <c:pt idx="6">
                  <c:v>3.4872504249901404</c:v>
                </c:pt>
                <c:pt idx="7">
                  <c:v>3.2292273557183901</c:v>
                </c:pt>
                <c:pt idx="8">
                  <c:v>2.7760255764968398</c:v>
                </c:pt>
                <c:pt idx="9">
                  <c:v>2.7354704900806799</c:v>
                </c:pt>
                <c:pt idx="10">
                  <c:v>2.4694824380478</c:v>
                </c:pt>
                <c:pt idx="11">
                  <c:v>2.05811047645444</c:v>
                </c:pt>
                <c:pt idx="12">
                  <c:v>1.7045804729463501</c:v>
                </c:pt>
                <c:pt idx="13">
                  <c:v>1.5328655605900501</c:v>
                </c:pt>
                <c:pt idx="14">
                  <c:v>1.3664246691439998</c:v>
                </c:pt>
                <c:pt idx="15">
                  <c:v>1.14985009748537</c:v>
                </c:pt>
                <c:pt idx="16">
                  <c:v>1.0139474364558099</c:v>
                </c:pt>
              </c:numCache>
            </c:numRef>
          </c:yVal>
          <c:smooth val="1"/>
        </c:ser>
        <c:ser>
          <c:idx val="4"/>
          <c:order val="4"/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9.4599415410280441E-2"/>
                  <c:y val="7.1923550353986246E-2"/>
                </c:manualLayout>
              </c:layout>
              <c:numFmt formatCode="0.00000000000000000000E+00" sourceLinked="0"/>
            </c:trendlineLbl>
          </c:trendline>
          <c:xVal>
            <c:numRef>
              <c:f>'С реальными коэффициентами'!$AK$5:$AK$21</c:f>
              <c:numCache>
                <c:formatCode>General</c:formatCode>
                <c:ptCount val="17"/>
                <c:pt idx="0">
                  <c:v>16.64</c:v>
                </c:pt>
                <c:pt idx="1">
                  <c:v>19.309999999999999</c:v>
                </c:pt>
                <c:pt idx="2">
                  <c:v>21.97</c:v>
                </c:pt>
                <c:pt idx="3">
                  <c:v>24.11</c:v>
                </c:pt>
                <c:pt idx="4">
                  <c:v>27.31</c:v>
                </c:pt>
                <c:pt idx="5">
                  <c:v>29.97</c:v>
                </c:pt>
                <c:pt idx="6">
                  <c:v>32.11</c:v>
                </c:pt>
                <c:pt idx="7">
                  <c:v>35.840000000000003</c:v>
                </c:pt>
                <c:pt idx="8">
                  <c:v>40.11</c:v>
                </c:pt>
                <c:pt idx="9">
                  <c:v>42.77</c:v>
                </c:pt>
                <c:pt idx="10">
                  <c:v>47.57</c:v>
                </c:pt>
                <c:pt idx="11">
                  <c:v>51.84</c:v>
                </c:pt>
                <c:pt idx="12">
                  <c:v>57.71</c:v>
                </c:pt>
                <c:pt idx="13">
                  <c:v>64.64</c:v>
                </c:pt>
                <c:pt idx="14">
                  <c:v>69.97</c:v>
                </c:pt>
                <c:pt idx="15">
                  <c:v>75.31</c:v>
                </c:pt>
                <c:pt idx="16">
                  <c:v>80.64</c:v>
                </c:pt>
              </c:numCache>
            </c:numRef>
          </c:xVal>
          <c:yVal>
            <c:numRef>
              <c:f>'С реальными коэффициентами'!$AL$5:$AL$21</c:f>
              <c:numCache>
                <c:formatCode>General</c:formatCode>
                <c:ptCount val="17"/>
                <c:pt idx="0">
                  <c:v>2.8512505044740197</c:v>
                </c:pt>
                <c:pt idx="1">
                  <c:v>3.2242655396825399</c:v>
                </c:pt>
                <c:pt idx="2">
                  <c:v>3.4195653807722697</c:v>
                </c:pt>
                <c:pt idx="3">
                  <c:v>3.5004488432196204</c:v>
                </c:pt>
                <c:pt idx="4">
                  <c:v>3.2102927605710803</c:v>
                </c:pt>
                <c:pt idx="5">
                  <c:v>3.2452462422456301</c:v>
                </c:pt>
                <c:pt idx="6">
                  <c:v>3.61605936086608</c:v>
                </c:pt>
                <c:pt idx="7">
                  <c:v>3.2447244591177</c:v>
                </c:pt>
                <c:pt idx="8">
                  <c:v>2.9073729564253199</c:v>
                </c:pt>
                <c:pt idx="9">
                  <c:v>2.59116945497713</c:v>
                </c:pt>
                <c:pt idx="10">
                  <c:v>2.6454262093219603</c:v>
                </c:pt>
                <c:pt idx="11">
                  <c:v>2.10363139196566</c:v>
                </c:pt>
                <c:pt idx="12">
                  <c:v>1.7180645389081299</c:v>
                </c:pt>
                <c:pt idx="13">
                  <c:v>1.55452148474881</c:v>
                </c:pt>
                <c:pt idx="14">
                  <c:v>1.34256639881787</c:v>
                </c:pt>
                <c:pt idx="15">
                  <c:v>1.0959514935605099</c:v>
                </c:pt>
                <c:pt idx="16">
                  <c:v>1.0105336111818699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9584"/>
        <c:axId val="130860160"/>
      </c:scatterChart>
      <c:valAx>
        <c:axId val="1308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60160"/>
        <c:crosses val="autoZero"/>
        <c:crossBetween val="midCat"/>
      </c:valAx>
      <c:valAx>
        <c:axId val="1308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1605747968857"/>
          <c:y val="0.53689141084085168"/>
          <c:w val="0.18178394264113876"/>
          <c:h val="0.37776901564698329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Коэффициенты учета пространственного эффекта при погружении в активную зону</a:t>
            </a:r>
            <a:br>
              <a:rPr lang="ru-RU" sz="1400">
                <a:latin typeface="Times New Roman" pitchFamily="18" charset="0"/>
                <a:cs typeface="Times New Roman" pitchFamily="18" charset="0"/>
              </a:rPr>
            </a:b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группы ОР СУЗ на мощности 75%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ном. 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730993055583926"/>
          <c:y val="0.13947196965821568"/>
          <c:w val="0.86411772889190397"/>
          <c:h val="0.76423253941870961"/>
        </c:manualLayout>
      </c:layout>
      <c:scatterChart>
        <c:scatterStyle val="smoothMarker"/>
        <c:varyColors val="0"/>
        <c:ser>
          <c:idx val="0"/>
          <c:order val="0"/>
          <c:tx>
            <c:v>АНФх (R2)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коэффициентами'!$E$5:$E$29</c:f>
              <c:numCache>
                <c:formatCode>General</c:formatCode>
                <c:ptCount val="25"/>
                <c:pt idx="0">
                  <c:v>-1.6000000000000001E-3</c:v>
                </c:pt>
                <c:pt idx="1">
                  <c:v>-1.7049999999999999E-3</c:v>
                </c:pt>
                <c:pt idx="2">
                  <c:v>-1.65E-3</c:v>
                </c:pt>
                <c:pt idx="3">
                  <c:v>-2.1700000000000001E-3</c:v>
                </c:pt>
                <c:pt idx="4">
                  <c:v>-1.5E-3</c:v>
                </c:pt>
                <c:pt idx="5">
                  <c:v>-1.5E-3</c:v>
                </c:pt>
                <c:pt idx="6">
                  <c:v>-1.65E-3</c:v>
                </c:pt>
                <c:pt idx="7">
                  <c:v>-1.8699999999999999E-3</c:v>
                </c:pt>
                <c:pt idx="8">
                  <c:v>-1.8779999999999999E-3</c:v>
                </c:pt>
                <c:pt idx="9">
                  <c:v>-1.5152E-3</c:v>
                </c:pt>
                <c:pt idx="10">
                  <c:v>-1.4499999999999999E-3</c:v>
                </c:pt>
                <c:pt idx="11">
                  <c:v>-1.1100000000000001E-3</c:v>
                </c:pt>
                <c:pt idx="12">
                  <c:v>-1.1100000000000001E-3</c:v>
                </c:pt>
                <c:pt idx="13">
                  <c:v>-1E-3</c:v>
                </c:pt>
                <c:pt idx="14">
                  <c:v>-8.9999999999999998E-4</c:v>
                </c:pt>
                <c:pt idx="15">
                  <c:v>-7.5299999999999998E-4</c:v>
                </c:pt>
                <c:pt idx="16">
                  <c:v>-5.0000000000000001E-4</c:v>
                </c:pt>
                <c:pt idx="17">
                  <c:v>-1.2999999999999999E-4</c:v>
                </c:pt>
                <c:pt idx="18">
                  <c:v>-2.0000000000000002E-5</c:v>
                </c:pt>
                <c:pt idx="19">
                  <c:v>-2.3E-5</c:v>
                </c:pt>
                <c:pt idx="20">
                  <c:v>3.5E-4</c:v>
                </c:pt>
                <c:pt idx="21">
                  <c:v>2.0000000000000001E-4</c:v>
                </c:pt>
                <c:pt idx="22">
                  <c:v>1.7000000000000001E-4</c:v>
                </c:pt>
                <c:pt idx="23">
                  <c:v>5.0000000000000001E-4</c:v>
                </c:pt>
                <c:pt idx="24">
                  <c:v>2.9999999999999997E-4</c:v>
                </c:pt>
              </c:numCache>
            </c:numRef>
          </c:yVal>
          <c:smooth val="1"/>
        </c:ser>
        <c:ser>
          <c:idx val="1"/>
          <c:order val="1"/>
          <c:tx>
            <c:v>АНФХ (R1)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6"/>
            <c:spPr>
              <a:solidFill>
                <a:srgbClr val="FF0000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коэффициентами'!$D$5:$D$29</c:f>
              <c:numCache>
                <c:formatCode>General</c:formatCode>
                <c:ptCount val="25"/>
                <c:pt idx="0">
                  <c:v>-1.4499999999999999E-3</c:v>
                </c:pt>
                <c:pt idx="1">
                  <c:v>-1.6999999999999999E-3</c:v>
                </c:pt>
                <c:pt idx="2">
                  <c:v>-1.75E-3</c:v>
                </c:pt>
                <c:pt idx="3">
                  <c:v>-2.15E-3</c:v>
                </c:pt>
                <c:pt idx="4">
                  <c:v>-1.8500000000000001E-3</c:v>
                </c:pt>
                <c:pt idx="5">
                  <c:v>-1.575E-3</c:v>
                </c:pt>
                <c:pt idx="6">
                  <c:v>-1.575E-3</c:v>
                </c:pt>
                <c:pt idx="7">
                  <c:v>-1.3600000000000001E-3</c:v>
                </c:pt>
                <c:pt idx="8">
                  <c:v>-1.82E-3</c:v>
                </c:pt>
                <c:pt idx="9">
                  <c:v>-1.6000000000000001E-3</c:v>
                </c:pt>
                <c:pt idx="10">
                  <c:v>-1.39E-3</c:v>
                </c:pt>
                <c:pt idx="11">
                  <c:v>-1.1100000000000001E-3</c:v>
                </c:pt>
                <c:pt idx="12">
                  <c:v>-8.4999999999999995E-4</c:v>
                </c:pt>
                <c:pt idx="13">
                  <c:v>-6.9999999999999999E-4</c:v>
                </c:pt>
                <c:pt idx="14">
                  <c:v>-9.5E-4</c:v>
                </c:pt>
                <c:pt idx="15">
                  <c:v>-9.5299999999999996E-4</c:v>
                </c:pt>
                <c:pt idx="16">
                  <c:v>-5.5000000000000003E-4</c:v>
                </c:pt>
                <c:pt idx="17">
                  <c:v>-2.9E-4</c:v>
                </c:pt>
                <c:pt idx="18">
                  <c:v>-6.9999999999999994E-5</c:v>
                </c:pt>
                <c:pt idx="19">
                  <c:v>7.4999999999999993E-5</c:v>
                </c:pt>
                <c:pt idx="20">
                  <c:v>1.4999999999999999E-4</c:v>
                </c:pt>
                <c:pt idx="21">
                  <c:v>2.5999999999999998E-4</c:v>
                </c:pt>
                <c:pt idx="22">
                  <c:v>6.7000000000000002E-4</c:v>
                </c:pt>
                <c:pt idx="23">
                  <c:v>4.6999999999999999E-4</c:v>
                </c:pt>
                <c:pt idx="24">
                  <c:v>1.4999999999999999E-4</c:v>
                </c:pt>
              </c:numCache>
            </c:numRef>
          </c:yVal>
          <c:smooth val="1"/>
        </c:ser>
        <c:ser>
          <c:idx val="2"/>
          <c:order val="2"/>
          <c:tx>
            <c:v>Расчет по экспериментальным данным (R2)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знач.'!$AB$5:$AB$29</c:f>
              <c:numCache>
                <c:formatCode>General</c:formatCode>
                <c:ptCount val="25"/>
                <c:pt idx="0">
                  <c:v>-8.4178592871592364E-2</c:v>
                </c:pt>
                <c:pt idx="1">
                  <c:v>-8.5827548257578026E-4</c:v>
                </c:pt>
                <c:pt idx="2">
                  <c:v>-1.0122943750502079E-3</c:v>
                </c:pt>
                <c:pt idx="3">
                  <c:v>-8.8020053516392938E-4</c:v>
                </c:pt>
                <c:pt idx="4">
                  <c:v>-1.0743006627861134E-3</c:v>
                </c:pt>
                <c:pt idx="5">
                  <c:v>-1.221145194000582E-3</c:v>
                </c:pt>
                <c:pt idx="6">
                  <c:v>-9.6012224463832728E-4</c:v>
                </c:pt>
                <c:pt idx="7">
                  <c:v>-9.5045801406884488E-4</c:v>
                </c:pt>
                <c:pt idx="8">
                  <c:v>-9.6963616903678052E-4</c:v>
                </c:pt>
                <c:pt idx="9">
                  <c:v>-7.4389751901771529E-4</c:v>
                </c:pt>
                <c:pt idx="10">
                  <c:v>-8.6017842278133844E-4</c:v>
                </c:pt>
                <c:pt idx="11">
                  <c:v>-7.7854087928019248E-4</c:v>
                </c:pt>
                <c:pt idx="12">
                  <c:v>-6.2562141938693407E-4</c:v>
                </c:pt>
                <c:pt idx="13">
                  <c:v>-6.3274912546705086E-4</c:v>
                </c:pt>
                <c:pt idx="14">
                  <c:v>-5.2684367269826649E-4</c:v>
                </c:pt>
                <c:pt idx="15">
                  <c:v>-4.5247756863731704E-4</c:v>
                </c:pt>
                <c:pt idx="16">
                  <c:v>-3.7076203454852378E-4</c:v>
                </c:pt>
                <c:pt idx="17">
                  <c:v>-2.7522122669711618E-4</c:v>
                </c:pt>
                <c:pt idx="18">
                  <c:v>-2.400949779516852E-4</c:v>
                </c:pt>
                <c:pt idx="19">
                  <c:v>-1.1975475582393474E-4</c:v>
                </c:pt>
                <c:pt idx="20">
                  <c:v>-4.6872623381710775E-5</c:v>
                </c:pt>
                <c:pt idx="21">
                  <c:v>-1.6052939598949266E-4</c:v>
                </c:pt>
                <c:pt idx="22">
                  <c:v>-3.2015563975011207E-5</c:v>
                </c:pt>
                <c:pt idx="23">
                  <c:v>-2.2321180775053406E-5</c:v>
                </c:pt>
                <c:pt idx="24">
                  <c:v>6.5557459321592326E-5</c:v>
                </c:pt>
              </c:numCache>
            </c:numRef>
          </c:yVal>
          <c:smooth val="1"/>
        </c:ser>
        <c:ser>
          <c:idx val="3"/>
          <c:order val="3"/>
          <c:tx>
            <c:v>Расчет по экспериментальным данным (R1)</c:v>
          </c:tx>
          <c:spPr>
            <a:ln>
              <a:solidFill>
                <a:srgbClr val="00CC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CC00"/>
                </a:solidFill>
              </a:ln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знач.'!$AA$5:$AA$29</c:f>
              <c:numCache>
                <c:formatCode>General</c:formatCode>
                <c:ptCount val="25"/>
                <c:pt idx="0">
                  <c:v>-1.5324620736547241E-3</c:v>
                </c:pt>
                <c:pt idx="1">
                  <c:v>-5.8718203910720045E-4</c:v>
                </c:pt>
                <c:pt idx="2">
                  <c:v>-1.3145155125166418E-3</c:v>
                </c:pt>
                <c:pt idx="3">
                  <c:v>-5.0838377037589388E-4</c:v>
                </c:pt>
                <c:pt idx="4">
                  <c:v>-9.354639668050132E-4</c:v>
                </c:pt>
                <c:pt idx="5">
                  <c:v>-1.1321371992057355E-3</c:v>
                </c:pt>
                <c:pt idx="6">
                  <c:v>-1.9937739682123366E-3</c:v>
                </c:pt>
                <c:pt idx="7">
                  <c:v>-1.5945749933614997E-3</c:v>
                </c:pt>
                <c:pt idx="8">
                  <c:v>7.6187851552611541E-5</c:v>
                </c:pt>
                <c:pt idx="9">
                  <c:v>-1.2508386691851936E-3</c:v>
                </c:pt>
                <c:pt idx="10">
                  <c:v>-5.8957091088923587E-4</c:v>
                </c:pt>
                <c:pt idx="11">
                  <c:v>-4.8337949408301857E-4</c:v>
                </c:pt>
                <c:pt idx="12">
                  <c:v>-4.5430029494162829E-4</c:v>
                </c:pt>
                <c:pt idx="13">
                  <c:v>-6.064342437864989E-4</c:v>
                </c:pt>
                <c:pt idx="14">
                  <c:v>-9.6480213543396573E-5</c:v>
                </c:pt>
                <c:pt idx="15">
                  <c:v>-1.0451400225728736E-3</c:v>
                </c:pt>
                <c:pt idx="16">
                  <c:v>-1.7671525615566689E-4</c:v>
                </c:pt>
                <c:pt idx="17">
                  <c:v>-1.7660540865972277E-4</c:v>
                </c:pt>
                <c:pt idx="18">
                  <c:v>-3.4510760985043598E-4</c:v>
                </c:pt>
                <c:pt idx="19">
                  <c:v>-4.9053823602230402E-4</c:v>
                </c:pt>
                <c:pt idx="20">
                  <c:v>6.5121279733550277E-5</c:v>
                </c:pt>
                <c:pt idx="21">
                  <c:v>-3.2076179198281801E-4</c:v>
                </c:pt>
                <c:pt idx="22">
                  <c:v>-5.6016429892169518E-5</c:v>
                </c:pt>
                <c:pt idx="23">
                  <c:v>1.2562506560449178E-3</c:v>
                </c:pt>
                <c:pt idx="24">
                  <c:v>2.6125254747091241E-3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2464"/>
        <c:axId val="130863040"/>
      </c:scatterChart>
      <c:valAx>
        <c:axId val="130862464"/>
        <c:scaling>
          <c:orientation val="minMax"/>
          <c:max val="310"/>
          <c:min val="30"/>
        </c:scaling>
        <c:delete val="0"/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см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0863040"/>
        <c:crossesAt val="-5.0000000000000114E-3"/>
        <c:crossBetween val="midCat"/>
      </c:valAx>
      <c:valAx>
        <c:axId val="130863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ysClr val="window" lastClr="FFFFFF">
                  <a:lumMod val="50000"/>
                </a:sys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Коэффициент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71E-2"/>
              <c:y val="0.40873655345793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086246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952970970289545"/>
          <c:y val="0.15514586061405664"/>
          <c:w val="0.29592819451847663"/>
          <c:h val="0.151099006388150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Дифференциальная</a:t>
            </a: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эффективность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 ОР СУЗ на 75 %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при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 погружении в активную зону.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1368084584393994E-2"/>
          <c:y val="0.13947196965821568"/>
          <c:w val="0.89005957486335108"/>
          <c:h val="0.76423253941870961"/>
        </c:manualLayout>
      </c:layout>
      <c:scatterChart>
        <c:scatterStyle val="smoothMarker"/>
        <c:varyColors val="0"/>
        <c:ser>
          <c:idx val="1"/>
          <c:order val="0"/>
          <c:tx>
            <c:v>АНФХ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АНФХ!$C$3:$C$50</c:f>
              <c:numCache>
                <c:formatCode>General</c:formatCode>
                <c:ptCount val="48"/>
                <c:pt idx="0">
                  <c:v>99</c:v>
                </c:pt>
                <c:pt idx="1">
                  <c:v>97</c:v>
                </c:pt>
                <c:pt idx="2">
                  <c:v>95</c:v>
                </c:pt>
                <c:pt idx="3">
                  <c:v>93</c:v>
                </c:pt>
                <c:pt idx="4">
                  <c:v>91</c:v>
                </c:pt>
                <c:pt idx="5">
                  <c:v>89</c:v>
                </c:pt>
                <c:pt idx="6">
                  <c:v>87</c:v>
                </c:pt>
                <c:pt idx="7">
                  <c:v>85</c:v>
                </c:pt>
                <c:pt idx="8">
                  <c:v>83</c:v>
                </c:pt>
                <c:pt idx="9">
                  <c:v>81</c:v>
                </c:pt>
                <c:pt idx="10">
                  <c:v>79</c:v>
                </c:pt>
                <c:pt idx="11">
                  <c:v>77</c:v>
                </c:pt>
                <c:pt idx="12">
                  <c:v>75</c:v>
                </c:pt>
                <c:pt idx="13">
                  <c:v>73</c:v>
                </c:pt>
                <c:pt idx="14">
                  <c:v>71</c:v>
                </c:pt>
                <c:pt idx="15">
                  <c:v>69</c:v>
                </c:pt>
                <c:pt idx="16">
                  <c:v>67</c:v>
                </c:pt>
                <c:pt idx="17">
                  <c:v>65</c:v>
                </c:pt>
                <c:pt idx="18">
                  <c:v>63</c:v>
                </c:pt>
                <c:pt idx="19">
                  <c:v>61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53</c:v>
                </c:pt>
                <c:pt idx="24">
                  <c:v>51</c:v>
                </c:pt>
                <c:pt idx="25">
                  <c:v>49</c:v>
                </c:pt>
                <c:pt idx="26">
                  <c:v>47</c:v>
                </c:pt>
                <c:pt idx="27">
                  <c:v>45</c:v>
                </c:pt>
                <c:pt idx="28">
                  <c:v>43</c:v>
                </c:pt>
                <c:pt idx="29">
                  <c:v>41</c:v>
                </c:pt>
                <c:pt idx="30">
                  <c:v>39</c:v>
                </c:pt>
                <c:pt idx="31">
                  <c:v>37</c:v>
                </c:pt>
                <c:pt idx="32">
                  <c:v>35</c:v>
                </c:pt>
                <c:pt idx="33">
                  <c:v>33</c:v>
                </c:pt>
                <c:pt idx="34">
                  <c:v>31</c:v>
                </c:pt>
                <c:pt idx="35">
                  <c:v>29</c:v>
                </c:pt>
                <c:pt idx="36">
                  <c:v>27</c:v>
                </c:pt>
                <c:pt idx="37">
                  <c:v>25</c:v>
                </c:pt>
                <c:pt idx="38">
                  <c:v>23</c:v>
                </c:pt>
                <c:pt idx="39">
                  <c:v>21</c:v>
                </c:pt>
                <c:pt idx="40">
                  <c:v>19</c:v>
                </c:pt>
                <c:pt idx="41">
                  <c:v>17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9</c:v>
                </c:pt>
                <c:pt idx="46">
                  <c:v>7</c:v>
                </c:pt>
                <c:pt idx="47">
                  <c:v>5</c:v>
                </c:pt>
              </c:numCache>
            </c:numRef>
          </c:xVal>
          <c:yVal>
            <c:numRef>
              <c:f>АНФХ!$B$3:$B$50</c:f>
              <c:numCache>
                <c:formatCode>General</c:formatCode>
                <c:ptCount val="48"/>
                <c:pt idx="0">
                  <c:v>0.21</c:v>
                </c:pt>
                <c:pt idx="1">
                  <c:v>0.37</c:v>
                </c:pt>
                <c:pt idx="2">
                  <c:v>0.54</c:v>
                </c:pt>
                <c:pt idx="3">
                  <c:v>0.72</c:v>
                </c:pt>
                <c:pt idx="4">
                  <c:v>0.89</c:v>
                </c:pt>
                <c:pt idx="5">
                  <c:v>1.06</c:v>
                </c:pt>
                <c:pt idx="6">
                  <c:v>1.21</c:v>
                </c:pt>
                <c:pt idx="7">
                  <c:v>1.39</c:v>
                </c:pt>
                <c:pt idx="8">
                  <c:v>1.55</c:v>
                </c:pt>
                <c:pt idx="9">
                  <c:v>1.7</c:v>
                </c:pt>
                <c:pt idx="10">
                  <c:v>1.84</c:v>
                </c:pt>
                <c:pt idx="11">
                  <c:v>1.97</c:v>
                </c:pt>
                <c:pt idx="12">
                  <c:v>2.1</c:v>
                </c:pt>
                <c:pt idx="13">
                  <c:v>2.21</c:v>
                </c:pt>
                <c:pt idx="14">
                  <c:v>2.31</c:v>
                </c:pt>
                <c:pt idx="15">
                  <c:v>2.41</c:v>
                </c:pt>
                <c:pt idx="16">
                  <c:v>2.5</c:v>
                </c:pt>
                <c:pt idx="17">
                  <c:v>2.59</c:v>
                </c:pt>
                <c:pt idx="18">
                  <c:v>2.67</c:v>
                </c:pt>
                <c:pt idx="19">
                  <c:v>2.74</c:v>
                </c:pt>
                <c:pt idx="20">
                  <c:v>2.81</c:v>
                </c:pt>
                <c:pt idx="21">
                  <c:v>2.88</c:v>
                </c:pt>
                <c:pt idx="22">
                  <c:v>2.95</c:v>
                </c:pt>
                <c:pt idx="23">
                  <c:v>3</c:v>
                </c:pt>
                <c:pt idx="24">
                  <c:v>3.06</c:v>
                </c:pt>
                <c:pt idx="25">
                  <c:v>3.11</c:v>
                </c:pt>
                <c:pt idx="26">
                  <c:v>3.15</c:v>
                </c:pt>
                <c:pt idx="27">
                  <c:v>3.19</c:v>
                </c:pt>
                <c:pt idx="28">
                  <c:v>3.22</c:v>
                </c:pt>
                <c:pt idx="29">
                  <c:v>3.24</c:v>
                </c:pt>
                <c:pt idx="30">
                  <c:v>3.26</c:v>
                </c:pt>
                <c:pt idx="31">
                  <c:v>3.26</c:v>
                </c:pt>
                <c:pt idx="32">
                  <c:v>3.26</c:v>
                </c:pt>
                <c:pt idx="33">
                  <c:v>3.24</c:v>
                </c:pt>
                <c:pt idx="34">
                  <c:v>3.2</c:v>
                </c:pt>
                <c:pt idx="35">
                  <c:v>3.15</c:v>
                </c:pt>
                <c:pt idx="36">
                  <c:v>3.08</c:v>
                </c:pt>
                <c:pt idx="37">
                  <c:v>2.99</c:v>
                </c:pt>
                <c:pt idx="38">
                  <c:v>2.87</c:v>
                </c:pt>
                <c:pt idx="39">
                  <c:v>2.72</c:v>
                </c:pt>
                <c:pt idx="40">
                  <c:v>2.5499999999999998</c:v>
                </c:pt>
                <c:pt idx="41">
                  <c:v>2.34</c:v>
                </c:pt>
                <c:pt idx="42">
                  <c:v>2.11</c:v>
                </c:pt>
                <c:pt idx="43">
                  <c:v>1.87</c:v>
                </c:pt>
                <c:pt idx="44">
                  <c:v>1.6</c:v>
                </c:pt>
                <c:pt idx="45">
                  <c:v>1.34</c:v>
                </c:pt>
                <c:pt idx="46">
                  <c:v>1.08</c:v>
                </c:pt>
                <c:pt idx="47">
                  <c:v>0.84</c:v>
                </c:pt>
              </c:numCache>
            </c:numRef>
          </c:yVal>
          <c:smooth val="1"/>
        </c:ser>
        <c:ser>
          <c:idx val="0"/>
          <c:order val="1"/>
          <c:tx>
            <c:v>С ПЭ по ПРОКЕРУ</c:v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tx1"/>
              </a:solidFill>
            </c:spPr>
          </c:marker>
          <c:xVal>
            <c:numRef>
              <c:f>'С реальными коэффициентами'!$J$5:$J$29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коэффициентами'!$Q$5:$Q$29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ser>
          <c:idx val="6"/>
          <c:order val="2"/>
          <c:tx>
            <c:v>С ПЭ по ДИФФЕРУ (1)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коэффициентами'!$AA$5:$AA$29</c:f>
              <c:numCache>
                <c:formatCode>General</c:formatCode>
                <c:ptCount val="25"/>
                <c:pt idx="0">
                  <c:v>1.4053398841586522</c:v>
                </c:pt>
                <c:pt idx="1">
                  <c:v>1.4288404710189178</c:v>
                </c:pt>
                <c:pt idx="2">
                  <c:v>1.5973031259427466</c:v>
                </c:pt>
                <c:pt idx="3">
                  <c:v>1.8045493139135851</c:v>
                </c:pt>
                <c:pt idx="4">
                  <c:v>2.039274679081823</c:v>
                </c:pt>
                <c:pt idx="5">
                  <c:v>2.2189610539349993</c:v>
                </c:pt>
                <c:pt idx="6">
                  <c:v>2.359060997601889</c:v>
                </c:pt>
                <c:pt idx="7">
                  <c:v>2.4877732036187994</c:v>
                </c:pt>
                <c:pt idx="8">
                  <c:v>3.034261438139739</c:v>
                </c:pt>
                <c:pt idx="9">
                  <c:v>3.1136999443070654</c:v>
                </c:pt>
                <c:pt idx="10">
                  <c:v>2.7426835244621253</c:v>
                </c:pt>
                <c:pt idx="11">
                  <c:v>2.7952354531311792</c:v>
                </c:pt>
                <c:pt idx="12">
                  <c:v>2.8465538828354924</c:v>
                </c:pt>
                <c:pt idx="13">
                  <c:v>2.9014932697510845</c:v>
                </c:pt>
                <c:pt idx="14">
                  <c:v>2.969541829050192</c:v>
                </c:pt>
                <c:pt idx="15">
                  <c:v>3.0385390017782101</c:v>
                </c:pt>
                <c:pt idx="16">
                  <c:v>3.1035688015870115</c:v>
                </c:pt>
                <c:pt idx="17">
                  <c:v>3.2152239773908282</c:v>
                </c:pt>
                <c:pt idx="18">
                  <c:v>3.2643290339705495</c:v>
                </c:pt>
                <c:pt idx="19">
                  <c:v>3.2478683276516009</c:v>
                </c:pt>
                <c:pt idx="20">
                  <c:v>3.1805146610008657</c:v>
                </c:pt>
                <c:pt idx="21">
                  <c:v>3.0266408130024085</c:v>
                </c:pt>
                <c:pt idx="22">
                  <c:v>2.7346511185536886</c:v>
                </c:pt>
                <c:pt idx="23">
                  <c:v>2.2328599596907526</c:v>
                </c:pt>
                <c:pt idx="24">
                  <c:v>1.5006003129472041</c:v>
                </c:pt>
              </c:numCache>
            </c:numRef>
          </c:yVal>
          <c:smooth val="1"/>
        </c:ser>
        <c:ser>
          <c:idx val="2"/>
          <c:order val="3"/>
          <c:tx>
            <c:v>C ПЭ по ДИФФЕРУ (2)</c:v>
          </c:tx>
          <c:spPr>
            <a:ln w="28575">
              <a:noFill/>
            </a:ln>
          </c:spPr>
          <c:marker>
            <c:spPr>
              <a:solidFill>
                <a:srgbClr val="9900FF"/>
              </a:solidFill>
              <a:ln>
                <a:solidFill>
                  <a:srgbClr val="9900FF"/>
                </a:solidFill>
              </a:ln>
            </c:spPr>
          </c:marker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коэффициентами'!$AD$5:$AD$29</c:f>
              <c:numCache>
                <c:formatCode>General</c:formatCode>
                <c:ptCount val="25"/>
                <c:pt idx="0">
                  <c:v>1.3394017872052242</c:v>
                </c:pt>
                <c:pt idx="1">
                  <c:v>1.4211626451622319</c:v>
                </c:pt>
                <c:pt idx="2">
                  <c:v>1.5863089231076994</c:v>
                </c:pt>
                <c:pt idx="3">
                  <c:v>1.7734684684783897</c:v>
                </c:pt>
                <c:pt idx="4">
                  <c:v>1.9871243382048771</c:v>
                </c:pt>
                <c:pt idx="5">
                  <c:v>2.1574233541844219</c:v>
                </c:pt>
                <c:pt idx="6">
                  <c:v>2.2972963540931897</c:v>
                </c:pt>
                <c:pt idx="7">
                  <c:v>2.43421769041103</c:v>
                </c:pt>
                <c:pt idx="8">
                  <c:v>3.0411331415600653</c:v>
                </c:pt>
                <c:pt idx="9">
                  <c:v>3.1064455284680772</c:v>
                </c:pt>
                <c:pt idx="10">
                  <c:v>2.743421469805325</c:v>
                </c:pt>
                <c:pt idx="11">
                  <c:v>2.8097636604904661</c:v>
                </c:pt>
                <c:pt idx="12">
                  <c:v>2.8689854664543812</c:v>
                </c:pt>
                <c:pt idx="13">
                  <c:v>2.9249424288471939</c:v>
                </c:pt>
                <c:pt idx="14">
                  <c:v>2.9865887567497094</c:v>
                </c:pt>
                <c:pt idx="15">
                  <c:v>3.0446683487713582</c:v>
                </c:pt>
                <c:pt idx="16">
                  <c:v>3.0981053910238128</c:v>
                </c:pt>
                <c:pt idx="17">
                  <c:v>3.1930141365491966</c:v>
                </c:pt>
                <c:pt idx="18">
                  <c:v>3.2469850688769331</c:v>
                </c:pt>
                <c:pt idx="19">
                  <c:v>3.2447020948582583</c:v>
                </c:pt>
                <c:pt idx="20">
                  <c:v>3.2037745260909762</c:v>
                </c:pt>
                <c:pt idx="21">
                  <c:v>3.0909986775222809</c:v>
                </c:pt>
                <c:pt idx="22">
                  <c:v>2.8526265795423633</c:v>
                </c:pt>
                <c:pt idx="23">
                  <c:v>2.4036241490231394</c:v>
                </c:pt>
                <c:pt idx="24">
                  <c:v>1.6881172597800287</c:v>
                </c:pt>
              </c:numCache>
            </c:numRef>
          </c:yVal>
          <c:smooth val="1"/>
        </c:ser>
        <c:ser>
          <c:idx val="3"/>
          <c:order val="4"/>
          <c:spPr>
            <a:ln w="28575">
              <a:noFill/>
            </a:ln>
          </c:spPr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коэффициентами'!$AM$5:$AM$29</c:f>
              <c:numCache>
                <c:formatCode>General</c:formatCode>
                <c:ptCount val="25"/>
                <c:pt idx="0">
                  <c:v>0.95033014947028249</c:v>
                </c:pt>
                <c:pt idx="1">
                  <c:v>1.0741707886990994</c:v>
                </c:pt>
                <c:pt idx="2">
                  <c:v>1.1636050057088312</c:v>
                </c:pt>
                <c:pt idx="3">
                  <c:v>1.2418064344033937</c:v>
                </c:pt>
                <c:pt idx="4">
                  <c:v>1.335498331456094</c:v>
                </c:pt>
                <c:pt idx="5">
                  <c:v>1.4261906583267034</c:v>
                </c:pt>
                <c:pt idx="6">
                  <c:v>1.5198728820747576</c:v>
                </c:pt>
                <c:pt idx="7">
                  <c:v>1.6384070286042061</c:v>
                </c:pt>
                <c:pt idx="8">
                  <c:v>2.9857852991194385</c:v>
                </c:pt>
                <c:pt idx="9">
                  <c:v>3.1527145484440027</c:v>
                </c:pt>
                <c:pt idx="10">
                  <c:v>2.112955509171222</c:v>
                </c:pt>
                <c:pt idx="11">
                  <c:v>2.2835132760248769</c:v>
                </c:pt>
                <c:pt idx="12">
                  <c:v>2.4598524108394173</c:v>
                </c:pt>
                <c:pt idx="13">
                  <c:v>2.6374542532032663</c:v>
                </c:pt>
                <c:pt idx="14">
                  <c:v>2.8292738973170763</c:v>
                </c:pt>
                <c:pt idx="15">
                  <c:v>2.9953985849737954</c:v>
                </c:pt>
                <c:pt idx="16">
                  <c:v>3.1326348909191566</c:v>
                </c:pt>
                <c:pt idx="17">
                  <c:v>3.341742229549034</c:v>
                </c:pt>
                <c:pt idx="18">
                  <c:v>3.4463979799125166</c:v>
                </c:pt>
                <c:pt idx="19">
                  <c:v>3.4505731398712562</c:v>
                </c:pt>
                <c:pt idx="20">
                  <c:v>3.4052899330790627</c:v>
                </c:pt>
                <c:pt idx="21">
                  <c:v>3.2786460304760467</c:v>
                </c:pt>
                <c:pt idx="22">
                  <c:v>3.0234279543998444</c:v>
                </c:pt>
                <c:pt idx="23">
                  <c:v>2.569256437695481</c:v>
                </c:pt>
                <c:pt idx="24">
                  <c:v>1.8818967122664008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4768"/>
        <c:axId val="130865344"/>
      </c:scatterChart>
      <c:valAx>
        <c:axId val="130864768"/>
        <c:scaling>
          <c:orientation val="minMax"/>
          <c:max val="85"/>
          <c:min val="0"/>
        </c:scaling>
        <c:delete val="0"/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%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0865344"/>
        <c:crosses val="autoZero"/>
        <c:crossBetween val="midCat"/>
        <c:majorUnit val="10"/>
        <c:minorUnit val="2"/>
      </c:valAx>
      <c:valAx>
        <c:axId val="130865344"/>
        <c:scaling>
          <c:orientation val="minMax"/>
          <c:max val="4"/>
          <c:min val="0.5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</a:t>
                </a:r>
                <a:r>
                  <a:rPr lang="el-GR" sz="1600" b="1" i="0" baseline="0">
                    <a:latin typeface="Times New Roman" pitchFamily="18" charset="0"/>
                    <a:cs typeface="Times New Roman" pitchFamily="18" charset="0"/>
                  </a:rPr>
                  <a:t>ρ/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dH*</a:t>
                </a:r>
                <a:r>
                  <a:rPr lang="ru-RU" sz="1600" b="1" i="0" u="none" strike="noStrike" baseline="0">
                    <a:latin typeface="Times New Roman" pitchFamily="18" charset="0"/>
                    <a:cs typeface="Times New Roman" pitchFamily="18" charset="0"/>
                  </a:rPr>
                  <a:t>10</a:t>
                </a:r>
                <a:r>
                  <a:rPr lang="ru-RU" sz="1600" b="1" i="0" u="none" strike="noStrike" baseline="30000">
                    <a:latin typeface="Times New Roman" pitchFamily="18" charset="0"/>
                    <a:cs typeface="Times New Roman" pitchFamily="18" charset="0"/>
                  </a:rPr>
                  <a:t>3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, %/c</a:t>
                </a: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м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83E-2"/>
              <c:y val="0.323088583883939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0864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891984302871836"/>
          <c:y val="0.65441085398444065"/>
          <c:w val="0.20387163281933909"/>
          <c:h val="0.2393994529864253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ru-RU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9"/>
  <sheetViews>
    <sheetView topLeftCell="H1" workbookViewId="0">
      <selection activeCell="P15" sqref="P15"/>
    </sheetView>
  </sheetViews>
  <sheetFormatPr defaultRowHeight="15" x14ac:dyDescent="0.25"/>
  <cols>
    <col min="9" max="9" width="11.85546875" customWidth="1"/>
    <col min="10" max="10" width="10.28515625" customWidth="1"/>
    <col min="15" max="15" width="19.140625" customWidth="1"/>
    <col min="16" max="16" width="12.7109375" customWidth="1"/>
    <col min="17" max="17" width="19.5703125" customWidth="1"/>
    <col min="18" max="18" width="13.140625" customWidth="1"/>
    <col min="19" max="19" width="12.140625" customWidth="1"/>
    <col min="23" max="23" width="14.140625" customWidth="1"/>
  </cols>
  <sheetData>
    <row r="1" spans="2:23" ht="15.75" thickBot="1" x14ac:dyDescent="0.3"/>
    <row r="2" spans="2:23" ht="15.75" thickBot="1" x14ac:dyDescent="0.3">
      <c r="B2" s="79" t="s">
        <v>46</v>
      </c>
      <c r="C2" s="79" t="s">
        <v>47</v>
      </c>
      <c r="D2" s="79" t="s">
        <v>48</v>
      </c>
      <c r="E2" s="79" t="s">
        <v>49</v>
      </c>
      <c r="F2" s="79" t="s">
        <v>50</v>
      </c>
      <c r="G2" s="79" t="s">
        <v>51</v>
      </c>
      <c r="H2" s="79" t="s">
        <v>52</v>
      </c>
      <c r="I2" s="81" t="s">
        <v>0</v>
      </c>
      <c r="J2" s="82"/>
      <c r="K2" s="79" t="s">
        <v>53</v>
      </c>
      <c r="L2" s="79" t="s">
        <v>54</v>
      </c>
      <c r="M2" s="79" t="s">
        <v>55</v>
      </c>
      <c r="N2" s="79" t="s">
        <v>57</v>
      </c>
      <c r="O2" s="81" t="s">
        <v>58</v>
      </c>
      <c r="P2" s="82"/>
      <c r="Q2" s="81" t="s">
        <v>181</v>
      </c>
      <c r="R2" s="82"/>
      <c r="S2" s="79" t="s">
        <v>59</v>
      </c>
      <c r="T2" s="79" t="s">
        <v>60</v>
      </c>
      <c r="W2" s="6"/>
    </row>
    <row r="3" spans="2:23" ht="15.75" thickBot="1" x14ac:dyDescent="0.3">
      <c r="B3" s="80"/>
      <c r="C3" s="80"/>
      <c r="D3" s="80"/>
      <c r="E3" s="80"/>
      <c r="F3" s="80"/>
      <c r="G3" s="80"/>
      <c r="H3" s="80"/>
      <c r="I3" s="26" t="s">
        <v>183</v>
      </c>
      <c r="J3" s="27" t="s">
        <v>184</v>
      </c>
      <c r="K3" s="80"/>
      <c r="L3" s="80"/>
      <c r="M3" s="80"/>
      <c r="N3" s="80"/>
      <c r="O3" s="28" t="s">
        <v>185</v>
      </c>
      <c r="P3" s="28" t="s">
        <v>186</v>
      </c>
      <c r="Q3" s="28" t="s">
        <v>185</v>
      </c>
      <c r="R3" s="28" t="s">
        <v>186</v>
      </c>
      <c r="S3" s="80"/>
      <c r="T3" s="80"/>
      <c r="W3" s="6"/>
    </row>
    <row r="4" spans="2:23" x14ac:dyDescent="0.25"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1</v>
      </c>
      <c r="H4" s="24" t="s">
        <v>1</v>
      </c>
      <c r="I4" s="19">
        <v>83.31</v>
      </c>
      <c r="J4" s="19"/>
      <c r="K4" s="24" t="s">
        <v>1</v>
      </c>
      <c r="L4" s="24" t="s">
        <v>1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1</v>
      </c>
      <c r="R4" s="24" t="s">
        <v>1</v>
      </c>
      <c r="S4" s="24" t="s">
        <v>1</v>
      </c>
      <c r="T4" s="24" t="s">
        <v>1</v>
      </c>
      <c r="W4" s="22"/>
    </row>
    <row r="5" spans="2:23" x14ac:dyDescent="0.25">
      <c r="B5" s="16">
        <v>1</v>
      </c>
      <c r="C5" s="17">
        <v>7.2523148148148142E-2</v>
      </c>
      <c r="D5" s="16">
        <v>10</v>
      </c>
      <c r="E5" s="13">
        <v>3</v>
      </c>
      <c r="F5" s="16">
        <v>2370.6999999999998</v>
      </c>
      <c r="G5" s="16">
        <v>292.97000000000003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5">
        <v>7.4091000000000006E-5</v>
      </c>
      <c r="N5" s="15">
        <v>-1.1341E-4</v>
      </c>
      <c r="O5" s="15">
        <v>6.3438999999999998E-4</v>
      </c>
      <c r="P5" s="15">
        <f>5.8976/10000</f>
        <v>5.8975999999999994E-4</v>
      </c>
      <c r="Q5" s="15">
        <f>O5*1000</f>
        <v>0.63439000000000001</v>
      </c>
      <c r="R5" s="15">
        <f>P5*1000</f>
        <v>0.58975999999999995</v>
      </c>
      <c r="S5" s="15">
        <v>-3.5100000000000002E-4</v>
      </c>
      <c r="T5" s="15">
        <v>6.9663999999999994E-8</v>
      </c>
      <c r="W5" s="22"/>
    </row>
    <row r="6" spans="2:23" x14ac:dyDescent="0.25">
      <c r="B6" s="16">
        <v>2</v>
      </c>
      <c r="C6" s="17">
        <v>7.7824074074074087E-2</v>
      </c>
      <c r="D6" s="16">
        <v>10</v>
      </c>
      <c r="E6" s="13">
        <v>3</v>
      </c>
      <c r="F6" s="16">
        <v>2379.4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5">
        <v>7.5142000000000007E-5</v>
      </c>
      <c r="N6" s="15">
        <v>-1.5587000000000001E-4</v>
      </c>
      <c r="O6" s="15">
        <v>7.5998999999999999E-4</v>
      </c>
      <c r="P6" s="15">
        <f>7.099/10000</f>
        <v>7.0990000000000007E-4</v>
      </c>
      <c r="Q6" s="15">
        <f t="shared" ref="Q6:Q29" si="1">O6*1000</f>
        <v>0.75998999999999994</v>
      </c>
      <c r="R6" s="15">
        <f t="shared" ref="R6:R29" si="2">P6*1000</f>
        <v>0.70990000000000009</v>
      </c>
      <c r="S6" s="15">
        <v>-4.1779000000000002E-4</v>
      </c>
      <c r="T6" s="15">
        <v>8.4082999999999999E-8</v>
      </c>
      <c r="W6" s="22"/>
    </row>
    <row r="7" spans="2:23" x14ac:dyDescent="0.25">
      <c r="B7" s="16">
        <v>3</v>
      </c>
      <c r="C7" s="17">
        <v>8.0150462962962965E-2</v>
      </c>
      <c r="D7" s="16">
        <v>10</v>
      </c>
      <c r="E7" s="13">
        <v>3</v>
      </c>
      <c r="F7" s="16">
        <v>2376.1</v>
      </c>
      <c r="G7" s="16">
        <v>292.95999999999998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5">
        <v>7.5896000000000007E-5</v>
      </c>
      <c r="N7" s="15">
        <v>2.2556E-4</v>
      </c>
      <c r="O7" s="15">
        <v>1.0103E-3</v>
      </c>
      <c r="P7" s="15">
        <f>8.6791/1000</f>
        <v>8.6791000000000004E-3</v>
      </c>
      <c r="Q7" s="15">
        <f t="shared" si="1"/>
        <v>1.0103</v>
      </c>
      <c r="R7" s="15">
        <f t="shared" si="2"/>
        <v>8.6791</v>
      </c>
      <c r="S7" s="15">
        <v>-4.6005999999999998E-4</v>
      </c>
      <c r="T7" s="15">
        <v>1.0455000000000001E-7</v>
      </c>
      <c r="W7" s="22"/>
    </row>
    <row r="8" spans="2:23" x14ac:dyDescent="0.25">
      <c r="B8" s="16">
        <v>4</v>
      </c>
      <c r="C8" s="17">
        <v>8.245370370370371E-2</v>
      </c>
      <c r="D8" s="16">
        <v>10</v>
      </c>
      <c r="E8" s="13">
        <v>3</v>
      </c>
      <c r="F8" s="16">
        <v>2380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5">
        <v>7.6804000000000005E-5</v>
      </c>
      <c r="N8" s="15">
        <v>-7.3271000000000002E-4</v>
      </c>
      <c r="O8" s="15">
        <v>7.9911000000000001E-4</v>
      </c>
      <c r="P8" s="15">
        <f>9.3068/10000</f>
        <v>9.3068000000000014E-4</v>
      </c>
      <c r="Q8" s="15">
        <f t="shared" si="1"/>
        <v>0.79910999999999999</v>
      </c>
      <c r="R8" s="15">
        <f t="shared" si="2"/>
        <v>0.93068000000000017</v>
      </c>
      <c r="S8" s="15">
        <v>-2.7922E-4</v>
      </c>
      <c r="T8" s="15">
        <v>1.3428000000000001E-7</v>
      </c>
      <c r="W8" s="22"/>
    </row>
    <row r="9" spans="2:23" x14ac:dyDescent="0.25">
      <c r="B9" s="16">
        <v>5</v>
      </c>
      <c r="C9" s="17">
        <v>8.4710648148148146E-2</v>
      </c>
      <c r="D9" s="16">
        <v>10</v>
      </c>
      <c r="E9" s="13">
        <v>3</v>
      </c>
      <c r="F9" s="16">
        <v>2376</v>
      </c>
      <c r="G9" s="16">
        <v>292.98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5">
        <v>7.7443999999999999E-5</v>
      </c>
      <c r="N9" s="15">
        <v>1.009E-4</v>
      </c>
      <c r="O9" s="15">
        <v>1.2761999999999999E-3</v>
      </c>
      <c r="P9" s="15">
        <f>1.073/1000</f>
        <v>1.073E-3</v>
      </c>
      <c r="Q9" s="15">
        <f t="shared" si="1"/>
        <v>1.2762</v>
      </c>
      <c r="R9" s="15">
        <f t="shared" si="2"/>
        <v>1.073</v>
      </c>
      <c r="S9" s="15">
        <v>-4.5257000000000001E-4</v>
      </c>
      <c r="T9" s="15">
        <v>1.2823E-7</v>
      </c>
      <c r="W9" s="22"/>
    </row>
    <row r="10" spans="2:23" x14ac:dyDescent="0.25">
      <c r="B10" s="16">
        <v>6</v>
      </c>
      <c r="C10" s="17">
        <v>8.7581018518518516E-2</v>
      </c>
      <c r="D10" s="16">
        <v>10</v>
      </c>
      <c r="E10" s="13">
        <v>3</v>
      </c>
      <c r="F10" s="16">
        <v>2375.3000000000002</v>
      </c>
      <c r="G10" s="16">
        <v>292.98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5">
        <v>7.8376999999999999E-5</v>
      </c>
      <c r="N10" s="15">
        <v>-2.9510999999999999E-5</v>
      </c>
      <c r="O10" s="15">
        <v>1.4641999999999999E-3</v>
      </c>
      <c r="P10" s="15">
        <f>1.1367/1000</f>
        <v>1.1367E-3</v>
      </c>
      <c r="Q10" s="15">
        <f t="shared" si="1"/>
        <v>1.4641999999999999</v>
      </c>
      <c r="R10" s="15">
        <f t="shared" si="2"/>
        <v>1.1367</v>
      </c>
      <c r="S10" s="15">
        <v>-5.0202999999999999E-4</v>
      </c>
      <c r="T10" s="15">
        <v>1.7140000000000001E-7</v>
      </c>
      <c r="W10" s="22"/>
    </row>
    <row r="11" spans="2:23" x14ac:dyDescent="0.25">
      <c r="B11" s="16">
        <v>7</v>
      </c>
      <c r="C11" s="17">
        <v>8.9513888888888893E-2</v>
      </c>
      <c r="D11" s="16">
        <v>10</v>
      </c>
      <c r="E11" s="13">
        <v>3</v>
      </c>
      <c r="F11" s="16">
        <v>2374.5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5">
        <v>7.9092999999999996E-5</v>
      </c>
      <c r="N11" s="15">
        <v>-9.8806000000000002E-5</v>
      </c>
      <c r="O11" s="15">
        <v>1.5788E-3</v>
      </c>
      <c r="P11" s="15">
        <f>1.3509/1000</f>
        <v>1.3508999999999999E-3</v>
      </c>
      <c r="Q11" s="15">
        <f t="shared" si="1"/>
        <v>1.5788</v>
      </c>
      <c r="R11" s="15">
        <f t="shared" si="2"/>
        <v>1.3509</v>
      </c>
      <c r="S11" s="15">
        <v>-4.9810999999999996E-4</v>
      </c>
      <c r="T11" s="15">
        <v>1.9747000000000001E-7</v>
      </c>
      <c r="W11" s="22"/>
    </row>
    <row r="12" spans="2:23" x14ac:dyDescent="0.25">
      <c r="B12" s="16">
        <v>8</v>
      </c>
      <c r="C12" s="17">
        <v>9.1643518518518527E-2</v>
      </c>
      <c r="D12" s="16">
        <v>10</v>
      </c>
      <c r="E12" s="13">
        <v>3</v>
      </c>
      <c r="F12" s="16">
        <v>2386.6</v>
      </c>
      <c r="G12" s="16">
        <v>293.05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5">
        <v>8.0248999999999997E-5</v>
      </c>
      <c r="N12" s="15">
        <v>-6.9894000000000005E-5</v>
      </c>
      <c r="O12" s="15">
        <v>1.4173E-3</v>
      </c>
      <c r="P12" s="15">
        <v>1.3803000000000001E-3</v>
      </c>
      <c r="Q12" s="15">
        <f t="shared" si="1"/>
        <v>1.4173</v>
      </c>
      <c r="R12" s="15">
        <f t="shared" si="2"/>
        <v>1.3803000000000001</v>
      </c>
      <c r="S12" s="15">
        <v>-3.6207999999999998E-4</v>
      </c>
      <c r="T12" s="15">
        <v>2.7290000000000002E-7</v>
      </c>
      <c r="W12" s="22"/>
    </row>
    <row r="13" spans="2:23" x14ac:dyDescent="0.25">
      <c r="B13" s="16">
        <v>9</v>
      </c>
      <c r="C13" s="17">
        <v>9.3692129629629625E-2</v>
      </c>
      <c r="D13" s="16">
        <v>10</v>
      </c>
      <c r="E13" s="13">
        <v>3</v>
      </c>
      <c r="F13" s="16">
        <v>2394.6999999999998</v>
      </c>
      <c r="G13" s="16">
        <v>293.07</v>
      </c>
      <c r="H13" s="16">
        <v>2</v>
      </c>
      <c r="I13" s="16">
        <v>56.64</v>
      </c>
      <c r="J13" s="16">
        <f t="shared" si="0"/>
        <v>58.24</v>
      </c>
      <c r="K13" s="16">
        <v>-12</v>
      </c>
      <c r="L13" s="16">
        <v>0</v>
      </c>
      <c r="M13" s="15">
        <v>8.1254000000000005E-5</v>
      </c>
      <c r="N13" s="15">
        <v>-2.5797999999999999E-4</v>
      </c>
      <c r="O13" s="15">
        <v>1.6164E-3</v>
      </c>
      <c r="P13" s="15">
        <v>1.4253E-3</v>
      </c>
      <c r="Q13" s="15">
        <f t="shared" si="1"/>
        <v>1.6164000000000001</v>
      </c>
      <c r="R13" s="15">
        <f t="shared" si="2"/>
        <v>1.4253</v>
      </c>
      <c r="S13" s="15">
        <v>-4.0342999999999998E-4</v>
      </c>
      <c r="T13" s="15">
        <v>1.8837000000000001E-7</v>
      </c>
      <c r="W13" s="22"/>
    </row>
    <row r="14" spans="2:23" x14ac:dyDescent="0.25">
      <c r="B14" s="16">
        <v>10</v>
      </c>
      <c r="C14" s="17">
        <v>9.554398148148148E-2</v>
      </c>
      <c r="D14" s="16">
        <v>10</v>
      </c>
      <c r="E14" s="13">
        <v>3</v>
      </c>
      <c r="F14" s="16">
        <v>2381.5</v>
      </c>
      <c r="G14" s="16">
        <v>293.01</v>
      </c>
      <c r="H14" s="16">
        <v>2</v>
      </c>
      <c r="I14" s="16">
        <v>53.97</v>
      </c>
      <c r="J14" s="16">
        <f t="shared" si="0"/>
        <v>55.305</v>
      </c>
      <c r="K14" s="16">
        <v>-10</v>
      </c>
      <c r="L14" s="16">
        <v>0</v>
      </c>
      <c r="M14" s="15">
        <v>8.1619999999999994E-5</v>
      </c>
      <c r="N14" s="15">
        <v>3.4542999999999998E-4</v>
      </c>
      <c r="O14" s="15">
        <v>2.1199000000000001E-3</v>
      </c>
      <c r="P14" s="15">
        <v>1.6593000000000001E-3</v>
      </c>
      <c r="Q14" s="15">
        <f t="shared" si="1"/>
        <v>2.1198999999999999</v>
      </c>
      <c r="R14" s="15">
        <f t="shared" si="2"/>
        <v>1.6593</v>
      </c>
      <c r="S14" s="15">
        <v>-5.3521000000000005E-4</v>
      </c>
      <c r="T14" s="15">
        <v>1.9107E-7</v>
      </c>
      <c r="W14" s="22"/>
    </row>
    <row r="15" spans="2:23" x14ac:dyDescent="0.25">
      <c r="B15" s="16">
        <v>11</v>
      </c>
      <c r="C15" s="17">
        <v>9.7581018518518525E-2</v>
      </c>
      <c r="D15" s="16">
        <v>10</v>
      </c>
      <c r="E15" s="13">
        <v>3</v>
      </c>
      <c r="F15" s="16">
        <v>2387.9</v>
      </c>
      <c r="G15" s="16">
        <v>293.04000000000002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5">
        <v>8.2426E-5</v>
      </c>
      <c r="N15" s="15">
        <v>-1.4422999999999999E-4</v>
      </c>
      <c r="O15" s="15">
        <v>2.0417E-3</v>
      </c>
      <c r="P15" s="15">
        <v>0.18373</v>
      </c>
      <c r="Q15" s="15">
        <f t="shared" si="1"/>
        <v>2.0417000000000001</v>
      </c>
      <c r="R15" s="15">
        <f t="shared" si="2"/>
        <v>183.73000000000002</v>
      </c>
      <c r="S15" s="15">
        <v>-4.5383000000000001E-4</v>
      </c>
      <c r="T15" s="15">
        <v>3.1664000000000001E-7</v>
      </c>
      <c r="W15" s="22"/>
    </row>
    <row r="16" spans="2:23" x14ac:dyDescent="0.25">
      <c r="B16" s="16">
        <v>12</v>
      </c>
      <c r="C16" s="17">
        <v>9.9571759259259263E-2</v>
      </c>
      <c r="D16" s="16">
        <v>10</v>
      </c>
      <c r="E16" s="13">
        <v>3</v>
      </c>
      <c r="F16" s="16">
        <v>2386</v>
      </c>
      <c r="G16" s="16">
        <v>293.05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5">
        <v>8.3007E-5</v>
      </c>
      <c r="N16" s="15">
        <v>6.1477000000000005E-4</v>
      </c>
      <c r="O16" s="15">
        <v>2.5720000000000001E-3</v>
      </c>
      <c r="P16" s="15">
        <v>1.9108E-3</v>
      </c>
      <c r="Q16" s="15">
        <f t="shared" si="1"/>
        <v>2.5720000000000001</v>
      </c>
      <c r="R16" s="15">
        <f t="shared" si="2"/>
        <v>1.9108000000000001</v>
      </c>
      <c r="S16" s="15">
        <v>-5.6172000000000004E-4</v>
      </c>
      <c r="T16" s="15">
        <v>2.5665000000000001E-7</v>
      </c>
      <c r="W16" s="22"/>
    </row>
    <row r="17" spans="2:23" x14ac:dyDescent="0.25">
      <c r="B17" s="16">
        <v>13</v>
      </c>
      <c r="C17" s="17">
        <v>0.10160879629629631</v>
      </c>
      <c r="D17" s="16">
        <v>10</v>
      </c>
      <c r="E17" s="13">
        <v>3</v>
      </c>
      <c r="F17" s="16">
        <v>2382.9</v>
      </c>
      <c r="G17" s="16">
        <v>293.05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5">
        <v>8.3480999999999996E-5</v>
      </c>
      <c r="N17" s="15">
        <v>4.3542E-4</v>
      </c>
      <c r="O17" s="15">
        <v>2.7908999999999998E-3</v>
      </c>
      <c r="P17" s="15">
        <v>2.0037000000000002E-3</v>
      </c>
      <c r="Q17" s="15">
        <f t="shared" si="1"/>
        <v>2.7908999999999997</v>
      </c>
      <c r="R17" s="15">
        <f t="shared" si="2"/>
        <v>2.0037000000000003</v>
      </c>
      <c r="S17" s="15">
        <v>-5.7244000000000001E-4</v>
      </c>
      <c r="T17" s="15">
        <v>2.6292999999999999E-7</v>
      </c>
      <c r="W17" s="22"/>
    </row>
    <row r="18" spans="2:23" x14ac:dyDescent="0.25">
      <c r="B18" s="16">
        <v>14</v>
      </c>
      <c r="C18" s="17">
        <v>0.10366898148148147</v>
      </c>
      <c r="D18" s="16">
        <v>10</v>
      </c>
      <c r="E18" s="13">
        <v>3</v>
      </c>
      <c r="F18" s="16">
        <v>2382.1</v>
      </c>
      <c r="G18" s="16">
        <v>293.02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5">
        <v>8.3894999999999996E-5</v>
      </c>
      <c r="N18" s="15">
        <v>3.0179E-5</v>
      </c>
      <c r="O18" s="15">
        <v>2.5090999999999998E-3</v>
      </c>
      <c r="P18" s="15">
        <v>2.1776999999999999E-3</v>
      </c>
      <c r="Q18" s="15">
        <f t="shared" si="1"/>
        <v>2.5090999999999997</v>
      </c>
      <c r="R18" s="15">
        <f t="shared" si="2"/>
        <v>2.1776999999999997</v>
      </c>
      <c r="S18" s="15">
        <v>-4.5021999999999998E-4</v>
      </c>
      <c r="T18" s="15">
        <v>3.3887000000000002E-7</v>
      </c>
      <c r="W18" s="22"/>
    </row>
    <row r="19" spans="2:23" x14ac:dyDescent="0.25">
      <c r="B19" s="16">
        <v>15</v>
      </c>
      <c r="C19" s="17">
        <v>0.10591435185185184</v>
      </c>
      <c r="D19" s="16">
        <v>10</v>
      </c>
      <c r="E19" s="13">
        <v>3</v>
      </c>
      <c r="F19" s="16">
        <v>2383</v>
      </c>
      <c r="G19" s="16">
        <v>293.02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5">
        <v>8.4394000000000005E-5</v>
      </c>
      <c r="N19" s="15">
        <v>-4.4761000000000001E-5</v>
      </c>
      <c r="O19" s="15">
        <v>2.6737000000000002E-3</v>
      </c>
      <c r="P19" s="15">
        <v>2.2617000000000002E-3</v>
      </c>
      <c r="Q19" s="15">
        <f t="shared" si="1"/>
        <v>2.6737000000000002</v>
      </c>
      <c r="R19" s="15">
        <f t="shared" si="2"/>
        <v>2.2617000000000003</v>
      </c>
      <c r="S19" s="15">
        <v>-4.4435999999999998E-4</v>
      </c>
      <c r="T19" s="15">
        <v>3.6516000000000002E-7</v>
      </c>
      <c r="W19" s="22"/>
    </row>
    <row r="20" spans="2:23" x14ac:dyDescent="0.25">
      <c r="B20" s="16">
        <v>16</v>
      </c>
      <c r="C20" s="17">
        <v>0.10856481481481482</v>
      </c>
      <c r="D20" s="16">
        <v>10</v>
      </c>
      <c r="E20" s="13">
        <v>3</v>
      </c>
      <c r="F20" s="16">
        <v>2377.9</v>
      </c>
      <c r="G20" s="16">
        <v>293.02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5">
        <v>8.4685999999999995E-5</v>
      </c>
      <c r="N20" s="15">
        <v>-4.4548E-4</v>
      </c>
      <c r="O20" s="15">
        <v>2.8333E-3</v>
      </c>
      <c r="P20" s="15">
        <v>2.5216000000000001E-3</v>
      </c>
      <c r="Q20" s="15">
        <f t="shared" si="1"/>
        <v>2.8332999999999999</v>
      </c>
      <c r="R20" s="15">
        <f t="shared" si="2"/>
        <v>2.5216000000000003</v>
      </c>
      <c r="S20" s="15">
        <v>-4.6284000000000001E-4</v>
      </c>
      <c r="T20" s="15">
        <v>5.1088000000000003E-7</v>
      </c>
      <c r="W20" s="22"/>
    </row>
    <row r="21" spans="2:23" x14ac:dyDescent="0.25">
      <c r="B21" s="16">
        <v>17</v>
      </c>
      <c r="C21" s="17">
        <v>0.11068287037037038</v>
      </c>
      <c r="D21" s="16">
        <v>10</v>
      </c>
      <c r="E21" s="13">
        <v>3</v>
      </c>
      <c r="F21" s="16">
        <v>2383.1</v>
      </c>
      <c r="G21" s="16">
        <v>293.05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5">
        <v>8.5162999999999998E-5</v>
      </c>
      <c r="N21" s="15">
        <v>-1.1054000000000001E-3</v>
      </c>
      <c r="O21" s="15">
        <v>2.8814999999999999E-3</v>
      </c>
      <c r="P21" s="15">
        <v>2.5181000000000001E-3</v>
      </c>
      <c r="Q21" s="15">
        <f t="shared" si="1"/>
        <v>2.8815</v>
      </c>
      <c r="R21" s="15">
        <f t="shared" si="2"/>
        <v>2.5181</v>
      </c>
      <c r="S21" s="15">
        <v>-4.7007E-4</v>
      </c>
      <c r="T21" s="15">
        <v>3.9709999999999998E-7</v>
      </c>
      <c r="W21" s="22"/>
    </row>
    <row r="22" spans="2:23" x14ac:dyDescent="0.25">
      <c r="B22" s="16">
        <v>18</v>
      </c>
      <c r="C22" s="17">
        <v>0.11312499999999999</v>
      </c>
      <c r="D22" s="16">
        <v>10</v>
      </c>
      <c r="E22" s="13">
        <v>3</v>
      </c>
      <c r="F22" s="16">
        <v>2381.6</v>
      </c>
      <c r="G22" s="16">
        <v>293.02999999999997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5">
        <v>8.5371999999999995E-5</v>
      </c>
      <c r="N22" s="15">
        <v>3.3102999999999998E-5</v>
      </c>
      <c r="O22" s="15">
        <v>3.1475000000000001E-3</v>
      </c>
      <c r="P22" s="15">
        <v>2.5273000000000001E-3</v>
      </c>
      <c r="Q22" s="15">
        <f t="shared" si="1"/>
        <v>3.1475</v>
      </c>
      <c r="R22" s="15">
        <f t="shared" si="2"/>
        <v>2.5273000000000003</v>
      </c>
      <c r="S22" s="15">
        <v>-4.8157000000000001E-4</v>
      </c>
      <c r="T22" s="15">
        <v>4.9403000000000004E-7</v>
      </c>
      <c r="W22" s="22"/>
    </row>
    <row r="23" spans="2:23" x14ac:dyDescent="0.25">
      <c r="B23" s="16">
        <v>19</v>
      </c>
      <c r="C23" s="17">
        <v>0.11944444444444445</v>
      </c>
      <c r="D23" s="16">
        <v>10</v>
      </c>
      <c r="E23" s="13">
        <v>4</v>
      </c>
      <c r="F23" s="16">
        <v>2378.8000000000002</v>
      </c>
      <c r="G23" s="16">
        <v>293.02999999999997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5">
        <v>8.5755999999999997E-5</v>
      </c>
      <c r="N23" s="15">
        <v>-4.4232000000000001E-4</v>
      </c>
      <c r="O23" s="15">
        <v>3.2261999999999998E-3</v>
      </c>
      <c r="P23" s="15">
        <v>2.8398E-3</v>
      </c>
      <c r="Q23" s="15">
        <f t="shared" si="1"/>
        <v>3.2262</v>
      </c>
      <c r="R23" s="15">
        <f t="shared" si="2"/>
        <v>2.8397999999999999</v>
      </c>
      <c r="S23" s="15">
        <v>-6.1923000000000002E-4</v>
      </c>
      <c r="T23" s="15">
        <v>4.1844999999999999E-7</v>
      </c>
      <c r="W23" s="22"/>
    </row>
    <row r="24" spans="2:23" x14ac:dyDescent="0.25">
      <c r="B24" s="16">
        <v>20</v>
      </c>
      <c r="C24" s="17">
        <v>0.12162037037037036</v>
      </c>
      <c r="D24" s="16">
        <v>10</v>
      </c>
      <c r="E24" s="13">
        <v>3</v>
      </c>
      <c r="F24" s="16">
        <v>2379.5</v>
      </c>
      <c r="G24" s="16">
        <v>293.02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5">
        <v>8.5918E-5</v>
      </c>
      <c r="N24" s="15">
        <v>-1.0217E-3</v>
      </c>
      <c r="O24" s="15">
        <v>3.0271E-3</v>
      </c>
      <c r="P24" s="15">
        <v>2.7920000000000002E-3</v>
      </c>
      <c r="Q24" s="15">
        <f t="shared" si="1"/>
        <v>3.0270999999999999</v>
      </c>
      <c r="R24" s="15">
        <f t="shared" si="2"/>
        <v>2.7920000000000003</v>
      </c>
      <c r="S24" s="15">
        <v>-4.6165000000000003E-4</v>
      </c>
      <c r="T24" s="15">
        <v>4.3024999999999998E-7</v>
      </c>
      <c r="W24" s="22"/>
    </row>
    <row r="25" spans="2:23" x14ac:dyDescent="0.25">
      <c r="B25" s="16">
        <v>21</v>
      </c>
      <c r="C25" s="17">
        <v>0.1237037037037037</v>
      </c>
      <c r="D25" s="16">
        <v>10</v>
      </c>
      <c r="E25" s="13">
        <v>3</v>
      </c>
      <c r="F25" s="16">
        <v>2381.6</v>
      </c>
      <c r="G25" s="16">
        <v>293.02999999999997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5">
        <v>8.6080000000000003E-5</v>
      </c>
      <c r="N25" s="15">
        <v>3.6251000000000002E-4</v>
      </c>
      <c r="O25" s="15">
        <v>3.3008999999999998E-3</v>
      </c>
      <c r="P25" s="15">
        <v>2.6871999999999998E-3</v>
      </c>
      <c r="Q25" s="15">
        <f t="shared" si="1"/>
        <v>3.3008999999999999</v>
      </c>
      <c r="R25" s="15">
        <f t="shared" si="2"/>
        <v>2.6871999999999998</v>
      </c>
      <c r="S25" s="15">
        <v>-5.2594999999999996E-4</v>
      </c>
      <c r="T25" s="15">
        <v>4.1615999999999999E-7</v>
      </c>
      <c r="W25" s="22"/>
    </row>
    <row r="26" spans="2:23" x14ac:dyDescent="0.25">
      <c r="B26" s="16">
        <v>22</v>
      </c>
      <c r="C26" s="17">
        <v>0.12600694444444444</v>
      </c>
      <c r="D26" s="16">
        <v>10</v>
      </c>
      <c r="E26" s="13">
        <v>3.36</v>
      </c>
      <c r="F26" s="16">
        <v>2379.8000000000002</v>
      </c>
      <c r="G26" s="16">
        <v>293.01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5">
        <v>8.6026999999999995E-5</v>
      </c>
      <c r="N26" s="15">
        <v>-9.0709999999999999E-4</v>
      </c>
      <c r="O26" s="15">
        <v>2.8668000000000001E-3</v>
      </c>
      <c r="P26" s="15">
        <v>2.5313000000000002E-3</v>
      </c>
      <c r="Q26" s="15">
        <f t="shared" si="1"/>
        <v>2.8668</v>
      </c>
      <c r="R26" s="15">
        <f t="shared" si="2"/>
        <v>2.5313000000000003</v>
      </c>
      <c r="S26" s="15">
        <v>-5.2543999999999996E-4</v>
      </c>
      <c r="T26" s="15">
        <v>4.0303999999999999E-7</v>
      </c>
      <c r="W26" s="22"/>
    </row>
    <row r="27" spans="2:23" x14ac:dyDescent="0.25">
      <c r="B27" s="16">
        <v>23</v>
      </c>
      <c r="C27" s="17">
        <v>0.12846064814814814</v>
      </c>
      <c r="D27" s="16">
        <v>10</v>
      </c>
      <c r="E27" s="13">
        <v>4.8099999999999996</v>
      </c>
      <c r="F27" s="16">
        <v>2380.6</v>
      </c>
      <c r="G27" s="16">
        <v>293.02</v>
      </c>
      <c r="H27" s="16">
        <v>2</v>
      </c>
      <c r="I27" s="13">
        <v>16.11</v>
      </c>
      <c r="J27" s="16">
        <f t="shared" si="0"/>
        <v>17.71</v>
      </c>
      <c r="K27" s="16">
        <v>-12</v>
      </c>
      <c r="L27" s="16">
        <v>0</v>
      </c>
      <c r="M27" s="15">
        <v>8.6193999999999995E-5</v>
      </c>
      <c r="N27" s="15">
        <v>-2.9179999999999999E-4</v>
      </c>
      <c r="O27" s="15">
        <v>2.4482000000000002E-3</v>
      </c>
      <c r="P27" s="15">
        <v>2.1549E-3</v>
      </c>
      <c r="Q27" s="15">
        <f t="shared" si="1"/>
        <v>2.4482000000000004</v>
      </c>
      <c r="R27" s="15">
        <f t="shared" si="2"/>
        <v>2.1549</v>
      </c>
      <c r="S27" s="15">
        <v>-6.0422000000000004E-4</v>
      </c>
      <c r="T27" s="15">
        <v>3.3415000000000001E-7</v>
      </c>
      <c r="W27" s="22"/>
    </row>
    <row r="28" spans="2:23" x14ac:dyDescent="0.25">
      <c r="B28" s="16">
        <v>24</v>
      </c>
      <c r="C28" s="17">
        <v>0.13085648148148149</v>
      </c>
      <c r="D28" s="16">
        <v>10</v>
      </c>
      <c r="E28" s="13">
        <v>4.3600000000000003</v>
      </c>
      <c r="F28" s="16">
        <v>2379.9</v>
      </c>
      <c r="G28" s="16">
        <v>293.01</v>
      </c>
      <c r="H28" s="16">
        <v>2</v>
      </c>
      <c r="I28" s="13">
        <v>12.9</v>
      </c>
      <c r="J28" s="16">
        <f t="shared" si="0"/>
        <v>14.504999999999999</v>
      </c>
      <c r="K28" s="16">
        <v>-12</v>
      </c>
      <c r="L28" s="16">
        <v>0</v>
      </c>
      <c r="M28" s="15">
        <v>8.6179000000000003E-5</v>
      </c>
      <c r="N28" s="15">
        <v>-3.3333000000000001E-4</v>
      </c>
      <c r="O28" s="15">
        <v>2.1890999999999998E-3</v>
      </c>
      <c r="P28" s="15">
        <v>1.8544E-3</v>
      </c>
      <c r="Q28" s="15">
        <f t="shared" si="1"/>
        <v>2.1890999999999998</v>
      </c>
      <c r="R28" s="15">
        <f t="shared" si="2"/>
        <v>1.8544</v>
      </c>
      <c r="S28" s="15">
        <v>-6.1653999999999995E-4</v>
      </c>
      <c r="T28" s="15">
        <v>2.2349E-7</v>
      </c>
      <c r="W28" s="22"/>
    </row>
    <row r="29" spans="2:23" x14ac:dyDescent="0.25">
      <c r="B29" s="16">
        <v>25</v>
      </c>
      <c r="C29" s="17">
        <v>0.13332175925925926</v>
      </c>
      <c r="D29" s="16">
        <v>10</v>
      </c>
      <c r="E29" s="13">
        <v>5</v>
      </c>
      <c r="F29" s="16">
        <v>2364.8000000000002</v>
      </c>
      <c r="G29" s="16">
        <v>292.95</v>
      </c>
      <c r="H29" s="16">
        <v>2</v>
      </c>
      <c r="I29" s="16">
        <v>9.6999999999999993</v>
      </c>
      <c r="J29" s="16">
        <f t="shared" si="0"/>
        <v>11.3</v>
      </c>
      <c r="K29" s="16">
        <v>-12</v>
      </c>
      <c r="L29" s="16">
        <v>0</v>
      </c>
      <c r="M29" s="15">
        <v>8.5598000000000003E-5</v>
      </c>
      <c r="N29" s="15">
        <v>-6.5921000000000003E-4</v>
      </c>
      <c r="O29" s="15">
        <v>1.7182E-3</v>
      </c>
      <c r="P29" s="15">
        <v>1.3439999999999999E-3</v>
      </c>
      <c r="Q29" s="15">
        <f t="shared" si="1"/>
        <v>1.7181999999999999</v>
      </c>
      <c r="R29" s="15">
        <f t="shared" si="2"/>
        <v>1.3439999999999999</v>
      </c>
      <c r="S29" s="15">
        <v>-6.5707000000000005E-4</v>
      </c>
      <c r="T29" s="15">
        <v>2.2487E-7</v>
      </c>
    </row>
  </sheetData>
  <mergeCells count="16">
    <mergeCell ref="O2:P2"/>
    <mergeCell ref="Q2:R2"/>
    <mergeCell ref="S2:S3"/>
    <mergeCell ref="T2:T3"/>
    <mergeCell ref="H2:H3"/>
    <mergeCell ref="I2:J2"/>
    <mergeCell ref="K2:K3"/>
    <mergeCell ref="L2:L3"/>
    <mergeCell ref="M2:M3"/>
    <mergeCell ref="N2:N3"/>
    <mergeCell ref="G2:G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6" workbookViewId="0">
      <selection activeCell="I10" sqref="I10"/>
    </sheetView>
  </sheetViews>
  <sheetFormatPr defaultRowHeight="15" x14ac:dyDescent="0.25"/>
  <cols>
    <col min="3" max="3" width="13.7109375" customWidth="1"/>
    <col min="4" max="4" width="19.28515625" customWidth="1"/>
    <col min="5" max="5" width="19.5703125" customWidth="1"/>
  </cols>
  <sheetData>
    <row r="1" spans="1:11" ht="15.75" thickBot="1" x14ac:dyDescent="0.3"/>
    <row r="2" spans="1:11" ht="15.75" thickBot="1" x14ac:dyDescent="0.3">
      <c r="A2" s="81" t="s">
        <v>187</v>
      </c>
      <c r="B2" s="82"/>
      <c r="C2" s="79" t="s">
        <v>3</v>
      </c>
      <c r="D2" s="79" t="s">
        <v>5</v>
      </c>
      <c r="E2" s="79" t="s">
        <v>4</v>
      </c>
    </row>
    <row r="3" spans="1:11" ht="15.75" thickBot="1" x14ac:dyDescent="0.3">
      <c r="A3" s="26" t="s">
        <v>188</v>
      </c>
      <c r="B3" s="26" t="s">
        <v>182</v>
      </c>
      <c r="C3" s="80"/>
      <c r="D3" s="80"/>
      <c r="E3" s="80"/>
    </row>
    <row r="4" spans="1:11" x14ac:dyDescent="0.25">
      <c r="A4" s="19">
        <f>B4*3.75</f>
        <v>312.41250000000002</v>
      </c>
      <c r="B4" s="24">
        <v>83.31</v>
      </c>
      <c r="C4" s="30" t="s">
        <v>1</v>
      </c>
      <c r="D4" s="30" t="s">
        <v>1</v>
      </c>
      <c r="E4" s="30" t="s">
        <v>1</v>
      </c>
    </row>
    <row r="5" spans="1:11" x14ac:dyDescent="0.25">
      <c r="A5" s="16">
        <f t="shared" ref="A5:A29" si="0">B5*3.75</f>
        <v>300.41250000000002</v>
      </c>
      <c r="B5" s="7">
        <v>80.11</v>
      </c>
      <c r="C5" s="7">
        <v>1.7087000000000001</v>
      </c>
      <c r="D5" s="2">
        <v>-1.4499999999999999E-3</v>
      </c>
      <c r="E5" s="7">
        <v>-1.6000000000000001E-3</v>
      </c>
      <c r="G5" s="5"/>
      <c r="H5" s="6"/>
      <c r="I5" s="6"/>
      <c r="J5" s="5"/>
    </row>
    <row r="6" spans="1:11" x14ac:dyDescent="0.25">
      <c r="A6" s="16">
        <f t="shared" si="0"/>
        <v>286.38750000000005</v>
      </c>
      <c r="B6" s="7">
        <v>76.37</v>
      </c>
      <c r="C6" s="7">
        <v>1.9070999999999998</v>
      </c>
      <c r="D6" s="2">
        <v>-1.6999999999999999E-3</v>
      </c>
      <c r="E6" s="7">
        <v>-1.7049999999999999E-3</v>
      </c>
      <c r="G6" s="5"/>
      <c r="H6" s="6"/>
      <c r="I6" s="6"/>
      <c r="J6" s="5"/>
    </row>
    <row r="7" spans="1:11" x14ac:dyDescent="0.25">
      <c r="A7" s="16">
        <f t="shared" si="0"/>
        <v>276.41249999999997</v>
      </c>
      <c r="B7" s="7">
        <v>73.709999999999994</v>
      </c>
      <c r="C7" s="7">
        <v>2.0972</v>
      </c>
      <c r="D7" s="2">
        <v>-1.75E-3</v>
      </c>
      <c r="E7" s="7">
        <v>-1.65E-3</v>
      </c>
      <c r="G7" s="5"/>
      <c r="H7" s="6"/>
      <c r="I7" s="6"/>
      <c r="J7" s="5"/>
    </row>
    <row r="8" spans="1:11" x14ac:dyDescent="0.25">
      <c r="A8" s="16">
        <f t="shared" si="0"/>
        <v>264.41250000000002</v>
      </c>
      <c r="B8" s="7">
        <v>70.510000000000005</v>
      </c>
      <c r="C8" s="7">
        <v>2.2997999999999998</v>
      </c>
      <c r="D8" s="2">
        <v>-2.15E-3</v>
      </c>
      <c r="E8" s="7">
        <v>-2.1700000000000001E-3</v>
      </c>
      <c r="G8" s="5"/>
      <c r="H8" s="6"/>
      <c r="I8" s="6"/>
      <c r="J8" s="5"/>
    </row>
    <row r="9" spans="1:11" x14ac:dyDescent="0.25">
      <c r="A9" s="16">
        <f t="shared" si="0"/>
        <v>252.41250000000002</v>
      </c>
      <c r="B9" s="7">
        <v>67.31</v>
      </c>
      <c r="C9" s="7">
        <v>2.4228000000000001</v>
      </c>
      <c r="D9" s="2">
        <v>-1.8500000000000001E-3</v>
      </c>
      <c r="E9" s="7">
        <v>-1.5E-3</v>
      </c>
      <c r="G9" s="5"/>
      <c r="H9" s="6"/>
      <c r="I9" s="6"/>
      <c r="J9" s="5"/>
    </row>
    <row r="10" spans="1:11" x14ac:dyDescent="0.25">
      <c r="A10" s="16">
        <f t="shared" si="0"/>
        <v>244.38750000000002</v>
      </c>
      <c r="B10" s="7">
        <v>65.17</v>
      </c>
      <c r="C10" s="7">
        <v>2.4950999999999999</v>
      </c>
      <c r="D10" s="2">
        <v>-1.575E-3</v>
      </c>
      <c r="E10" s="7">
        <v>-1.5E-3</v>
      </c>
      <c r="G10" s="5"/>
      <c r="H10" s="6"/>
      <c r="I10" s="6"/>
      <c r="J10" s="5"/>
    </row>
    <row r="11" spans="1:11" x14ac:dyDescent="0.25">
      <c r="A11" s="16">
        <f t="shared" si="0"/>
        <v>234.41249999999999</v>
      </c>
      <c r="B11" s="7">
        <v>62.51</v>
      </c>
      <c r="C11" s="7">
        <v>2.6641999999999997</v>
      </c>
      <c r="D11" s="2">
        <v>-1.575E-3</v>
      </c>
      <c r="E11" s="7">
        <v>-1.65E-3</v>
      </c>
      <c r="G11" s="5"/>
      <c r="H11" s="6"/>
      <c r="I11" s="6"/>
      <c r="J11" s="5"/>
    </row>
    <row r="12" spans="1:11" x14ac:dyDescent="0.25">
      <c r="A12" s="16">
        <f t="shared" si="0"/>
        <v>224.4</v>
      </c>
      <c r="B12" s="7">
        <v>59.84</v>
      </c>
      <c r="C12" s="7">
        <v>2.7455000000000003</v>
      </c>
      <c r="D12" s="2">
        <v>-1.3600000000000001E-3</v>
      </c>
      <c r="E12" s="7">
        <v>-1.8699999999999999E-3</v>
      </c>
      <c r="G12" s="5"/>
      <c r="H12" s="6"/>
      <c r="I12" s="6"/>
      <c r="J12" s="5"/>
      <c r="K12" s="6"/>
    </row>
    <row r="13" spans="1:11" x14ac:dyDescent="0.25">
      <c r="A13" s="16">
        <f t="shared" si="0"/>
        <v>212.4</v>
      </c>
      <c r="B13" s="7">
        <v>56.64</v>
      </c>
      <c r="C13" s="7">
        <v>2.8858999999999999</v>
      </c>
      <c r="D13" s="2">
        <v>-1.82E-3</v>
      </c>
      <c r="E13" s="7">
        <v>-1.8779999999999999E-3</v>
      </c>
      <c r="G13" s="5"/>
      <c r="H13" s="6"/>
      <c r="I13" s="6"/>
      <c r="J13" s="5"/>
    </row>
    <row r="14" spans="1:11" x14ac:dyDescent="0.25">
      <c r="A14" s="16">
        <f t="shared" si="0"/>
        <v>202.38749999999999</v>
      </c>
      <c r="B14" s="7">
        <v>53.97</v>
      </c>
      <c r="C14" s="7">
        <v>2.948</v>
      </c>
      <c r="D14" s="2">
        <v>-1.6000000000000001E-3</v>
      </c>
      <c r="E14" s="7">
        <v>-1.5152E-3</v>
      </c>
      <c r="G14" s="5"/>
      <c r="H14" s="6"/>
      <c r="I14" s="6"/>
      <c r="J14" s="5"/>
    </row>
    <row r="15" spans="1:11" x14ac:dyDescent="0.25">
      <c r="A15" s="16">
        <f t="shared" si="0"/>
        <v>192.41250000000002</v>
      </c>
      <c r="B15" s="7">
        <v>51.31</v>
      </c>
      <c r="C15" s="7">
        <v>3.0310999999999999</v>
      </c>
      <c r="D15" s="7">
        <v>-1.39E-3</v>
      </c>
      <c r="E15" s="7">
        <v>-1.4499999999999999E-3</v>
      </c>
      <c r="G15" s="5"/>
      <c r="H15" s="6"/>
      <c r="I15" s="6"/>
      <c r="J15" s="5"/>
    </row>
    <row r="16" spans="1:11" x14ac:dyDescent="0.25">
      <c r="A16" s="16">
        <f t="shared" si="0"/>
        <v>182.4</v>
      </c>
      <c r="B16" s="7">
        <v>48.64</v>
      </c>
      <c r="C16" s="7">
        <v>3.1058000000000003</v>
      </c>
      <c r="D16" s="10">
        <v>-1.1100000000000001E-3</v>
      </c>
      <c r="E16" s="7">
        <v>-1.1100000000000001E-3</v>
      </c>
      <c r="G16" s="5"/>
      <c r="H16" s="6"/>
      <c r="I16" s="6"/>
      <c r="J16" s="5"/>
    </row>
    <row r="17" spans="1:10" x14ac:dyDescent="0.25">
      <c r="A17" s="16">
        <f t="shared" si="0"/>
        <v>172.38749999999999</v>
      </c>
      <c r="B17" s="7">
        <v>45.97</v>
      </c>
      <c r="C17" s="7">
        <v>3.1502000000000003</v>
      </c>
      <c r="D17" s="11">
        <v>-8.4999999999999995E-4</v>
      </c>
      <c r="E17" s="7">
        <v>-1.1100000000000001E-3</v>
      </c>
      <c r="G17" s="5"/>
      <c r="H17" s="6"/>
      <c r="I17" s="6"/>
      <c r="J17" s="5"/>
    </row>
    <row r="18" spans="1:10" x14ac:dyDescent="0.25">
      <c r="A18" s="16">
        <f t="shared" si="0"/>
        <v>162.41250000000002</v>
      </c>
      <c r="B18" s="7">
        <v>43.31</v>
      </c>
      <c r="C18" s="7">
        <v>3.1936</v>
      </c>
      <c r="D18" s="7">
        <v>-6.9999999999999999E-4</v>
      </c>
      <c r="E18" s="7">
        <v>-1E-3</v>
      </c>
      <c r="G18" s="5"/>
      <c r="H18" s="6"/>
      <c r="I18" s="6"/>
      <c r="J18" s="5"/>
    </row>
    <row r="19" spans="1:10" x14ac:dyDescent="0.25">
      <c r="A19" s="16">
        <f t="shared" si="0"/>
        <v>150.41249999999999</v>
      </c>
      <c r="B19" s="7">
        <v>40.11</v>
      </c>
      <c r="C19" s="7">
        <v>3.2433999999999998</v>
      </c>
      <c r="D19" s="7">
        <v>-9.5E-4</v>
      </c>
      <c r="E19" s="7">
        <v>-8.9999999999999998E-4</v>
      </c>
      <c r="G19" s="5"/>
      <c r="H19" s="6"/>
      <c r="I19" s="6"/>
      <c r="J19" s="5"/>
    </row>
    <row r="20" spans="1:10" x14ac:dyDescent="0.25">
      <c r="A20" s="16">
        <f t="shared" si="0"/>
        <v>142.38749999999999</v>
      </c>
      <c r="B20" s="7">
        <v>37.97</v>
      </c>
      <c r="C20" s="7">
        <v>3.2521</v>
      </c>
      <c r="D20" s="7">
        <v>-9.5299999999999996E-4</v>
      </c>
      <c r="E20" s="7">
        <v>-7.5299999999999998E-4</v>
      </c>
      <c r="G20" s="5"/>
      <c r="H20" s="6"/>
      <c r="I20" s="6"/>
      <c r="J20" s="5"/>
    </row>
    <row r="21" spans="1:10" x14ac:dyDescent="0.25">
      <c r="A21" s="16">
        <f t="shared" si="0"/>
        <v>132.41250000000002</v>
      </c>
      <c r="B21" s="7">
        <v>35.31</v>
      </c>
      <c r="C21" s="7">
        <v>3.2606999999999999</v>
      </c>
      <c r="D21" s="7">
        <v>-5.5000000000000003E-4</v>
      </c>
      <c r="E21" s="7">
        <v>-5.0000000000000001E-4</v>
      </c>
      <c r="G21" s="5"/>
      <c r="H21" s="6"/>
      <c r="I21" s="6"/>
      <c r="J21" s="5"/>
    </row>
    <row r="22" spans="1:10" x14ac:dyDescent="0.25">
      <c r="A22" s="16">
        <f t="shared" si="0"/>
        <v>108.41249999999999</v>
      </c>
      <c r="B22" s="7">
        <v>28.91</v>
      </c>
      <c r="C22" s="7">
        <v>3.1718999999999999</v>
      </c>
      <c r="D22" s="7">
        <v>-2.9E-4</v>
      </c>
      <c r="E22" s="7">
        <v>-1.2999999999999999E-4</v>
      </c>
      <c r="G22" s="5"/>
      <c r="H22" s="6"/>
      <c r="I22" s="6"/>
      <c r="J22" s="5"/>
    </row>
    <row r="23" spans="1:10" x14ac:dyDescent="0.25">
      <c r="A23" s="16">
        <f t="shared" si="0"/>
        <v>100.3875</v>
      </c>
      <c r="B23" s="7">
        <v>26.77</v>
      </c>
      <c r="C23" s="7">
        <v>3.0828000000000002</v>
      </c>
      <c r="D23" s="7">
        <v>-6.9999999999999994E-5</v>
      </c>
      <c r="E23" s="7">
        <v>-2.0000000000000002E-5</v>
      </c>
      <c r="G23" s="5"/>
      <c r="H23" s="6"/>
      <c r="I23" s="6"/>
      <c r="J23" s="5"/>
    </row>
    <row r="24" spans="1:10" x14ac:dyDescent="0.25">
      <c r="A24" s="16">
        <f t="shared" si="0"/>
        <v>92.4</v>
      </c>
      <c r="B24" s="7">
        <v>24.64</v>
      </c>
      <c r="C24" s="7">
        <v>2.9927000000000001</v>
      </c>
      <c r="D24" s="7">
        <v>7.4999999999999993E-5</v>
      </c>
      <c r="E24" s="7">
        <v>-2.3E-5</v>
      </c>
      <c r="G24" s="5"/>
      <c r="H24" s="6"/>
      <c r="I24" s="6"/>
      <c r="J24" s="5"/>
    </row>
    <row r="25" spans="1:10" x14ac:dyDescent="0.25">
      <c r="A25" s="16">
        <f t="shared" si="0"/>
        <v>82.387499999999989</v>
      </c>
      <c r="B25" s="7">
        <v>21.97</v>
      </c>
      <c r="C25" s="7">
        <v>2.8714</v>
      </c>
      <c r="D25" s="7">
        <v>1.4999999999999999E-4</v>
      </c>
      <c r="E25" s="7">
        <v>3.5E-4</v>
      </c>
      <c r="G25" s="5"/>
      <c r="H25" s="6"/>
      <c r="I25" s="6"/>
      <c r="J25" s="5"/>
    </row>
    <row r="26" spans="1:10" x14ac:dyDescent="0.25">
      <c r="A26" s="16">
        <f t="shared" si="0"/>
        <v>72.412499999999994</v>
      </c>
      <c r="B26" s="7">
        <v>19.309999999999999</v>
      </c>
      <c r="C26" s="7">
        <v>2.7138</v>
      </c>
      <c r="D26" s="7">
        <v>2.5999999999999998E-4</v>
      </c>
      <c r="E26" s="7">
        <v>2.0000000000000001E-4</v>
      </c>
      <c r="G26" s="5"/>
      <c r="H26" s="6"/>
      <c r="I26" s="6"/>
      <c r="J26" s="5"/>
    </row>
    <row r="27" spans="1:10" x14ac:dyDescent="0.25">
      <c r="A27" s="16">
        <f t="shared" si="0"/>
        <v>60.401249999999997</v>
      </c>
      <c r="B27" s="8">
        <v>16.106999999999999</v>
      </c>
      <c r="C27" s="7">
        <v>2.3456999999999999</v>
      </c>
      <c r="D27" s="7">
        <v>6.7000000000000002E-4</v>
      </c>
      <c r="E27" s="7">
        <v>1.7000000000000001E-4</v>
      </c>
      <c r="G27" s="5"/>
      <c r="H27" s="6"/>
      <c r="I27" s="6"/>
      <c r="J27" s="5"/>
    </row>
    <row r="28" spans="1:10" x14ac:dyDescent="0.25">
      <c r="A28" s="16">
        <f t="shared" si="0"/>
        <v>48.401249999999997</v>
      </c>
      <c r="B28" s="8">
        <v>12.907</v>
      </c>
      <c r="C28" s="7">
        <v>1.8624000000000001</v>
      </c>
      <c r="D28" s="7">
        <v>4.6999999999999999E-4</v>
      </c>
      <c r="E28" s="7">
        <v>5.0000000000000001E-4</v>
      </c>
      <c r="G28" s="5"/>
      <c r="H28" s="6"/>
      <c r="I28" s="6"/>
      <c r="J28" s="5"/>
    </row>
    <row r="29" spans="1:10" x14ac:dyDescent="0.25">
      <c r="A29" s="16">
        <f t="shared" si="0"/>
        <v>36.375</v>
      </c>
      <c r="B29" s="7">
        <v>9.6999999999999993</v>
      </c>
      <c r="C29" s="7">
        <v>1.5962999999999998</v>
      </c>
      <c r="D29" s="7">
        <v>1.4999999999999999E-4</v>
      </c>
      <c r="E29" s="7">
        <v>2.9999999999999997E-4</v>
      </c>
      <c r="G29" s="5"/>
      <c r="H29" s="6"/>
      <c r="I29" s="6"/>
      <c r="J29" s="5"/>
    </row>
  </sheetData>
  <mergeCells count="4">
    <mergeCell ref="A2:B2"/>
    <mergeCell ref="C2:C3"/>
    <mergeCell ref="D2:D3"/>
    <mergeCell ref="E2:E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S16" sqref="S16"/>
    </sheetView>
  </sheetViews>
  <sheetFormatPr defaultRowHeight="15" x14ac:dyDescent="0.25"/>
  <cols>
    <col min="2" max="2" width="13.42578125" customWidth="1"/>
  </cols>
  <sheetData>
    <row r="1" spans="1:6" x14ac:dyDescent="0.25">
      <c r="A1" s="1" t="s">
        <v>2</v>
      </c>
      <c r="B1" s="1" t="s">
        <v>3</v>
      </c>
    </row>
    <row r="2" spans="1:6" x14ac:dyDescent="0.25">
      <c r="A2" s="7">
        <v>100</v>
      </c>
      <c r="B2" s="7" t="s">
        <v>1</v>
      </c>
    </row>
    <row r="3" spans="1:6" x14ac:dyDescent="0.25">
      <c r="A3" s="7">
        <v>98</v>
      </c>
      <c r="B3" s="7">
        <v>0.21</v>
      </c>
      <c r="C3">
        <f>(A2+A3)/2</f>
        <v>99</v>
      </c>
    </row>
    <row r="4" spans="1:6" x14ac:dyDescent="0.25">
      <c r="A4" s="7">
        <v>96</v>
      </c>
      <c r="B4" s="7">
        <v>0.37</v>
      </c>
      <c r="C4">
        <f t="shared" ref="C4:C50" si="0">(A3+A4)/2</f>
        <v>97</v>
      </c>
    </row>
    <row r="5" spans="1:6" x14ac:dyDescent="0.25">
      <c r="A5" s="7">
        <v>94</v>
      </c>
      <c r="B5" s="7">
        <v>0.54</v>
      </c>
      <c r="C5">
        <f t="shared" si="0"/>
        <v>95</v>
      </c>
    </row>
    <row r="6" spans="1:6" x14ac:dyDescent="0.25">
      <c r="A6" s="7">
        <v>92</v>
      </c>
      <c r="B6" s="7">
        <v>0.72</v>
      </c>
      <c r="C6">
        <f t="shared" si="0"/>
        <v>93</v>
      </c>
    </row>
    <row r="7" spans="1:6" x14ac:dyDescent="0.25">
      <c r="A7" s="7">
        <v>90</v>
      </c>
      <c r="B7" s="7">
        <v>0.89</v>
      </c>
      <c r="C7">
        <f t="shared" si="0"/>
        <v>91</v>
      </c>
    </row>
    <row r="8" spans="1:6" x14ac:dyDescent="0.25">
      <c r="A8" s="7">
        <v>88</v>
      </c>
      <c r="B8" s="7">
        <v>1.06</v>
      </c>
      <c r="C8">
        <f t="shared" si="0"/>
        <v>89</v>
      </c>
    </row>
    <row r="9" spans="1:6" x14ac:dyDescent="0.25">
      <c r="A9" s="7">
        <v>86</v>
      </c>
      <c r="B9" s="7">
        <v>1.21</v>
      </c>
      <c r="C9">
        <f t="shared" si="0"/>
        <v>87</v>
      </c>
    </row>
    <row r="10" spans="1:6" x14ac:dyDescent="0.25">
      <c r="A10" s="7">
        <v>84</v>
      </c>
      <c r="B10" s="7">
        <v>1.39</v>
      </c>
      <c r="C10">
        <f t="shared" si="0"/>
        <v>85</v>
      </c>
    </row>
    <row r="11" spans="1:6" x14ac:dyDescent="0.25">
      <c r="A11" s="7">
        <v>82</v>
      </c>
      <c r="B11" s="7">
        <v>1.55</v>
      </c>
      <c r="C11">
        <f t="shared" si="0"/>
        <v>83</v>
      </c>
      <c r="D11" s="19">
        <v>1.2973999999999999</v>
      </c>
      <c r="E11">
        <v>1.5744137046788791</v>
      </c>
      <c r="F11" s="19">
        <f>100-(D11/(E11/100))</f>
        <v>17.594721378227547</v>
      </c>
    </row>
    <row r="12" spans="1:6" x14ac:dyDescent="0.25">
      <c r="A12" s="7">
        <v>80</v>
      </c>
      <c r="B12" s="7">
        <v>1.7</v>
      </c>
      <c r="C12">
        <f t="shared" si="0"/>
        <v>81</v>
      </c>
      <c r="D12" s="16">
        <v>1.4220999999999999</v>
      </c>
      <c r="E12">
        <v>1.8223247758694687</v>
      </c>
      <c r="F12" s="19">
        <f t="shared" ref="F12:F35" si="1">100-(D12/(E12/100))</f>
        <v>21.962318746312022</v>
      </c>
    </row>
    <row r="13" spans="1:6" x14ac:dyDescent="0.25">
      <c r="A13" s="7">
        <v>78</v>
      </c>
      <c r="B13" s="7">
        <v>1.84</v>
      </c>
      <c r="C13">
        <f t="shared" si="0"/>
        <v>79</v>
      </c>
      <c r="D13" s="16">
        <v>1.6184999999999998</v>
      </c>
      <c r="E13">
        <v>2.0300136496823673</v>
      </c>
      <c r="F13" s="19">
        <f t="shared" si="1"/>
        <v>20.271472053735025</v>
      </c>
    </row>
    <row r="14" spans="1:6" x14ac:dyDescent="0.25">
      <c r="A14" s="7">
        <v>76</v>
      </c>
      <c r="B14" s="7">
        <v>1.97</v>
      </c>
      <c r="C14">
        <f t="shared" si="0"/>
        <v>77</v>
      </c>
      <c r="D14" s="16">
        <v>1.5214000000000001</v>
      </c>
      <c r="E14">
        <v>2.2014296728581741</v>
      </c>
      <c r="F14" s="19">
        <f t="shared" si="1"/>
        <v>30.890365531199265</v>
      </c>
    </row>
    <row r="15" spans="1:6" x14ac:dyDescent="0.25">
      <c r="A15" s="7">
        <v>74</v>
      </c>
      <c r="B15" s="7">
        <v>2.1</v>
      </c>
      <c r="C15">
        <f t="shared" si="0"/>
        <v>75</v>
      </c>
      <c r="D15" s="16">
        <v>1.9419000000000002</v>
      </c>
      <c r="E15">
        <v>2.3688521465682038</v>
      </c>
      <c r="F15" s="19">
        <f t="shared" si="1"/>
        <v>18.023587803347567</v>
      </c>
    </row>
    <row r="16" spans="1:6" x14ac:dyDescent="0.25">
      <c r="A16" s="7">
        <v>72</v>
      </c>
      <c r="B16" s="7">
        <v>2.21</v>
      </c>
      <c r="C16">
        <f t="shared" si="0"/>
        <v>73</v>
      </c>
      <c r="D16" s="16">
        <v>2.1046</v>
      </c>
      <c r="E16">
        <v>2.4940973616258835</v>
      </c>
      <c r="F16" s="19">
        <f t="shared" si="1"/>
        <v>15.616766515160137</v>
      </c>
    </row>
    <row r="17" spans="1:6" x14ac:dyDescent="0.25">
      <c r="A17" s="7">
        <v>70</v>
      </c>
      <c r="B17" s="7">
        <v>2.31</v>
      </c>
      <c r="C17">
        <f t="shared" si="0"/>
        <v>71</v>
      </c>
      <c r="D17" s="16">
        <v>2.1758999999999999</v>
      </c>
      <c r="E17">
        <v>2.5967562723469677</v>
      </c>
      <c r="F17" s="19">
        <f t="shared" si="1"/>
        <v>16.206999356416091</v>
      </c>
    </row>
    <row r="18" spans="1:6" x14ac:dyDescent="0.25">
      <c r="A18" s="7">
        <v>68</v>
      </c>
      <c r="B18" s="7">
        <v>2.41</v>
      </c>
      <c r="C18">
        <f t="shared" si="0"/>
        <v>69</v>
      </c>
      <c r="D18" s="16">
        <v>2.0566</v>
      </c>
      <c r="E18">
        <v>2.7011596058949778</v>
      </c>
      <c r="F18" s="19">
        <f t="shared" si="1"/>
        <v>23.862329515379201</v>
      </c>
    </row>
    <row r="19" spans="1:6" x14ac:dyDescent="0.25">
      <c r="A19" s="7">
        <v>66</v>
      </c>
      <c r="B19" s="7">
        <v>2.5</v>
      </c>
      <c r="C19">
        <f t="shared" si="0"/>
        <v>67</v>
      </c>
      <c r="D19" s="16">
        <v>2.2295000000000003</v>
      </c>
      <c r="E19">
        <v>3.2541052404041184</v>
      </c>
      <c r="F19" s="19">
        <f t="shared" si="1"/>
        <v>31.486542834640318</v>
      </c>
    </row>
    <row r="20" spans="1:6" x14ac:dyDescent="0.25">
      <c r="A20" s="7">
        <v>64</v>
      </c>
      <c r="B20" s="7">
        <v>2.59</v>
      </c>
      <c r="C20">
        <f t="shared" si="0"/>
        <v>65</v>
      </c>
      <c r="D20" s="16">
        <v>2.4504000000000001</v>
      </c>
      <c r="E20">
        <v>3.2683999395728089</v>
      </c>
      <c r="F20" s="19">
        <f t="shared" si="1"/>
        <v>25.027535023138086</v>
      </c>
    </row>
    <row r="21" spans="1:6" x14ac:dyDescent="0.25">
      <c r="A21" s="7">
        <v>62</v>
      </c>
      <c r="B21" s="7">
        <v>2.67</v>
      </c>
      <c r="C21">
        <f t="shared" si="0"/>
        <v>63</v>
      </c>
      <c r="D21" s="16">
        <v>2.6136000000000004</v>
      </c>
      <c r="E21">
        <v>2.9815652085747257</v>
      </c>
      <c r="F21" s="19">
        <f t="shared" si="1"/>
        <v>12.341343651196667</v>
      </c>
    </row>
    <row r="22" spans="1:6" x14ac:dyDescent="0.25">
      <c r="A22" s="7">
        <v>60</v>
      </c>
      <c r="B22" s="7">
        <v>2.74</v>
      </c>
      <c r="C22">
        <f t="shared" si="0"/>
        <v>61</v>
      </c>
      <c r="D22" s="16">
        <v>2.8765000000000001</v>
      </c>
      <c r="E22">
        <v>3.0543693974707664</v>
      </c>
      <c r="F22" s="19">
        <f t="shared" si="1"/>
        <v>5.8234409242724468</v>
      </c>
    </row>
    <row r="23" spans="1:6" x14ac:dyDescent="0.25">
      <c r="A23" s="7">
        <v>58</v>
      </c>
      <c r="B23" s="7">
        <v>2.81</v>
      </c>
      <c r="C23">
        <f t="shared" si="0"/>
        <v>59</v>
      </c>
      <c r="D23" s="16">
        <v>2.8021000000000003</v>
      </c>
      <c r="E23">
        <v>3.1197252139008005</v>
      </c>
      <c r="F23" s="19">
        <f t="shared" si="1"/>
        <v>10.18119200003683</v>
      </c>
    </row>
    <row r="24" spans="1:6" x14ac:dyDescent="0.25">
      <c r="A24" s="7">
        <v>56</v>
      </c>
      <c r="B24" s="7">
        <v>2.88</v>
      </c>
      <c r="C24">
        <f t="shared" si="0"/>
        <v>57</v>
      </c>
      <c r="D24" s="16">
        <v>2.9333</v>
      </c>
      <c r="E24">
        <v>3.1760420388796029</v>
      </c>
      <c r="F24" s="19">
        <f t="shared" si="1"/>
        <v>7.6429101349437332</v>
      </c>
    </row>
    <row r="25" spans="1:6" x14ac:dyDescent="0.25">
      <c r="A25" s="7">
        <v>54</v>
      </c>
      <c r="B25" s="7">
        <v>2.95</v>
      </c>
      <c r="C25">
        <f t="shared" si="0"/>
        <v>55</v>
      </c>
      <c r="D25" s="16">
        <v>3.0473000000000003</v>
      </c>
      <c r="E25">
        <v>3.2252287479203594</v>
      </c>
      <c r="F25" s="19">
        <f t="shared" si="1"/>
        <v>5.5167791752782733</v>
      </c>
    </row>
    <row r="26" spans="1:6" x14ac:dyDescent="0.25">
      <c r="A26" s="7">
        <v>52</v>
      </c>
      <c r="B26" s="7">
        <v>3</v>
      </c>
      <c r="C26">
        <f t="shared" si="0"/>
        <v>53</v>
      </c>
      <c r="D26" s="16">
        <v>2.9542999999999999</v>
      </c>
      <c r="E26">
        <v>3.2554635327725072</v>
      </c>
      <c r="F26" s="19">
        <f t="shared" si="1"/>
        <v>9.2510184721996325</v>
      </c>
    </row>
    <row r="27" spans="1:6" x14ac:dyDescent="0.25">
      <c r="A27" s="7">
        <v>50</v>
      </c>
      <c r="B27" s="7">
        <v>3.06</v>
      </c>
      <c r="C27">
        <f t="shared" si="0"/>
        <v>51</v>
      </c>
      <c r="D27" s="16">
        <v>3.0419</v>
      </c>
      <c r="E27">
        <v>3.2679042197065051</v>
      </c>
      <c r="F27" s="19">
        <f t="shared" si="1"/>
        <v>6.9158764918392421</v>
      </c>
    </row>
    <row r="28" spans="1:6" x14ac:dyDescent="0.25">
      <c r="A28" s="7">
        <v>48</v>
      </c>
      <c r="B28" s="7">
        <v>3.11</v>
      </c>
      <c r="C28">
        <f t="shared" si="0"/>
        <v>49</v>
      </c>
      <c r="D28" s="16">
        <v>3.2723999999999998</v>
      </c>
      <c r="E28">
        <v>3.2429327780123782</v>
      </c>
      <c r="F28" s="19">
        <f t="shared" si="1"/>
        <v>-0.90865966101469553</v>
      </c>
    </row>
    <row r="29" spans="1:6" x14ac:dyDescent="0.25">
      <c r="A29" s="7">
        <v>46</v>
      </c>
      <c r="B29" s="7">
        <v>3.15</v>
      </c>
      <c r="C29">
        <f t="shared" si="0"/>
        <v>47</v>
      </c>
      <c r="D29" s="16">
        <v>3.5100000000000002</v>
      </c>
      <c r="E29">
        <v>3.1452204072299792</v>
      </c>
      <c r="F29" s="19">
        <f t="shared" si="1"/>
        <v>-11.597902389654337</v>
      </c>
    </row>
    <row r="30" spans="1:6" x14ac:dyDescent="0.25">
      <c r="A30" s="7">
        <v>44</v>
      </c>
      <c r="B30" s="7">
        <v>3.19</v>
      </c>
      <c r="C30">
        <f t="shared" si="0"/>
        <v>45</v>
      </c>
      <c r="D30" s="16">
        <v>3.2214</v>
      </c>
      <c r="E30">
        <v>3.063410921357447</v>
      </c>
      <c r="F30" s="19">
        <f t="shared" si="1"/>
        <v>-5.1572930533441337</v>
      </c>
    </row>
    <row r="31" spans="1:6" x14ac:dyDescent="0.25">
      <c r="A31" s="7">
        <v>42</v>
      </c>
      <c r="B31" s="7">
        <v>3.22</v>
      </c>
      <c r="C31">
        <f t="shared" si="0"/>
        <v>43</v>
      </c>
      <c r="D31" s="16">
        <v>3.1126</v>
      </c>
      <c r="E31">
        <v>2.9415222351210182</v>
      </c>
      <c r="F31" s="19">
        <f t="shared" si="1"/>
        <v>-5.8159602819369383</v>
      </c>
    </row>
    <row r="32" spans="1:6" x14ac:dyDescent="0.25">
      <c r="A32" s="7">
        <v>40</v>
      </c>
      <c r="B32" s="7">
        <v>3.24</v>
      </c>
      <c r="C32">
        <f t="shared" si="0"/>
        <v>41</v>
      </c>
      <c r="D32" s="16">
        <v>2.9321999999999999</v>
      </c>
      <c r="E32">
        <v>2.7656913375121954</v>
      </c>
      <c r="F32" s="19">
        <f t="shared" si="1"/>
        <v>-6.0205077923693011</v>
      </c>
    </row>
    <row r="33" spans="1:6" x14ac:dyDescent="0.25">
      <c r="A33" s="7">
        <v>38</v>
      </c>
      <c r="B33" s="7">
        <v>3.26</v>
      </c>
      <c r="C33">
        <f t="shared" si="0"/>
        <v>39</v>
      </c>
      <c r="D33" s="16">
        <v>2.4981</v>
      </c>
      <c r="E33">
        <v>2.5193069803421704</v>
      </c>
      <c r="F33" s="19">
        <f t="shared" si="1"/>
        <v>0.84177833458350904</v>
      </c>
    </row>
    <row r="34" spans="1:6" x14ac:dyDescent="0.25">
      <c r="A34" s="7">
        <v>36</v>
      </c>
      <c r="B34" s="7">
        <v>3.26</v>
      </c>
      <c r="C34">
        <f t="shared" si="0"/>
        <v>37</v>
      </c>
      <c r="D34" s="16">
        <v>2.1177999999999999</v>
      </c>
      <c r="E34">
        <v>2.1835281451875184</v>
      </c>
      <c r="F34" s="19">
        <f t="shared" si="1"/>
        <v>3.0101808090902296</v>
      </c>
    </row>
    <row r="35" spans="1:6" x14ac:dyDescent="0.25">
      <c r="A35" s="7">
        <v>34</v>
      </c>
      <c r="B35" s="7">
        <v>3.26</v>
      </c>
      <c r="C35">
        <f t="shared" si="0"/>
        <v>35</v>
      </c>
      <c r="D35" s="16">
        <v>1.7345999999999999</v>
      </c>
      <c r="E35">
        <v>1.7768511995681306</v>
      </c>
      <c r="F35" s="19">
        <f t="shared" si="1"/>
        <v>2.3778693217755063</v>
      </c>
    </row>
    <row r="36" spans="1:6" x14ac:dyDescent="0.25">
      <c r="A36" s="7">
        <v>32</v>
      </c>
      <c r="B36" s="7">
        <v>3.24</v>
      </c>
      <c r="C36">
        <f t="shared" si="0"/>
        <v>33</v>
      </c>
    </row>
    <row r="37" spans="1:6" x14ac:dyDescent="0.25">
      <c r="A37" s="7">
        <v>30</v>
      </c>
      <c r="B37" s="7">
        <v>3.2</v>
      </c>
      <c r="C37">
        <f t="shared" si="0"/>
        <v>31</v>
      </c>
    </row>
    <row r="38" spans="1:6" x14ac:dyDescent="0.25">
      <c r="A38" s="7">
        <v>28</v>
      </c>
      <c r="B38" s="7">
        <v>3.15</v>
      </c>
      <c r="C38">
        <f t="shared" si="0"/>
        <v>29</v>
      </c>
    </row>
    <row r="39" spans="1:6" x14ac:dyDescent="0.25">
      <c r="A39" s="7">
        <v>26</v>
      </c>
      <c r="B39" s="7">
        <v>3.08</v>
      </c>
      <c r="C39">
        <f t="shared" si="0"/>
        <v>27</v>
      </c>
    </row>
    <row r="40" spans="1:6" x14ac:dyDescent="0.25">
      <c r="A40" s="7">
        <v>24</v>
      </c>
      <c r="B40" s="7">
        <v>2.99</v>
      </c>
      <c r="C40">
        <f t="shared" si="0"/>
        <v>25</v>
      </c>
    </row>
    <row r="41" spans="1:6" x14ac:dyDescent="0.25">
      <c r="A41" s="7">
        <v>22</v>
      </c>
      <c r="B41" s="7">
        <v>2.87</v>
      </c>
      <c r="C41">
        <f t="shared" si="0"/>
        <v>23</v>
      </c>
    </row>
    <row r="42" spans="1:6" x14ac:dyDescent="0.25">
      <c r="A42" s="7">
        <v>20</v>
      </c>
      <c r="B42" s="7">
        <v>2.72</v>
      </c>
      <c r="C42">
        <f t="shared" si="0"/>
        <v>21</v>
      </c>
    </row>
    <row r="43" spans="1:6" x14ac:dyDescent="0.25">
      <c r="A43" s="7">
        <v>18</v>
      </c>
      <c r="B43" s="7">
        <v>2.5499999999999998</v>
      </c>
      <c r="C43">
        <f t="shared" si="0"/>
        <v>19</v>
      </c>
    </row>
    <row r="44" spans="1:6" x14ac:dyDescent="0.25">
      <c r="A44" s="7">
        <v>16</v>
      </c>
      <c r="B44" s="7">
        <v>2.34</v>
      </c>
      <c r="C44">
        <f t="shared" si="0"/>
        <v>17</v>
      </c>
    </row>
    <row r="45" spans="1:6" x14ac:dyDescent="0.25">
      <c r="A45" s="7">
        <v>14</v>
      </c>
      <c r="B45" s="7">
        <v>2.11</v>
      </c>
      <c r="C45">
        <f t="shared" si="0"/>
        <v>15</v>
      </c>
    </row>
    <row r="46" spans="1:6" x14ac:dyDescent="0.25">
      <c r="A46" s="7">
        <v>12</v>
      </c>
      <c r="B46" s="7">
        <v>1.87</v>
      </c>
      <c r="C46">
        <f t="shared" si="0"/>
        <v>13</v>
      </c>
    </row>
    <row r="47" spans="1:6" x14ac:dyDescent="0.25">
      <c r="A47" s="7">
        <v>10</v>
      </c>
      <c r="B47" s="7">
        <v>1.6</v>
      </c>
      <c r="C47">
        <f t="shared" si="0"/>
        <v>11</v>
      </c>
    </row>
    <row r="48" spans="1:6" x14ac:dyDescent="0.25">
      <c r="A48" s="7">
        <v>8</v>
      </c>
      <c r="B48" s="7">
        <v>1.34</v>
      </c>
      <c r="C48">
        <f t="shared" si="0"/>
        <v>9</v>
      </c>
    </row>
    <row r="49" spans="1:4" x14ac:dyDescent="0.25">
      <c r="A49" s="7">
        <v>6</v>
      </c>
      <c r="B49" s="7">
        <v>1.08</v>
      </c>
      <c r="C49">
        <f t="shared" si="0"/>
        <v>7</v>
      </c>
      <c r="D49" s="4"/>
    </row>
    <row r="50" spans="1:4" x14ac:dyDescent="0.25">
      <c r="A50" s="7">
        <v>4</v>
      </c>
      <c r="B50" s="7">
        <v>0.84</v>
      </c>
      <c r="C50">
        <f t="shared" si="0"/>
        <v>5</v>
      </c>
      <c r="D50" s="3"/>
    </row>
    <row r="51" spans="1:4" x14ac:dyDescent="0.25">
      <c r="A51" s="9"/>
      <c r="B51" s="9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opLeftCell="I1" workbookViewId="0">
      <selection activeCell="AB7" sqref="AB7"/>
    </sheetView>
  </sheetViews>
  <sheetFormatPr defaultRowHeight="15" x14ac:dyDescent="0.25"/>
  <cols>
    <col min="2" max="2" width="14" customWidth="1"/>
    <col min="3" max="3" width="10.42578125" customWidth="1"/>
    <col min="25" max="25" width="11.42578125" customWidth="1"/>
    <col min="26" max="26" width="10.7109375" customWidth="1"/>
    <col min="27" max="27" width="18.140625" customWidth="1"/>
    <col min="28" max="28" width="19" customWidth="1"/>
  </cols>
  <sheetData>
    <row r="1" spans="1:29" ht="15.75" thickBot="1" x14ac:dyDescent="0.3"/>
    <row r="2" spans="1:29" ht="15.75" thickBot="1" x14ac:dyDescent="0.3">
      <c r="B2" s="83" t="s">
        <v>6</v>
      </c>
      <c r="C2" s="83" t="s">
        <v>7</v>
      </c>
      <c r="D2" s="83" t="s">
        <v>8</v>
      </c>
      <c r="E2" s="83" t="s">
        <v>9</v>
      </c>
      <c r="F2" s="83" t="s">
        <v>10</v>
      </c>
      <c r="G2" s="83" t="s">
        <v>11</v>
      </c>
      <c r="H2" s="83" t="s">
        <v>12</v>
      </c>
      <c r="I2" s="83" t="s">
        <v>13</v>
      </c>
      <c r="J2" s="83" t="s">
        <v>14</v>
      </c>
      <c r="K2" s="85" t="s">
        <v>15</v>
      </c>
      <c r="L2" s="85"/>
      <c r="M2" s="83" t="s">
        <v>16</v>
      </c>
      <c r="N2" s="83" t="s">
        <v>17</v>
      </c>
      <c r="O2" s="83" t="s">
        <v>18</v>
      </c>
      <c r="P2" s="83" t="s">
        <v>19</v>
      </c>
      <c r="Q2" s="83" t="s">
        <v>20</v>
      </c>
      <c r="R2" s="83" t="s">
        <v>21</v>
      </c>
      <c r="S2" s="83" t="s">
        <v>22</v>
      </c>
      <c r="T2" s="83" t="s">
        <v>23</v>
      </c>
      <c r="U2" s="83" t="s">
        <v>24</v>
      </c>
      <c r="V2" s="83" t="s">
        <v>25</v>
      </c>
      <c r="Y2" s="86" t="s">
        <v>189</v>
      </c>
      <c r="Z2" s="86" t="s">
        <v>190</v>
      </c>
      <c r="AA2" s="79" t="s">
        <v>5</v>
      </c>
      <c r="AB2" s="79" t="s">
        <v>4</v>
      </c>
    </row>
    <row r="3" spans="1:29" ht="15.75" thickBot="1" x14ac:dyDescent="0.3">
      <c r="B3" s="84"/>
      <c r="C3" s="84"/>
      <c r="D3" s="84"/>
      <c r="E3" s="84"/>
      <c r="F3" s="84"/>
      <c r="G3" s="84"/>
      <c r="H3" s="84"/>
      <c r="I3" s="84"/>
      <c r="J3" s="84"/>
      <c r="K3" s="31" t="s">
        <v>182</v>
      </c>
      <c r="L3" s="31" t="s">
        <v>188</v>
      </c>
      <c r="M3" s="84"/>
      <c r="N3" s="84"/>
      <c r="O3" s="84"/>
      <c r="P3" s="84"/>
      <c r="Q3" s="84"/>
      <c r="R3" s="84"/>
      <c r="S3" s="84"/>
      <c r="T3" s="84"/>
      <c r="U3" s="84"/>
      <c r="V3" s="84"/>
      <c r="Y3" s="87"/>
      <c r="Z3" s="87"/>
      <c r="AA3" s="80"/>
      <c r="AB3" s="80"/>
    </row>
    <row r="4" spans="1:29" x14ac:dyDescent="0.25">
      <c r="A4" s="12">
        <v>1</v>
      </c>
      <c r="B4" s="19">
        <v>15903866.5</v>
      </c>
      <c r="C4" s="20">
        <v>7.4504000000000004E-5</v>
      </c>
      <c r="D4" s="20">
        <v>7.4089000000000002E-5</v>
      </c>
      <c r="E4" s="20">
        <v>-5.4415E-5</v>
      </c>
      <c r="F4" s="20">
        <v>-7.9202000000000005E-5</v>
      </c>
      <c r="G4" s="19">
        <v>16.608000000000001</v>
      </c>
      <c r="H4" s="19">
        <v>292.97000000000003</v>
      </c>
      <c r="I4" s="19">
        <v>315.7</v>
      </c>
      <c r="J4" s="23">
        <v>6.8358999999999996</v>
      </c>
      <c r="K4" s="23">
        <f>L4/3.75</f>
        <v>83.307000000000002</v>
      </c>
      <c r="L4" s="19">
        <v>312.40125</v>
      </c>
      <c r="M4" s="19">
        <v>103.04</v>
      </c>
      <c r="N4" s="19">
        <v>103.04</v>
      </c>
      <c r="O4" s="19">
        <v>7.0502000000000002</v>
      </c>
      <c r="P4" s="23">
        <v>2.8527</v>
      </c>
      <c r="Q4" s="23">
        <v>5.5162000000000004</v>
      </c>
      <c r="R4" s="23">
        <v>5.9401999999999999</v>
      </c>
      <c r="S4" s="19">
        <v>90729</v>
      </c>
      <c r="T4" s="19">
        <v>2370.6999999999998</v>
      </c>
      <c r="U4" s="19">
        <v>64.966999999999999</v>
      </c>
      <c r="V4" s="19">
        <v>-5.5655000000000001</v>
      </c>
      <c r="Y4" s="19">
        <f>(C4/$C$4)*(T4/$T$4)*(1+0.01*($H$4-H4))</f>
        <v>1</v>
      </c>
      <c r="Z4" s="19"/>
      <c r="AA4" s="19"/>
      <c r="AB4" s="24" t="s">
        <v>1</v>
      </c>
    </row>
    <row r="5" spans="1:29" x14ac:dyDescent="0.25">
      <c r="A5" s="12">
        <v>2</v>
      </c>
      <c r="B5" s="1">
        <v>15904324.4</v>
      </c>
      <c r="C5" s="15">
        <v>7.5612999999999996E-5</v>
      </c>
      <c r="D5" s="15">
        <v>7.5143999999999997E-5</v>
      </c>
      <c r="E5" s="1">
        <v>1.3561999999999999E-3</v>
      </c>
      <c r="F5" s="1">
        <v>1.3607999999999999E-3</v>
      </c>
      <c r="G5" s="1">
        <v>16.613</v>
      </c>
      <c r="H5" s="1">
        <v>293</v>
      </c>
      <c r="I5" s="1">
        <v>315.77999999999997</v>
      </c>
      <c r="J5" s="13">
        <v>6.8387000000000002</v>
      </c>
      <c r="K5" s="13">
        <f t="shared" ref="K5:K29" si="0">L5/3.75</f>
        <v>80.106999999999999</v>
      </c>
      <c r="L5" s="1">
        <v>300.40125</v>
      </c>
      <c r="M5" s="1">
        <v>103.04</v>
      </c>
      <c r="N5" s="1">
        <v>103.04</v>
      </c>
      <c r="O5" s="1">
        <v>7.1193999999999997</v>
      </c>
      <c r="P5" s="13">
        <v>2.8512</v>
      </c>
      <c r="Q5" s="13">
        <v>5.5210999999999997</v>
      </c>
      <c r="R5" s="13">
        <v>4.4965999999999999</v>
      </c>
      <c r="S5" s="1">
        <v>90825</v>
      </c>
      <c r="T5" s="1">
        <v>2379.6</v>
      </c>
      <c r="U5" s="1">
        <v>64.631</v>
      </c>
      <c r="V5" s="1">
        <v>-7.0465999999999998</v>
      </c>
      <c r="Y5" s="19">
        <f>(C5/$C$4)*(T5/$T$4)*(1+0.01*($H$4-H5))</f>
        <v>1.0183895448838567</v>
      </c>
      <c r="Z5" s="16">
        <f>(D5/$D$4)*($T$4/T5)*(1+0.01*($H$4-H5))</f>
        <v>1.0101431144591084</v>
      </c>
      <c r="AA5" s="32">
        <f>(Y5-Y4)/(L5-L4)</f>
        <v>-1.5324620736547241E-3</v>
      </c>
      <c r="AB5" s="32">
        <f>(Z5-Z4)/(L5-L4)</f>
        <v>-8.4178592871592364E-2</v>
      </c>
    </row>
    <row r="6" spans="1:29" x14ac:dyDescent="0.25">
      <c r="A6" s="12">
        <v>3</v>
      </c>
      <c r="B6" s="1">
        <v>15904525.800000001</v>
      </c>
      <c r="C6" s="15">
        <v>7.6302000000000002E-5</v>
      </c>
      <c r="D6" s="15">
        <v>7.5899E-5</v>
      </c>
      <c r="E6" s="1">
        <v>1.2907000000000001E-3</v>
      </c>
      <c r="F6" s="1">
        <v>1.3904E-3</v>
      </c>
      <c r="G6" s="1">
        <v>16.623999999999999</v>
      </c>
      <c r="H6" s="1">
        <v>292.95999999999998</v>
      </c>
      <c r="I6" s="1">
        <v>315.73</v>
      </c>
      <c r="J6" s="13">
        <v>6.8357000000000001</v>
      </c>
      <c r="K6" s="13">
        <f t="shared" si="0"/>
        <v>76.373000000000005</v>
      </c>
      <c r="L6" s="1">
        <v>286.39875000000001</v>
      </c>
      <c r="M6" s="1">
        <v>103.04</v>
      </c>
      <c r="N6" s="1">
        <v>103.04</v>
      </c>
      <c r="O6" s="1">
        <v>7.1052999999999997</v>
      </c>
      <c r="P6" s="13">
        <v>2.8601000000000001</v>
      </c>
      <c r="Q6" s="13">
        <v>5.5136000000000003</v>
      </c>
      <c r="R6" s="13">
        <v>4.4104000000000001</v>
      </c>
      <c r="S6" s="1">
        <v>90799</v>
      </c>
      <c r="T6" s="1">
        <v>2376.1999999999998</v>
      </c>
      <c r="U6" s="1">
        <v>64.63</v>
      </c>
      <c r="V6" s="1">
        <v>-8.9376999999999995</v>
      </c>
      <c r="Y6" s="19">
        <f t="shared" ref="Y5:Y29" si="1">(C6/$C$4)*(T6/$T$4)*(1+0.01*($H$4-H6))</f>
        <v>1.0266115613864553</v>
      </c>
      <c r="Z6" s="16">
        <f t="shared" ref="Z6:Z29" si="2">(D6/$D$4)*($T$4/T6)*(1+0.01*($H$4-H6))</f>
        <v>1.0221611169038758</v>
      </c>
      <c r="AA6" s="32">
        <f>(Y6-Y5)/(L6-L5)</f>
        <v>-5.8718203910720045E-4</v>
      </c>
      <c r="AB6" s="32">
        <f>(Z6-Z5)/(L6-L5)</f>
        <v>-8.5827548257578026E-4</v>
      </c>
    </row>
    <row r="7" spans="1:29" x14ac:dyDescent="0.25">
      <c r="A7" s="12">
        <v>4</v>
      </c>
      <c r="B7" s="1">
        <v>15904724.4</v>
      </c>
      <c r="C7" s="15">
        <v>7.7182999999999996E-5</v>
      </c>
      <c r="D7" s="15">
        <v>7.6806999999999998E-5</v>
      </c>
      <c r="E7" s="1">
        <v>1.3457E-3</v>
      </c>
      <c r="F7" s="1">
        <v>1.3967999999999999E-3</v>
      </c>
      <c r="G7" s="13">
        <v>16.600000000000001</v>
      </c>
      <c r="H7" s="1">
        <v>293</v>
      </c>
      <c r="I7" s="1">
        <v>315.8</v>
      </c>
      <c r="J7" s="13">
        <v>6.8371000000000004</v>
      </c>
      <c r="K7" s="13">
        <f t="shared" si="0"/>
        <v>73.707000000000008</v>
      </c>
      <c r="L7" s="1">
        <v>276.40125</v>
      </c>
      <c r="M7" s="1">
        <v>103.04</v>
      </c>
      <c r="N7" s="1">
        <v>103.04</v>
      </c>
      <c r="O7" s="1">
        <v>7.1383000000000001</v>
      </c>
      <c r="P7" s="13">
        <v>2.8540999999999999</v>
      </c>
      <c r="Q7" s="13">
        <v>5.5136000000000003</v>
      </c>
      <c r="R7" s="13">
        <v>4.4028</v>
      </c>
      <c r="S7" s="1">
        <v>90771</v>
      </c>
      <c r="T7" s="1">
        <v>2380.1</v>
      </c>
      <c r="U7" s="1">
        <v>64.897000000000006</v>
      </c>
      <c r="V7" s="1">
        <v>-10.481999999999999</v>
      </c>
      <c r="Y7" s="19">
        <f t="shared" si="1"/>
        <v>1.0397534302228404</v>
      </c>
      <c r="Z7" s="16">
        <f t="shared" si="2"/>
        <v>1.0322815299184402</v>
      </c>
      <c r="AA7" s="32">
        <f t="shared" ref="AA7:AA29" si="3">(Y7-Y6)/(L7-L6)</f>
        <v>-1.3145155125166418E-3</v>
      </c>
      <c r="AB7" s="32">
        <f t="shared" ref="AB6:AB29" si="4">(Z7-Z6)/(L7-L6)</f>
        <v>-1.0122943750502079E-3</v>
      </c>
    </row>
    <row r="8" spans="1:29" x14ac:dyDescent="0.25">
      <c r="A8" s="12">
        <v>5</v>
      </c>
      <c r="B8" s="1">
        <v>15904919.9</v>
      </c>
      <c r="C8" s="15">
        <v>7.7750999999999995E-5</v>
      </c>
      <c r="D8" s="15">
        <v>7.7447000000000006E-5</v>
      </c>
      <c r="E8" s="1">
        <v>1.2819000000000001E-3</v>
      </c>
      <c r="F8" s="1">
        <v>1.3642000000000001E-3</v>
      </c>
      <c r="G8" s="1">
        <v>16.620999999999999</v>
      </c>
      <c r="H8" s="1">
        <v>292.98</v>
      </c>
      <c r="I8" s="1">
        <v>315.73</v>
      </c>
      <c r="J8" s="13">
        <v>6.8349000000000002</v>
      </c>
      <c r="K8" s="13">
        <f t="shared" si="0"/>
        <v>70.507000000000005</v>
      </c>
      <c r="L8" s="1">
        <v>264.40125</v>
      </c>
      <c r="M8" s="1">
        <v>103.04</v>
      </c>
      <c r="N8" s="1">
        <v>103.04</v>
      </c>
      <c r="O8" s="1">
        <v>7.1124000000000001</v>
      </c>
      <c r="P8" s="13">
        <v>2.8534000000000002</v>
      </c>
      <c r="Q8" s="13">
        <v>5.5208000000000004</v>
      </c>
      <c r="R8" s="13">
        <v>4.4333</v>
      </c>
      <c r="S8" s="1">
        <v>90852</v>
      </c>
      <c r="T8" s="1">
        <v>2376.1</v>
      </c>
      <c r="U8" s="1">
        <v>64.804000000000002</v>
      </c>
      <c r="V8" s="1">
        <v>-12.276</v>
      </c>
      <c r="Y8" s="19">
        <f t="shared" si="1"/>
        <v>1.0458540354673511</v>
      </c>
      <c r="Z8" s="16">
        <f t="shared" si="2"/>
        <v>1.0428439363404074</v>
      </c>
      <c r="AA8" s="32">
        <f t="shared" si="3"/>
        <v>-5.0838377037589388E-4</v>
      </c>
      <c r="AB8" s="32">
        <f t="shared" si="4"/>
        <v>-8.8020053516392938E-4</v>
      </c>
    </row>
    <row r="9" spans="1:29" x14ac:dyDescent="0.25">
      <c r="A9" s="12">
        <v>6</v>
      </c>
      <c r="B9" s="1">
        <v>15905167.699999999</v>
      </c>
      <c r="C9" s="15">
        <v>7.8611999999999999E-5</v>
      </c>
      <c r="D9" s="15">
        <v>7.8378000000000001E-5</v>
      </c>
      <c r="E9" s="1">
        <v>1.2933E-3</v>
      </c>
      <c r="F9" s="1">
        <v>1.361E-3</v>
      </c>
      <c r="G9" s="1">
        <v>16.617999999999999</v>
      </c>
      <c r="H9" s="1">
        <v>292.98</v>
      </c>
      <c r="I9" s="1">
        <v>315.74</v>
      </c>
      <c r="J9" s="13">
        <v>6.8364000000000003</v>
      </c>
      <c r="K9" s="13">
        <f t="shared" si="0"/>
        <v>67.307000000000002</v>
      </c>
      <c r="L9" s="1">
        <v>252.40125</v>
      </c>
      <c r="M9" s="1">
        <v>103.04</v>
      </c>
      <c r="N9" s="1">
        <v>103.04</v>
      </c>
      <c r="O9" s="1">
        <v>7.1272000000000002</v>
      </c>
      <c r="P9" s="1">
        <v>2.8479999999999999</v>
      </c>
      <c r="Q9" s="13">
        <v>5.4532999999999996</v>
      </c>
      <c r="R9" s="13">
        <v>3.8995000000000002</v>
      </c>
      <c r="S9" s="1">
        <v>90774</v>
      </c>
      <c r="T9" s="1">
        <v>2375.3000000000002</v>
      </c>
      <c r="U9" s="1">
        <v>64.725999999999999</v>
      </c>
      <c r="V9" s="1">
        <v>-14.205</v>
      </c>
      <c r="Y9" s="19">
        <f t="shared" si="1"/>
        <v>1.0570796030690113</v>
      </c>
      <c r="Z9" s="16">
        <f t="shared" si="2"/>
        <v>1.0557355442938408</v>
      </c>
      <c r="AA9" s="32">
        <f t="shared" si="3"/>
        <v>-9.354639668050132E-4</v>
      </c>
      <c r="AB9" s="32">
        <f t="shared" si="4"/>
        <v>-1.0743006627861134E-3</v>
      </c>
    </row>
    <row r="10" spans="1:29" x14ac:dyDescent="0.25">
      <c r="A10" s="12">
        <v>7</v>
      </c>
      <c r="B10" s="1">
        <v>15905334</v>
      </c>
      <c r="C10" s="15">
        <v>7.9325000000000004E-5</v>
      </c>
      <c r="D10" s="15">
        <v>7.9096000000000003E-5</v>
      </c>
      <c r="E10" s="1">
        <v>1.6645E-3</v>
      </c>
      <c r="F10" s="1">
        <v>1.663E-3</v>
      </c>
      <c r="G10" s="1">
        <v>16.614000000000001</v>
      </c>
      <c r="H10" s="1">
        <v>293</v>
      </c>
      <c r="I10" s="1">
        <v>315.77</v>
      </c>
      <c r="J10" s="13">
        <v>6.8384</v>
      </c>
      <c r="K10" s="13">
        <f t="shared" si="0"/>
        <v>65.173000000000002</v>
      </c>
      <c r="L10" s="13">
        <v>244.39875000000001</v>
      </c>
      <c r="M10" s="13">
        <v>103.04</v>
      </c>
      <c r="N10" s="1">
        <v>103.04</v>
      </c>
      <c r="O10" s="1">
        <v>7.1218000000000004</v>
      </c>
      <c r="P10" s="14">
        <v>2.8521999999999998</v>
      </c>
      <c r="Q10" s="13">
        <v>5.4602000000000004</v>
      </c>
      <c r="R10" s="13">
        <v>3.6591</v>
      </c>
      <c r="S10" s="1">
        <v>90677</v>
      </c>
      <c r="T10" s="1">
        <v>2374.6</v>
      </c>
      <c r="U10" s="1">
        <v>64.853999999999999</v>
      </c>
      <c r="V10" s="1">
        <v>-15.551</v>
      </c>
      <c r="Y10" s="19">
        <f t="shared" si="1"/>
        <v>1.0661395310056552</v>
      </c>
      <c r="Z10" s="16">
        <f t="shared" si="2"/>
        <v>1.0655077587088304</v>
      </c>
      <c r="AA10" s="32">
        <f t="shared" si="3"/>
        <v>-1.1321371992057355E-3</v>
      </c>
      <c r="AB10" s="32">
        <f t="shared" si="4"/>
        <v>-1.221145194000582E-3</v>
      </c>
    </row>
    <row r="11" spans="1:29" x14ac:dyDescent="0.25">
      <c r="A11" s="12">
        <v>8</v>
      </c>
      <c r="B11" s="1">
        <v>15905518.6</v>
      </c>
      <c r="C11" s="15">
        <v>8.0442E-5</v>
      </c>
      <c r="D11" s="15">
        <v>8.0252000000000003E-5</v>
      </c>
      <c r="E11" s="1">
        <v>1.8753000000000001E-3</v>
      </c>
      <c r="F11" s="1">
        <v>1.8454000000000001E-3</v>
      </c>
      <c r="G11" s="1">
        <v>16.625</v>
      </c>
      <c r="H11" s="1">
        <v>293.05</v>
      </c>
      <c r="I11" s="1">
        <v>315.91000000000003</v>
      </c>
      <c r="J11" s="14">
        <v>6.8399000000000001</v>
      </c>
      <c r="K11" s="13">
        <f t="shared" si="0"/>
        <v>62.506999999999998</v>
      </c>
      <c r="L11" s="14">
        <v>234.40125</v>
      </c>
      <c r="M11" s="14">
        <v>103.04</v>
      </c>
      <c r="N11" s="14">
        <v>103.04</v>
      </c>
      <c r="O11" s="14">
        <v>7.2012999999999998</v>
      </c>
      <c r="P11" s="14">
        <v>2.8515999999999999</v>
      </c>
      <c r="Q11" s="14">
        <v>5.4534000000000002</v>
      </c>
      <c r="R11" s="14">
        <v>3.6093999999999999</v>
      </c>
      <c r="S11" s="1">
        <v>90750</v>
      </c>
      <c r="T11" s="1">
        <v>2386.6</v>
      </c>
      <c r="U11" s="1">
        <v>65.260999999999996</v>
      </c>
      <c r="V11" s="1">
        <v>-17.241</v>
      </c>
      <c r="Y11" s="19">
        <f t="shared" si="1"/>
        <v>1.086072286252858</v>
      </c>
      <c r="Z11" s="16">
        <f t="shared" si="2"/>
        <v>1.0751065808496021</v>
      </c>
      <c r="AA11" s="32">
        <f t="shared" si="3"/>
        <v>-1.9937739682123366E-3</v>
      </c>
      <c r="AB11" s="32">
        <f t="shared" si="4"/>
        <v>-9.6012224463832728E-4</v>
      </c>
    </row>
    <row r="12" spans="1:29" x14ac:dyDescent="0.25">
      <c r="A12" s="12">
        <v>9</v>
      </c>
      <c r="B12" s="1">
        <v>15905695.800000001</v>
      </c>
      <c r="C12" s="15">
        <v>8.1359999999999994E-5</v>
      </c>
      <c r="D12" s="15">
        <v>8.1255999999999996E-5</v>
      </c>
      <c r="E12" s="1">
        <v>1.7505000000000001E-3</v>
      </c>
      <c r="F12" s="1">
        <v>1.8201000000000001E-3</v>
      </c>
      <c r="G12" s="1">
        <v>16.628</v>
      </c>
      <c r="H12" s="1">
        <v>293.07</v>
      </c>
      <c r="I12" s="1">
        <v>316.01</v>
      </c>
      <c r="J12" s="14">
        <v>6.8388999999999998</v>
      </c>
      <c r="K12" s="13">
        <f t="shared" si="0"/>
        <v>59.84</v>
      </c>
      <c r="L12" s="14">
        <v>224.4</v>
      </c>
      <c r="M12" s="14">
        <v>103.04</v>
      </c>
      <c r="N12" s="1">
        <v>103.04</v>
      </c>
      <c r="O12" s="1">
        <v>7.1403999999999996</v>
      </c>
      <c r="P12" s="14">
        <v>2.8544999999999998</v>
      </c>
      <c r="Q12" s="14">
        <v>5.4440999999999997</v>
      </c>
      <c r="R12" s="14">
        <v>3.5828000000000002</v>
      </c>
      <c r="S12" s="1">
        <v>90755</v>
      </c>
      <c r="T12" s="1">
        <v>2394.8000000000002</v>
      </c>
      <c r="U12" s="1">
        <v>65.265000000000001</v>
      </c>
      <c r="V12" s="1">
        <v>-19.056999999999999</v>
      </c>
      <c r="Y12" s="19">
        <f t="shared" si="1"/>
        <v>1.1020200294052147</v>
      </c>
      <c r="Z12" s="16">
        <f t="shared" si="2"/>
        <v>1.0846123490628081</v>
      </c>
      <c r="AA12" s="32">
        <f t="shared" si="3"/>
        <v>-1.5945749933614997E-3</v>
      </c>
      <c r="AB12" s="32">
        <f t="shared" si="4"/>
        <v>-9.5045801406884488E-4</v>
      </c>
    </row>
    <row r="13" spans="1:29" s="43" customFormat="1" x14ac:dyDescent="0.25">
      <c r="A13" s="38">
        <v>10</v>
      </c>
      <c r="B13" s="39">
        <v>15905855.5</v>
      </c>
      <c r="C13" s="40">
        <v>8.1693999999999994E-5</v>
      </c>
      <c r="D13" s="40">
        <v>8.1625999999999994E-5</v>
      </c>
      <c r="E13" s="39">
        <v>1.7783E-3</v>
      </c>
      <c r="F13" s="39">
        <v>1.7780999999999999E-3</v>
      </c>
      <c r="G13" s="39">
        <v>16.629000000000001</v>
      </c>
      <c r="H13" s="39">
        <v>293.01</v>
      </c>
      <c r="I13" s="39">
        <v>315.83999999999997</v>
      </c>
      <c r="J13" s="41">
        <v>6.8402000000000003</v>
      </c>
      <c r="K13" s="42">
        <f t="shared" si="0"/>
        <v>56.64</v>
      </c>
      <c r="L13" s="41">
        <v>212.4</v>
      </c>
      <c r="M13" s="41">
        <v>103.04</v>
      </c>
      <c r="N13" s="39">
        <v>103.04</v>
      </c>
      <c r="O13" s="39">
        <v>7.1082000000000001</v>
      </c>
      <c r="P13" s="41">
        <v>2.8555999999999999</v>
      </c>
      <c r="Q13" s="41">
        <v>5.4465000000000003</v>
      </c>
      <c r="R13" s="41">
        <v>3.5781999999999998</v>
      </c>
      <c r="S13" s="39">
        <v>90700</v>
      </c>
      <c r="T13" s="39">
        <v>2381.6</v>
      </c>
      <c r="U13" s="39">
        <v>65.028000000000006</v>
      </c>
      <c r="V13" s="39">
        <v>-20.702999999999999</v>
      </c>
      <c r="Y13" s="44">
        <f t="shared" si="1"/>
        <v>1.1011057751865834</v>
      </c>
      <c r="Z13" s="39">
        <f t="shared" si="2"/>
        <v>1.0962479830912495</v>
      </c>
      <c r="AA13" s="39">
        <f t="shared" si="3"/>
        <v>7.6187851552611541E-5</v>
      </c>
      <c r="AB13" s="39">
        <f t="shared" si="4"/>
        <v>-9.6963616903678052E-4</v>
      </c>
    </row>
    <row r="14" spans="1:29" x14ac:dyDescent="0.25">
      <c r="A14" s="12">
        <v>11</v>
      </c>
      <c r="B14" s="1">
        <v>15906031.6</v>
      </c>
      <c r="C14" s="15">
        <v>8.2422000000000005E-5</v>
      </c>
      <c r="D14" s="15">
        <v>8.2429000000000006E-5</v>
      </c>
      <c r="E14" s="1">
        <v>1.8572E-3</v>
      </c>
      <c r="F14" s="1">
        <v>1.8749999999999999E-3</v>
      </c>
      <c r="G14" s="1">
        <v>16.626999999999999</v>
      </c>
      <c r="H14" s="1">
        <v>293.04000000000002</v>
      </c>
      <c r="I14" s="1">
        <v>315.91000000000003</v>
      </c>
      <c r="J14" s="14">
        <v>6.8388</v>
      </c>
      <c r="K14" s="13">
        <f t="shared" si="0"/>
        <v>53.972999999999999</v>
      </c>
      <c r="L14" s="14">
        <v>202.39875000000001</v>
      </c>
      <c r="M14" s="1">
        <v>103.04</v>
      </c>
      <c r="N14" s="1">
        <v>103.04</v>
      </c>
      <c r="O14" s="1">
        <v>7.1254999999999997</v>
      </c>
      <c r="P14" s="14">
        <v>2.8538999999999999</v>
      </c>
      <c r="Q14" s="14">
        <v>5.4194000000000004</v>
      </c>
      <c r="R14" s="1">
        <v>3.6440000000000001</v>
      </c>
      <c r="S14" s="1">
        <v>90819</v>
      </c>
      <c r="T14" s="1">
        <v>2388.1</v>
      </c>
      <c r="U14" s="1">
        <v>65.248000000000005</v>
      </c>
      <c r="V14" s="1">
        <v>-22.009</v>
      </c>
      <c r="Y14" s="19">
        <f t="shared" si="1"/>
        <v>1.1136157254267718</v>
      </c>
      <c r="Z14" s="16">
        <f t="shared" si="2"/>
        <v>1.1036878881533254</v>
      </c>
      <c r="AA14" s="32">
        <f t="shared" si="3"/>
        <v>-1.2508386691851936E-3</v>
      </c>
      <c r="AB14" s="32">
        <f t="shared" si="4"/>
        <v>-7.4389751901771529E-4</v>
      </c>
      <c r="AC14" t="s">
        <v>194</v>
      </c>
    </row>
    <row r="15" spans="1:29" x14ac:dyDescent="0.25">
      <c r="A15" s="12">
        <v>12</v>
      </c>
      <c r="B15" s="1">
        <v>15906203.6</v>
      </c>
      <c r="C15" s="15">
        <v>8.2935999999999993E-5</v>
      </c>
      <c r="D15" s="15">
        <v>8.3010000000000007E-5</v>
      </c>
      <c r="E15" s="1">
        <v>1.6777000000000001E-3</v>
      </c>
      <c r="F15" s="1">
        <v>1.7535999999999999E-3</v>
      </c>
      <c r="G15" s="1">
        <v>16.626000000000001</v>
      </c>
      <c r="H15" s="1">
        <v>293.05</v>
      </c>
      <c r="I15" s="1">
        <v>315.92</v>
      </c>
      <c r="J15" s="14">
        <v>6.8411999999999997</v>
      </c>
      <c r="K15" s="13">
        <f t="shared" si="0"/>
        <v>51.307000000000002</v>
      </c>
      <c r="L15" s="14">
        <v>192.40125</v>
      </c>
      <c r="M15" s="14">
        <v>103.04</v>
      </c>
      <c r="N15" s="1">
        <v>103.04</v>
      </c>
      <c r="O15" s="1">
        <v>7.1299000000000001</v>
      </c>
      <c r="P15" s="14">
        <v>2.8532999999999999</v>
      </c>
      <c r="Q15" s="14">
        <v>5.3925000000000001</v>
      </c>
      <c r="R15" s="14">
        <v>3.6055999999999999</v>
      </c>
      <c r="S15" s="1">
        <v>90709</v>
      </c>
      <c r="T15" s="1">
        <v>2386.1</v>
      </c>
      <c r="U15" s="1">
        <v>65.2</v>
      </c>
      <c r="V15" s="1">
        <v>-23.062000000000001</v>
      </c>
      <c r="Y15" s="19">
        <f t="shared" si="1"/>
        <v>1.1195099606083869</v>
      </c>
      <c r="Z15" s="16">
        <f t="shared" si="2"/>
        <v>1.1122875219350818</v>
      </c>
      <c r="AA15" s="32">
        <f t="shared" si="3"/>
        <v>-5.8957091088923587E-4</v>
      </c>
      <c r="AB15" s="32">
        <f t="shared" si="4"/>
        <v>-8.6017842278133844E-4</v>
      </c>
    </row>
    <row r="16" spans="1:29" s="51" customFormat="1" x14ac:dyDescent="0.25">
      <c r="A16" s="46">
        <v>13</v>
      </c>
      <c r="B16" s="47">
        <v>15906379.5</v>
      </c>
      <c r="C16" s="48">
        <v>8.3399000000000006E-5</v>
      </c>
      <c r="D16" s="48">
        <v>8.3486000000000007E-5</v>
      </c>
      <c r="E16" s="47">
        <v>1.8546999999999999E-3</v>
      </c>
      <c r="F16" s="47">
        <v>1.8197000000000001E-3</v>
      </c>
      <c r="G16" s="47">
        <v>16.63</v>
      </c>
      <c r="H16" s="47">
        <v>293.05</v>
      </c>
      <c r="I16" s="47">
        <v>315.89</v>
      </c>
      <c r="J16" s="49">
        <v>6.8391999999999999</v>
      </c>
      <c r="K16" s="50">
        <f t="shared" si="0"/>
        <v>48.64</v>
      </c>
      <c r="L16" s="49">
        <v>182.4</v>
      </c>
      <c r="M16" s="49">
        <v>103.04</v>
      </c>
      <c r="N16" s="47">
        <v>103.04</v>
      </c>
      <c r="O16" s="47">
        <v>7.1266999999999996</v>
      </c>
      <c r="P16" s="49">
        <v>2.8540999999999999</v>
      </c>
      <c r="Q16" s="49">
        <v>5.3765999999999998</v>
      </c>
      <c r="R16" s="49">
        <v>3.5674999999999999</v>
      </c>
      <c r="S16" s="47">
        <v>90735</v>
      </c>
      <c r="T16" s="47">
        <v>2383.1</v>
      </c>
      <c r="U16" s="47">
        <v>65.225999999999999</v>
      </c>
      <c r="V16" s="47">
        <v>-24.024000000000001</v>
      </c>
      <c r="Y16" s="52">
        <f t="shared" si="1"/>
        <v>1.1243443597735847</v>
      </c>
      <c r="Z16" s="47">
        <f t="shared" si="2"/>
        <v>1.1200739039039829</v>
      </c>
      <c r="AA16" s="47">
        <f t="shared" si="3"/>
        <v>-4.8337949408301857E-4</v>
      </c>
      <c r="AB16" s="47">
        <f t="shared" si="4"/>
        <v>-7.7854087928019248E-4</v>
      </c>
    </row>
    <row r="17" spans="1:28" x14ac:dyDescent="0.25">
      <c r="A17" s="12">
        <v>14</v>
      </c>
      <c r="B17" s="1">
        <v>15906557.4</v>
      </c>
      <c r="C17" s="15">
        <v>8.3739000000000006E-5</v>
      </c>
      <c r="D17" s="15">
        <v>8.3899000000000004E-5</v>
      </c>
      <c r="E17" s="1">
        <v>1.7561E-3</v>
      </c>
      <c r="F17" s="1">
        <v>1.8278000000000001E-3</v>
      </c>
      <c r="G17" s="1">
        <v>16.628</v>
      </c>
      <c r="H17" s="1">
        <v>293.02</v>
      </c>
      <c r="I17" s="1">
        <v>315.86</v>
      </c>
      <c r="J17" s="14">
        <v>6.8375000000000004</v>
      </c>
      <c r="K17" s="13">
        <f t="shared" si="0"/>
        <v>45.972999999999999</v>
      </c>
      <c r="L17" s="14">
        <v>172.39875000000001</v>
      </c>
      <c r="M17" s="14">
        <v>103.04</v>
      </c>
      <c r="N17" s="1">
        <v>103.04</v>
      </c>
      <c r="O17" s="1">
        <v>7.1326000000000001</v>
      </c>
      <c r="P17" s="14">
        <v>2.8517000000000001</v>
      </c>
      <c r="Q17" s="14">
        <v>5.3428000000000004</v>
      </c>
      <c r="R17" s="14">
        <v>3.6017999999999999</v>
      </c>
      <c r="S17" s="1">
        <v>90771</v>
      </c>
      <c r="T17" s="1">
        <v>2382.3000000000002</v>
      </c>
      <c r="U17" s="1">
        <v>65.128</v>
      </c>
      <c r="V17" s="1">
        <v>-24.742999999999999</v>
      </c>
      <c r="Y17" s="19">
        <f t="shared" si="1"/>
        <v>1.1288879305983697</v>
      </c>
      <c r="Z17" s="16">
        <f t="shared" si="2"/>
        <v>1.1263309001246264</v>
      </c>
      <c r="AA17" s="32">
        <f t="shared" si="3"/>
        <v>-4.5430029494162829E-4</v>
      </c>
      <c r="AB17" s="32">
        <f t="shared" si="4"/>
        <v>-6.2562141938693407E-4</v>
      </c>
    </row>
    <row r="18" spans="1:28" x14ac:dyDescent="0.25">
      <c r="A18" s="12">
        <v>15</v>
      </c>
      <c r="B18" s="1">
        <v>15906751.199999999</v>
      </c>
      <c r="C18" s="15">
        <v>8.4164000000000003E-5</v>
      </c>
      <c r="D18" s="15">
        <v>8.4394999999999994E-5</v>
      </c>
      <c r="E18" s="1">
        <v>1.6352999999999999E-3</v>
      </c>
      <c r="F18" s="1">
        <v>1.7420000000000001E-3</v>
      </c>
      <c r="G18" s="1">
        <v>16.625</v>
      </c>
      <c r="H18" s="1">
        <v>293.02</v>
      </c>
      <c r="I18" s="1">
        <v>315.86</v>
      </c>
      <c r="J18" s="14">
        <v>6.8369</v>
      </c>
      <c r="K18" s="13">
        <f t="shared" si="0"/>
        <v>43.307000000000002</v>
      </c>
      <c r="L18" s="14">
        <v>162.40125</v>
      </c>
      <c r="M18" s="14">
        <v>103.04</v>
      </c>
      <c r="N18" s="1">
        <v>103.04</v>
      </c>
      <c r="O18" s="1">
        <v>7.1463000000000001</v>
      </c>
      <c r="P18" s="14">
        <v>2.8483999999999998</v>
      </c>
      <c r="Q18" s="14">
        <v>5.3381999999999996</v>
      </c>
      <c r="R18" s="14">
        <v>3.6535000000000002</v>
      </c>
      <c r="S18" s="1">
        <v>90750</v>
      </c>
      <c r="T18" s="1">
        <v>2383</v>
      </c>
      <c r="U18" s="1">
        <v>65.198999999999998</v>
      </c>
      <c r="V18" s="1">
        <v>-25.196000000000002</v>
      </c>
      <c r="Y18" s="19">
        <f t="shared" si="1"/>
        <v>1.1349507569506252</v>
      </c>
      <c r="Z18" s="16">
        <f t="shared" si="2"/>
        <v>1.1326568095064833</v>
      </c>
      <c r="AA18" s="32">
        <f t="shared" si="3"/>
        <v>-6.064342437864989E-4</v>
      </c>
      <c r="AB18" s="32">
        <f t="shared" si="4"/>
        <v>-6.3274912546705086E-4</v>
      </c>
    </row>
    <row r="19" spans="1:28" s="58" customFormat="1" x14ac:dyDescent="0.25">
      <c r="A19" s="53">
        <v>16</v>
      </c>
      <c r="B19" s="54">
        <v>15906980.300000001</v>
      </c>
      <c r="C19" s="55">
        <v>8.4426999999999997E-5</v>
      </c>
      <c r="D19" s="55">
        <v>8.4688E-5</v>
      </c>
      <c r="E19" s="54">
        <v>1.7887000000000001E-3</v>
      </c>
      <c r="F19" s="54">
        <v>1.8680000000000001E-3</v>
      </c>
      <c r="G19" s="54">
        <v>16.632999999999999</v>
      </c>
      <c r="H19" s="54">
        <v>293.02</v>
      </c>
      <c r="I19" s="54">
        <v>315.81</v>
      </c>
      <c r="J19" s="56">
        <v>6.8372000000000002</v>
      </c>
      <c r="K19" s="57">
        <f t="shared" si="0"/>
        <v>40.106999999999999</v>
      </c>
      <c r="L19" s="56">
        <v>150.40125</v>
      </c>
      <c r="M19" s="54">
        <v>103.04</v>
      </c>
      <c r="N19" s="54">
        <v>103.04</v>
      </c>
      <c r="O19" s="54">
        <v>7.1483999999999996</v>
      </c>
      <c r="P19" s="56">
        <v>2.8481999999999998</v>
      </c>
      <c r="Q19" s="56">
        <v>5.3037999999999998</v>
      </c>
      <c r="R19" s="54">
        <v>3.556</v>
      </c>
      <c r="S19" s="54">
        <v>90694</v>
      </c>
      <c r="T19" s="54">
        <v>2378</v>
      </c>
      <c r="U19" s="54">
        <v>65.075999999999993</v>
      </c>
      <c r="V19" s="54">
        <v>-25.433</v>
      </c>
      <c r="Y19" s="59">
        <f t="shared" si="1"/>
        <v>1.136108519513146</v>
      </c>
      <c r="Z19" s="54">
        <f t="shared" si="2"/>
        <v>1.1389789335788625</v>
      </c>
      <c r="AA19" s="54">
        <f t="shared" si="3"/>
        <v>-9.6480213543396573E-5</v>
      </c>
      <c r="AB19" s="54">
        <f t="shared" si="4"/>
        <v>-5.2684367269826649E-4</v>
      </c>
    </row>
    <row r="20" spans="1:28" x14ac:dyDescent="0.25">
      <c r="A20" s="12">
        <v>17</v>
      </c>
      <c r="B20" s="1">
        <v>15907163.699999999</v>
      </c>
      <c r="C20" s="15">
        <v>8.4892E-5</v>
      </c>
      <c r="D20" s="15">
        <v>8.5165000000000002E-5</v>
      </c>
      <c r="E20" s="1">
        <v>1.7715999999999999E-3</v>
      </c>
      <c r="F20" s="1">
        <v>1.7645E-3</v>
      </c>
      <c r="G20" s="1">
        <v>16.617999999999999</v>
      </c>
      <c r="H20" s="1">
        <v>293.05</v>
      </c>
      <c r="I20" s="1">
        <v>315.87</v>
      </c>
      <c r="J20" s="14">
        <v>6.8392999999999997</v>
      </c>
      <c r="K20" s="13">
        <f t="shared" si="0"/>
        <v>37.972999999999999</v>
      </c>
      <c r="L20" s="1">
        <v>142.39875000000001</v>
      </c>
      <c r="M20" s="1">
        <v>103.04</v>
      </c>
      <c r="N20" s="1">
        <v>103.04</v>
      </c>
      <c r="O20" s="1">
        <v>7.1539000000000001</v>
      </c>
      <c r="P20" s="14">
        <v>2.8491</v>
      </c>
      <c r="Q20" s="14">
        <v>5.2888999999999999</v>
      </c>
      <c r="R20" s="14">
        <v>3.6591</v>
      </c>
      <c r="S20" s="1">
        <v>90772</v>
      </c>
      <c r="T20" s="1">
        <v>2383.1</v>
      </c>
      <c r="U20" s="1">
        <v>65.292000000000002</v>
      </c>
      <c r="V20" s="1">
        <v>-25.372</v>
      </c>
      <c r="Y20" s="19">
        <f t="shared" si="1"/>
        <v>1.1444722525437854</v>
      </c>
      <c r="Z20" s="16">
        <f t="shared" si="2"/>
        <v>1.1425998853218826</v>
      </c>
      <c r="AA20" s="32">
        <f t="shared" si="3"/>
        <v>-1.0451400225728736E-3</v>
      </c>
      <c r="AB20" s="32">
        <f t="shared" si="4"/>
        <v>-4.5247756863731704E-4</v>
      </c>
    </row>
    <row r="21" spans="1:28" x14ac:dyDescent="0.25">
      <c r="A21" s="12">
        <v>18</v>
      </c>
      <c r="B21" s="1">
        <v>15907374.300000001</v>
      </c>
      <c r="C21" s="15">
        <v>8.5055999999999993E-5</v>
      </c>
      <c r="D21" s="15">
        <v>8.5373999999999999E-5</v>
      </c>
      <c r="E21" s="1">
        <v>1.5238999999999999E-3</v>
      </c>
      <c r="F21" s="1">
        <v>1.6099E-3</v>
      </c>
      <c r="G21" s="1">
        <v>16.626000000000001</v>
      </c>
      <c r="H21" s="1">
        <v>293.02999999999997</v>
      </c>
      <c r="I21" s="1">
        <v>315.83</v>
      </c>
      <c r="J21" s="14">
        <v>6.8373999999999997</v>
      </c>
      <c r="K21" s="13">
        <f t="shared" si="0"/>
        <v>35.307000000000002</v>
      </c>
      <c r="L21" s="1">
        <v>132.40125</v>
      </c>
      <c r="M21" s="1">
        <v>103.04</v>
      </c>
      <c r="N21" s="1">
        <v>103.04</v>
      </c>
      <c r="O21" s="1">
        <v>7.1505999999999998</v>
      </c>
      <c r="P21" s="14">
        <v>2.8481000000000001</v>
      </c>
      <c r="Q21" s="14">
        <v>5.2385000000000002</v>
      </c>
      <c r="R21" s="14">
        <v>3.6591</v>
      </c>
      <c r="S21" s="1">
        <v>90775</v>
      </c>
      <c r="T21" s="1">
        <v>2381.6999999999998</v>
      </c>
      <c r="U21" s="1">
        <v>65.108000000000004</v>
      </c>
      <c r="V21" s="1">
        <v>-25.01</v>
      </c>
      <c r="Y21" s="19">
        <f t="shared" si="1"/>
        <v>1.1462389633172017</v>
      </c>
      <c r="Z21" s="16">
        <f t="shared" si="2"/>
        <v>1.1463065787622815</v>
      </c>
      <c r="AA21" s="32">
        <f t="shared" si="3"/>
        <v>-1.7671525615566689E-4</v>
      </c>
      <c r="AB21" s="32">
        <f t="shared" si="4"/>
        <v>-3.7076203454852378E-4</v>
      </c>
    </row>
    <row r="22" spans="1:28" x14ac:dyDescent="0.25">
      <c r="A22" s="12">
        <v>19</v>
      </c>
      <c r="B22" s="1">
        <v>15907920.9</v>
      </c>
      <c r="C22" s="15">
        <v>8.5470999999999995E-5</v>
      </c>
      <c r="D22" s="15">
        <v>8.5765000000000003E-5</v>
      </c>
      <c r="E22" s="1">
        <v>1.4289000000000001E-3</v>
      </c>
      <c r="F22" s="1">
        <v>1.4379E-3</v>
      </c>
      <c r="G22" s="1">
        <v>16.591000000000001</v>
      </c>
      <c r="H22" s="1">
        <v>293.02999999999997</v>
      </c>
      <c r="I22" s="1">
        <v>315.79000000000002</v>
      </c>
      <c r="J22" s="14">
        <v>6.8392999999999997</v>
      </c>
      <c r="K22" s="13">
        <f t="shared" si="0"/>
        <v>28.907</v>
      </c>
      <c r="L22" s="1">
        <v>108.40125</v>
      </c>
      <c r="M22" s="1">
        <v>103.04</v>
      </c>
      <c r="N22" s="1">
        <v>103.04</v>
      </c>
      <c r="O22" s="1">
        <v>7.1798000000000002</v>
      </c>
      <c r="P22" s="14">
        <v>2.8489</v>
      </c>
      <c r="Q22" s="14">
        <v>5.2403000000000004</v>
      </c>
      <c r="R22" s="14">
        <v>3.5065</v>
      </c>
      <c r="S22" s="1">
        <v>90760</v>
      </c>
      <c r="T22" s="1">
        <v>2378.9</v>
      </c>
      <c r="U22" s="1">
        <v>64.974999999999994</v>
      </c>
      <c r="V22" s="1">
        <v>-23.146999999999998</v>
      </c>
      <c r="Y22" s="19">
        <f t="shared" si="1"/>
        <v>1.150477493125035</v>
      </c>
      <c r="Z22" s="16">
        <f t="shared" si="2"/>
        <v>1.1529118882030123</v>
      </c>
      <c r="AA22" s="32">
        <f t="shared" si="3"/>
        <v>-1.7660540865972277E-4</v>
      </c>
      <c r="AB22" s="32">
        <f t="shared" si="4"/>
        <v>-2.7522122669711618E-4</v>
      </c>
    </row>
    <row r="23" spans="1:28" x14ac:dyDescent="0.25">
      <c r="A23" s="12">
        <v>20</v>
      </c>
      <c r="B23" s="1">
        <v>15908108.699999999</v>
      </c>
      <c r="C23" s="15">
        <v>8.5646E-5</v>
      </c>
      <c r="D23" s="15">
        <v>8.5921000000000006E-5</v>
      </c>
      <c r="E23" s="1">
        <v>1.5181000000000001E-3</v>
      </c>
      <c r="F23" s="1">
        <v>1.6046000000000001E-3</v>
      </c>
      <c r="G23" s="1">
        <v>16.622</v>
      </c>
      <c r="H23" s="1">
        <v>293.02</v>
      </c>
      <c r="I23" s="1">
        <v>315.8</v>
      </c>
      <c r="J23" s="14">
        <v>6.8376999999999999</v>
      </c>
      <c r="K23" s="13">
        <f t="shared" si="0"/>
        <v>26.773</v>
      </c>
      <c r="L23" s="1">
        <v>100.39874999999999</v>
      </c>
      <c r="M23" s="1">
        <v>103.04</v>
      </c>
      <c r="N23" s="1">
        <v>103.04</v>
      </c>
      <c r="O23" s="1">
        <v>7.1473000000000004</v>
      </c>
      <c r="P23" s="14">
        <v>2.8523999999999998</v>
      </c>
      <c r="Q23" s="14">
        <v>5.2203999999999997</v>
      </c>
      <c r="R23" s="14">
        <v>3.4853999999999998</v>
      </c>
      <c r="S23" s="1">
        <v>90697</v>
      </c>
      <c r="T23" s="1">
        <v>2379.5</v>
      </c>
      <c r="U23" s="1">
        <v>65.247</v>
      </c>
      <c r="V23" s="1">
        <v>-22.344999999999999</v>
      </c>
      <c r="Y23" s="19">
        <f t="shared" si="1"/>
        <v>1.1532392167728631</v>
      </c>
      <c r="Z23" s="16">
        <f t="shared" si="2"/>
        <v>1.1548332482640706</v>
      </c>
      <c r="AA23" s="32">
        <f t="shared" si="3"/>
        <v>-3.4510760985043598E-4</v>
      </c>
      <c r="AB23" s="32">
        <f t="shared" si="4"/>
        <v>-2.400949779516852E-4</v>
      </c>
    </row>
    <row r="24" spans="1:28" s="65" customFormat="1" x14ac:dyDescent="0.25">
      <c r="A24" s="60">
        <v>21</v>
      </c>
      <c r="B24" s="61">
        <v>15908288.1</v>
      </c>
      <c r="C24" s="62">
        <v>8.5863000000000001E-5</v>
      </c>
      <c r="D24" s="62">
        <v>8.6083999999999998E-5</v>
      </c>
      <c r="E24" s="61">
        <v>1.4609E-3</v>
      </c>
      <c r="F24" s="61">
        <v>1.4848999999999999E-3</v>
      </c>
      <c r="G24" s="61">
        <v>16.623999999999999</v>
      </c>
      <c r="H24" s="61">
        <v>293.02999999999997</v>
      </c>
      <c r="I24" s="61">
        <v>315.81</v>
      </c>
      <c r="J24" s="63">
        <v>6.8388999999999998</v>
      </c>
      <c r="K24" s="64">
        <f t="shared" si="0"/>
        <v>24.64</v>
      </c>
      <c r="L24" s="61">
        <v>92.4</v>
      </c>
      <c r="M24" s="61">
        <v>103.04</v>
      </c>
      <c r="N24" s="61">
        <v>103.04</v>
      </c>
      <c r="O24" s="61">
        <v>7.1410999999999998</v>
      </c>
      <c r="P24" s="63">
        <v>2.8492000000000002</v>
      </c>
      <c r="Q24" s="63">
        <v>5.1901999999999999</v>
      </c>
      <c r="R24" s="63">
        <v>3.5446</v>
      </c>
      <c r="S24" s="61">
        <v>90752</v>
      </c>
      <c r="T24" s="61">
        <v>2381.8000000000002</v>
      </c>
      <c r="U24" s="61">
        <v>65.171999999999997</v>
      </c>
      <c r="V24" s="61">
        <v>-21.39</v>
      </c>
      <c r="Y24" s="66">
        <f t="shared" si="1"/>
        <v>1.1571629094882465</v>
      </c>
      <c r="Z24" s="61">
        <f t="shared" si="2"/>
        <v>1.1557911366172173</v>
      </c>
      <c r="AA24" s="61">
        <f t="shared" si="3"/>
        <v>-4.9053823602230402E-4</v>
      </c>
      <c r="AB24" s="61">
        <f t="shared" si="4"/>
        <v>-1.1975475582393474E-4</v>
      </c>
    </row>
    <row r="25" spans="1:28" x14ac:dyDescent="0.25">
      <c r="A25" s="12">
        <v>22</v>
      </c>
      <c r="B25" s="1">
        <v>15908487.300000001</v>
      </c>
      <c r="C25" s="15">
        <v>8.5865999999999994E-5</v>
      </c>
      <c r="D25" s="15">
        <v>8.6032999999999994E-5</v>
      </c>
      <c r="E25" s="1">
        <v>1.317E-3</v>
      </c>
      <c r="F25" s="1">
        <v>1.3818000000000001E-3</v>
      </c>
      <c r="G25" s="1">
        <v>16.623999999999999</v>
      </c>
      <c r="H25" s="1">
        <v>293.01</v>
      </c>
      <c r="I25" s="1">
        <v>315.76</v>
      </c>
      <c r="J25" s="14">
        <v>6.8404999999999996</v>
      </c>
      <c r="K25" s="13">
        <f t="shared" si="0"/>
        <v>21.972999999999999</v>
      </c>
      <c r="L25" s="1">
        <v>82.398749999999993</v>
      </c>
      <c r="M25" s="1">
        <v>103.04</v>
      </c>
      <c r="N25" s="1">
        <v>103.04</v>
      </c>
      <c r="O25" s="1">
        <v>7.1367000000000003</v>
      </c>
      <c r="P25" s="14">
        <v>2.8494999999999999</v>
      </c>
      <c r="Q25" s="14">
        <v>5.2294</v>
      </c>
      <c r="R25" s="14">
        <v>3.4645000000000001</v>
      </c>
      <c r="S25" s="1">
        <v>90785</v>
      </c>
      <c r="T25" s="1">
        <v>2379.9</v>
      </c>
      <c r="U25" s="1">
        <v>65.061999999999998</v>
      </c>
      <c r="V25" s="1">
        <v>-20.109000000000002</v>
      </c>
      <c r="Y25" s="19">
        <f t="shared" si="1"/>
        <v>1.1565116152893113</v>
      </c>
      <c r="Z25" s="16">
        <f t="shared" si="2"/>
        <v>1.1562599214418137</v>
      </c>
      <c r="AA25" s="32">
        <f t="shared" si="3"/>
        <v>6.5121279733550277E-5</v>
      </c>
      <c r="AB25" s="32">
        <f t="shared" si="4"/>
        <v>-4.6872623381710775E-5</v>
      </c>
    </row>
    <row r="26" spans="1:28" x14ac:dyDescent="0.25">
      <c r="A26" s="12">
        <v>23</v>
      </c>
      <c r="B26" s="1">
        <v>15908698.800000001</v>
      </c>
      <c r="C26" s="15">
        <v>8.6095999999999997E-5</v>
      </c>
      <c r="D26" s="15">
        <v>8.6194999999999997E-5</v>
      </c>
      <c r="E26" s="1">
        <v>1.3933999999999999E-3</v>
      </c>
      <c r="F26" s="1">
        <v>1.3932E-3</v>
      </c>
      <c r="G26" s="1">
        <v>16.628</v>
      </c>
      <c r="H26" s="1">
        <v>293.02999999999997</v>
      </c>
      <c r="I26" s="1">
        <v>315.79000000000002</v>
      </c>
      <c r="J26" s="14">
        <v>6.8372000000000002</v>
      </c>
      <c r="K26" s="13">
        <f t="shared" si="0"/>
        <v>19.306999999999999</v>
      </c>
      <c r="L26" s="1">
        <v>72.40124999999999</v>
      </c>
      <c r="M26" s="1">
        <v>103.04</v>
      </c>
      <c r="N26" s="1">
        <v>103.04</v>
      </c>
      <c r="O26" s="1">
        <v>7.1429</v>
      </c>
      <c r="P26" s="14">
        <v>2.8451</v>
      </c>
      <c r="Q26" s="14">
        <v>5.2134999999999998</v>
      </c>
      <c r="R26" s="1">
        <v>3.556</v>
      </c>
      <c r="S26" s="1">
        <v>90719</v>
      </c>
      <c r="T26" s="1">
        <v>2380.6</v>
      </c>
      <c r="U26" s="1">
        <v>65.004000000000005</v>
      </c>
      <c r="V26" s="1">
        <v>-18.538</v>
      </c>
      <c r="Y26" s="19">
        <f t="shared" si="1"/>
        <v>1.1597184313046596</v>
      </c>
      <c r="Z26" s="16">
        <f t="shared" si="2"/>
        <v>1.1578648140782186</v>
      </c>
      <c r="AA26" s="32">
        <f t="shared" si="3"/>
        <v>-3.2076179198281801E-4</v>
      </c>
      <c r="AB26" s="32">
        <f t="shared" si="4"/>
        <v>-1.6052939598949266E-4</v>
      </c>
    </row>
    <row r="27" spans="1:28" s="72" customFormat="1" x14ac:dyDescent="0.25">
      <c r="A27" s="67">
        <v>24</v>
      </c>
      <c r="B27" s="68">
        <v>15908906.6</v>
      </c>
      <c r="C27" s="69">
        <v>8.6154000000000002E-5</v>
      </c>
      <c r="D27" s="69">
        <v>8.6180999999999994E-5</v>
      </c>
      <c r="E27" s="68">
        <v>1.356E-3</v>
      </c>
      <c r="F27" s="68">
        <v>1.4571E-3</v>
      </c>
      <c r="G27" s="68">
        <v>16.626000000000001</v>
      </c>
      <c r="H27" s="68">
        <v>293.01</v>
      </c>
      <c r="I27" s="68">
        <v>315.74</v>
      </c>
      <c r="J27" s="70">
        <v>6.8364000000000003</v>
      </c>
      <c r="K27" s="71">
        <f t="shared" si="0"/>
        <v>16.106999999999999</v>
      </c>
      <c r="L27" s="68">
        <v>60.401249999999997</v>
      </c>
      <c r="M27" s="68">
        <v>103.04</v>
      </c>
      <c r="N27" s="68">
        <v>103.04</v>
      </c>
      <c r="O27" s="68">
        <v>7.1420000000000003</v>
      </c>
      <c r="P27" s="70">
        <v>2.8405</v>
      </c>
      <c r="Q27" s="70">
        <v>5.2034000000000002</v>
      </c>
      <c r="R27" s="68">
        <v>4.6660000000000004</v>
      </c>
      <c r="S27" s="68">
        <v>90801</v>
      </c>
      <c r="T27" s="68">
        <v>2379.9</v>
      </c>
      <c r="U27" s="68">
        <v>64.873000000000005</v>
      </c>
      <c r="V27" s="68">
        <v>-16.747</v>
      </c>
      <c r="Y27" s="73">
        <f t="shared" si="1"/>
        <v>1.1603906284633656</v>
      </c>
      <c r="Z27" s="68">
        <f t="shared" si="2"/>
        <v>1.1582490008459188</v>
      </c>
      <c r="AA27" s="68">
        <f t="shared" si="3"/>
        <v>-5.6016429892169518E-5</v>
      </c>
      <c r="AB27" s="68">
        <f t="shared" si="4"/>
        <v>-3.2015563975011207E-5</v>
      </c>
    </row>
    <row r="28" spans="1:28" x14ac:dyDescent="0.25">
      <c r="A28" s="12">
        <v>25</v>
      </c>
      <c r="B28" s="1">
        <v>15909119.800000001</v>
      </c>
      <c r="C28" s="15">
        <v>8.5530000000000003E-5</v>
      </c>
      <c r="D28" s="15">
        <v>8.5599000000000005E-5</v>
      </c>
      <c r="E28" s="15">
        <v>3.8343000000000002E-5</v>
      </c>
      <c r="F28" s="1">
        <v>1.1255E-4</v>
      </c>
      <c r="G28" s="1">
        <v>16.613</v>
      </c>
      <c r="H28" s="1">
        <v>292.95</v>
      </c>
      <c r="I28" s="1">
        <v>315.56</v>
      </c>
      <c r="J28" s="1">
        <v>6.8330000000000002</v>
      </c>
      <c r="K28" s="13">
        <f t="shared" si="0"/>
        <v>12.907</v>
      </c>
      <c r="L28" s="1">
        <v>48.401249999999997</v>
      </c>
      <c r="M28" s="1">
        <v>103.04</v>
      </c>
      <c r="N28" s="1">
        <v>103.04</v>
      </c>
      <c r="O28" s="1">
        <v>7.1173000000000002</v>
      </c>
      <c r="P28" s="14">
        <v>2.8426999999999998</v>
      </c>
      <c r="Q28" s="14">
        <v>5.1505999999999998</v>
      </c>
      <c r="R28" s="14">
        <v>5.8446999999999996</v>
      </c>
      <c r="S28" s="1">
        <v>90760</v>
      </c>
      <c r="T28" s="1">
        <v>2364.6999999999998</v>
      </c>
      <c r="U28" s="1">
        <v>64.656999999999996</v>
      </c>
      <c r="V28" s="1">
        <v>-15.1</v>
      </c>
      <c r="Y28" s="19">
        <f t="shared" si="1"/>
        <v>1.1453156205908266</v>
      </c>
      <c r="Z28" s="16">
        <f t="shared" si="2"/>
        <v>1.1585168550152194</v>
      </c>
      <c r="AA28" s="32">
        <f t="shared" si="3"/>
        <v>1.2562506560449178E-3</v>
      </c>
      <c r="AB28" s="32">
        <f t="shared" si="4"/>
        <v>-2.2321180775053406E-5</v>
      </c>
    </row>
    <row r="29" spans="1:28" x14ac:dyDescent="0.25">
      <c r="A29" s="12">
        <v>26</v>
      </c>
      <c r="B29" s="1">
        <v>15909164.199999999</v>
      </c>
      <c r="C29" s="15">
        <v>8.4176000000000002E-5</v>
      </c>
      <c r="D29" s="15">
        <v>8.4149999999999999E-5</v>
      </c>
      <c r="E29" s="1">
        <v>-1.5265000000000001E-3</v>
      </c>
      <c r="F29" s="1">
        <v>-1.6831000000000001E-3</v>
      </c>
      <c r="G29" s="1">
        <v>16.568000000000001</v>
      </c>
      <c r="H29" s="1">
        <v>292.72000000000003</v>
      </c>
      <c r="I29" s="1">
        <v>315.05</v>
      </c>
      <c r="J29" s="14">
        <v>6.8136999999999999</v>
      </c>
      <c r="K29" s="13">
        <f t="shared" si="0"/>
        <v>9.7066999999999997</v>
      </c>
      <c r="L29" s="14">
        <v>36.400124999999996</v>
      </c>
      <c r="M29" s="1">
        <v>103.04</v>
      </c>
      <c r="N29" s="1">
        <v>103.04</v>
      </c>
      <c r="O29" s="1">
        <v>7.0690999999999997</v>
      </c>
      <c r="P29" s="14">
        <v>2.8426999999999998</v>
      </c>
      <c r="Q29" s="14">
        <v>5.1487999999999996</v>
      </c>
      <c r="R29" s="14">
        <v>5.8358999999999996</v>
      </c>
      <c r="S29" s="1">
        <v>90719</v>
      </c>
      <c r="T29" s="1">
        <v>2331.6</v>
      </c>
      <c r="U29" s="1">
        <v>63.869</v>
      </c>
      <c r="V29" s="1">
        <v>-13.613</v>
      </c>
      <c r="Y29" s="19">
        <f t="shared" si="1"/>
        <v>1.113962375803158</v>
      </c>
      <c r="Z29" s="16">
        <f t="shared" si="2"/>
        <v>1.1577300917512185</v>
      </c>
      <c r="AA29" s="32">
        <f t="shared" si="3"/>
        <v>2.6125254747091241E-3</v>
      </c>
      <c r="AB29" s="32">
        <f t="shared" si="4"/>
        <v>6.5557459321592326E-5</v>
      </c>
    </row>
  </sheetData>
  <mergeCells count="24">
    <mergeCell ref="AA2:AA3"/>
    <mergeCell ref="AB2:AB3"/>
    <mergeCell ref="S2:S3"/>
    <mergeCell ref="T2:T3"/>
    <mergeCell ref="U2:U3"/>
    <mergeCell ref="V2:V3"/>
    <mergeCell ref="Y2:Y3"/>
    <mergeCell ref="Z2:Z3"/>
    <mergeCell ref="R2:R3"/>
    <mergeCell ref="K2:L2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74"/>
  <sheetViews>
    <sheetView topLeftCell="T1" workbookViewId="0">
      <selection activeCell="AM5" sqref="AM5:AM29"/>
    </sheetView>
  </sheetViews>
  <sheetFormatPr defaultRowHeight="15" x14ac:dyDescent="0.25"/>
  <cols>
    <col min="9" max="9" width="11.7109375" customWidth="1"/>
    <col min="10" max="10" width="10" customWidth="1"/>
    <col min="15" max="15" width="12.140625" customWidth="1"/>
    <col min="16" max="16" width="11.140625" customWidth="1"/>
    <col min="17" max="17" width="15.85546875" customWidth="1"/>
    <col min="18" max="18" width="12.28515625" customWidth="1"/>
    <col min="19" max="19" width="10.85546875" customWidth="1"/>
    <col min="22" max="22" width="14.42578125" customWidth="1"/>
    <col min="24" max="24" width="15.28515625" customWidth="1"/>
    <col min="28" max="28" width="19.7109375" bestFit="1" customWidth="1"/>
    <col min="29" max="29" width="7.5703125" bestFit="1" customWidth="1"/>
    <col min="30" max="30" width="9.140625" style="77"/>
  </cols>
  <sheetData>
    <row r="1" spans="2:39" ht="15.75" thickBot="1" x14ac:dyDescent="0.3"/>
    <row r="2" spans="2:39" ht="15.75" thickBot="1" x14ac:dyDescent="0.3">
      <c r="B2" s="79" t="s">
        <v>46</v>
      </c>
      <c r="C2" s="79" t="s">
        <v>47</v>
      </c>
      <c r="D2" s="79" t="s">
        <v>48</v>
      </c>
      <c r="E2" s="79" t="s">
        <v>49</v>
      </c>
      <c r="F2" s="79" t="s">
        <v>50</v>
      </c>
      <c r="G2" s="79" t="s">
        <v>51</v>
      </c>
      <c r="H2" s="79" t="s">
        <v>52</v>
      </c>
      <c r="I2" s="81" t="s">
        <v>191</v>
      </c>
      <c r="J2" s="82"/>
      <c r="K2" s="79" t="s">
        <v>53</v>
      </c>
      <c r="L2" s="79" t="s">
        <v>54</v>
      </c>
      <c r="M2" s="79" t="s">
        <v>55</v>
      </c>
      <c r="N2" s="79" t="s">
        <v>56</v>
      </c>
      <c r="O2" s="79" t="s">
        <v>57</v>
      </c>
      <c r="P2" s="79" t="s">
        <v>58</v>
      </c>
      <c r="Q2" s="79" t="s">
        <v>181</v>
      </c>
      <c r="R2" s="79" t="s">
        <v>59</v>
      </c>
      <c r="S2" s="79" t="s">
        <v>60</v>
      </c>
      <c r="V2" t="s">
        <v>192</v>
      </c>
    </row>
    <row r="3" spans="2:39" ht="15.75" thickBot="1" x14ac:dyDescent="0.3">
      <c r="B3" s="80"/>
      <c r="C3" s="80"/>
      <c r="D3" s="80"/>
      <c r="E3" s="80"/>
      <c r="F3" s="80"/>
      <c r="G3" s="80"/>
      <c r="H3" s="80"/>
      <c r="I3" s="28" t="s">
        <v>183</v>
      </c>
      <c r="J3" s="28" t="s">
        <v>184</v>
      </c>
      <c r="K3" s="80"/>
      <c r="L3" s="80"/>
      <c r="M3" s="80"/>
      <c r="N3" s="80"/>
      <c r="O3" s="80"/>
      <c r="P3" s="80"/>
      <c r="Q3" s="80"/>
      <c r="R3" s="80"/>
      <c r="S3" s="80"/>
    </row>
    <row r="4" spans="2:39" ht="15.75" thickBot="1" x14ac:dyDescent="0.3">
      <c r="B4" s="30" t="s">
        <v>1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1</v>
      </c>
      <c r="I4" s="19">
        <v>83.31</v>
      </c>
      <c r="J4" s="36" t="s">
        <v>1</v>
      </c>
      <c r="K4" s="30" t="s">
        <v>1</v>
      </c>
      <c r="L4" s="30" t="s">
        <v>1</v>
      </c>
      <c r="M4" s="30" t="s">
        <v>1</v>
      </c>
      <c r="N4" s="30" t="s">
        <v>1</v>
      </c>
      <c r="O4" s="30" t="s">
        <v>1</v>
      </c>
      <c r="P4" s="30" t="s">
        <v>1</v>
      </c>
      <c r="Q4" s="30" t="s">
        <v>1</v>
      </c>
      <c r="R4" s="30" t="s">
        <v>1</v>
      </c>
      <c r="S4" s="30" t="s">
        <v>1</v>
      </c>
      <c r="V4" s="28" t="s">
        <v>181</v>
      </c>
      <c r="W4" s="21" t="s">
        <v>193</v>
      </c>
      <c r="X4" s="37" t="s">
        <v>181</v>
      </c>
      <c r="Z4" s="51" t="s">
        <v>195</v>
      </c>
      <c r="AA4" s="51" t="s">
        <v>196</v>
      </c>
      <c r="AC4" s="51" t="s">
        <v>195</v>
      </c>
      <c r="AD4" s="51" t="s">
        <v>196</v>
      </c>
    </row>
    <row r="5" spans="2:39" x14ac:dyDescent="0.25">
      <c r="B5" s="16">
        <v>1</v>
      </c>
      <c r="C5" s="17">
        <v>7.2523148148148142E-2</v>
      </c>
      <c r="D5" s="16">
        <v>10</v>
      </c>
      <c r="E5" s="16">
        <v>3</v>
      </c>
      <c r="F5" s="16" t="s">
        <v>27</v>
      </c>
      <c r="G5" s="16" t="s">
        <v>26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6" t="s">
        <v>83</v>
      </c>
      <c r="N5" s="16" t="s">
        <v>74</v>
      </c>
      <c r="O5" s="16" t="s">
        <v>84</v>
      </c>
      <c r="P5" s="15">
        <v>1.2974E-3</v>
      </c>
      <c r="Q5" s="16">
        <f>P5*1000</f>
        <v>1.2973999999999999</v>
      </c>
      <c r="R5" s="16" t="s">
        <v>85</v>
      </c>
      <c r="S5" s="16" t="s">
        <v>86</v>
      </c>
      <c r="V5" s="66">
        <v>1.2973999999999999</v>
      </c>
      <c r="W5" s="19">
        <v>81.710000000000008</v>
      </c>
      <c r="X5" s="19">
        <v>1.1831441785008401</v>
      </c>
      <c r="Y5" s="74">
        <v>1.36615792509918E-3</v>
      </c>
      <c r="Z5" s="75">
        <f>1000*Y5</f>
        <v>1.36615792509918</v>
      </c>
      <c r="AA5" s="74">
        <f>6.06241971886159E-10*W5^6 - 1.32494472434079E-07*W5^5 + 9.18618579521347E-06*W5^4 - 0.000093068715449367*W5^3 - 0.0151387134115026*W5^2 + 0.603438740730304*W5 - 3.37847555459548</f>
        <v>1.4053398841586522</v>
      </c>
      <c r="AB5" s="78">
        <v>1.2798601178484099E-3</v>
      </c>
      <c r="AC5" s="76">
        <f>AB5*1000</f>
        <v>1.2798601178484099</v>
      </c>
      <c r="AD5">
        <f xml:space="preserve"> 7.59084280689223E-11*W5^6 + 1.40413429301879E-08*W5^5 - 6.60242755239855E-06*W5^4 + 0.000741177243225763*W5^3 - 0.0373181765657033*W5^2 + 0.869789904532575*W5 - 4.34084418714931</f>
        <v>1.3394017872052242</v>
      </c>
      <c r="AF5">
        <v>2.8052958126798099E-3</v>
      </c>
      <c r="AG5">
        <v>16.64</v>
      </c>
      <c r="AH5">
        <f>AF5*1000</f>
        <v>2.8052958126798098</v>
      </c>
      <c r="AJ5">
        <v>2.8512505044740199E-3</v>
      </c>
      <c r="AK5">
        <v>16.64</v>
      </c>
      <c r="AL5">
        <f>AJ5*1000</f>
        <v>2.8512505044740197</v>
      </c>
      <c r="AM5">
        <f xml:space="preserve"> -2.16082688844581E-10*W5^6 + 6.46782659557976E-08*W5^5 - 8.49734349015491E-06*W5^4 + 0.00065425857961095*W5^3 - 0.0308797096673257*W5^2 + 0.748436314557662*W5 - 3.45025091908591</f>
        <v>0.95033014947028249</v>
      </c>
    </row>
    <row r="6" spans="2:39" x14ac:dyDescent="0.25">
      <c r="B6" s="16">
        <v>2</v>
      </c>
      <c r="C6" s="17">
        <v>7.7824074074074087E-2</v>
      </c>
      <c r="D6" s="16">
        <v>10</v>
      </c>
      <c r="E6" s="16">
        <v>3</v>
      </c>
      <c r="F6" s="16" t="s">
        <v>42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6" t="s">
        <v>87</v>
      </c>
      <c r="N6" s="16" t="s">
        <v>75</v>
      </c>
      <c r="O6" s="16" t="s">
        <v>88</v>
      </c>
      <c r="P6" s="15">
        <v>1.4220999999999999E-3</v>
      </c>
      <c r="Q6" s="16">
        <f t="shared" ref="Q6:Q29" si="1">P6*1000</f>
        <v>1.4220999999999999</v>
      </c>
      <c r="R6" s="16" t="s">
        <v>89</v>
      </c>
      <c r="S6" s="16" t="s">
        <v>90</v>
      </c>
      <c r="V6" s="61">
        <v>1.4220999999999999</v>
      </c>
      <c r="W6" s="16">
        <v>78.240000000000009</v>
      </c>
      <c r="X6" s="16">
        <v>1.4498341142144802</v>
      </c>
      <c r="Y6" s="74">
        <v>1.4264024253198399E-3</v>
      </c>
      <c r="Z6" s="75">
        <f t="shared" ref="Z6:Z29" si="2">1000*Y6</f>
        <v>1.42640242531984</v>
      </c>
      <c r="AA6" s="74">
        <f t="shared" ref="AA6:AA29" si="3">6.06241971886159E-10*W6^6 - 1.32494472434079E-07*W6^5 + 9.18618579521347E-06*W6^4 - 0.000093068715449367*W6^3 - 0.0151387134115026*W6^2 + 0.603438740730304*W6 - 3.37847555459548</f>
        <v>1.4288404710189178</v>
      </c>
      <c r="AB6" s="78">
        <v>1.5023136362685701E-3</v>
      </c>
      <c r="AC6" s="76">
        <f t="shared" ref="AC6:AC29" si="4">AB6*1000</f>
        <v>1.5023136362685701</v>
      </c>
      <c r="AD6">
        <f t="shared" ref="AD6:AD29" si="5" xml:space="preserve"> 7.59084280689223E-11*W6^6 + 1.40413429301879E-08*W6^5 - 6.60242755239855E-06*W6^4 + 0.000741177243225763*W6^3 - 0.0373181765657033*W6^2 + 0.869789904532575*W6 - 4.34084418714931</f>
        <v>1.4211626451622319</v>
      </c>
      <c r="AF6">
        <v>3.1938164131556398E-3</v>
      </c>
      <c r="AG6">
        <v>19.309999999999999</v>
      </c>
      <c r="AH6">
        <f t="shared" ref="AH6:AH21" si="6">AF6*1000</f>
        <v>3.1938164131556399</v>
      </c>
      <c r="AJ6">
        <v>3.22426553968254E-3</v>
      </c>
      <c r="AK6">
        <v>19.309999999999999</v>
      </c>
      <c r="AL6">
        <f t="shared" ref="AL6:AL21" si="7">AJ6*1000</f>
        <v>3.2242655396825399</v>
      </c>
      <c r="AM6">
        <f t="shared" ref="AM6:AM29" si="8" xml:space="preserve"> -2.16082688844581E-10*W6^6 + 6.46782659557976E-08*W6^5 - 8.49734349015491E-06*W6^4 + 0.00065425857961095*W6^3 - 0.0308797096673257*W6^2 + 0.748436314557662*W6 - 3.45025091908591</f>
        <v>1.0741707886990994</v>
      </c>
    </row>
    <row r="7" spans="2:39" x14ac:dyDescent="0.25">
      <c r="B7" s="16">
        <v>3</v>
      </c>
      <c r="C7" s="17">
        <v>8.0150462962962965E-2</v>
      </c>
      <c r="D7" s="16">
        <v>10</v>
      </c>
      <c r="E7" s="16">
        <v>3</v>
      </c>
      <c r="F7" s="16" t="s">
        <v>30</v>
      </c>
      <c r="G7" s="16" t="s">
        <v>28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6" t="s">
        <v>91</v>
      </c>
      <c r="N7" s="16" t="s">
        <v>61</v>
      </c>
      <c r="O7" s="16" t="s">
        <v>92</v>
      </c>
      <c r="P7" s="15">
        <v>1.6184999999999999E-3</v>
      </c>
      <c r="Q7" s="16">
        <f t="shared" si="1"/>
        <v>1.6184999999999998</v>
      </c>
      <c r="R7" s="16" t="s">
        <v>93</v>
      </c>
      <c r="S7" s="16" t="s">
        <v>94</v>
      </c>
      <c r="V7" s="61">
        <v>1.6184999999999998</v>
      </c>
      <c r="W7" s="16">
        <v>75.039999999999992</v>
      </c>
      <c r="X7" s="16">
        <v>1.6427633743194483</v>
      </c>
      <c r="Y7" s="74">
        <v>1.86139022750312E-3</v>
      </c>
      <c r="Z7" s="75">
        <f t="shared" si="2"/>
        <v>1.86139022750312</v>
      </c>
      <c r="AA7" s="74">
        <f t="shared" si="3"/>
        <v>1.5973031259427466</v>
      </c>
      <c r="AB7" s="78">
        <v>1.6872585991282499E-3</v>
      </c>
      <c r="AC7" s="76">
        <f t="shared" si="4"/>
        <v>1.6872585991282498</v>
      </c>
      <c r="AD7">
        <f t="shared" si="5"/>
        <v>1.5863089231076994</v>
      </c>
      <c r="AF7">
        <v>3.4967784444109098E-3</v>
      </c>
      <c r="AG7">
        <v>21.97</v>
      </c>
      <c r="AH7">
        <f t="shared" si="6"/>
        <v>3.4967784444109098</v>
      </c>
      <c r="AJ7">
        <v>3.4195653807722699E-3</v>
      </c>
      <c r="AK7">
        <v>21.97</v>
      </c>
      <c r="AL7">
        <f t="shared" si="7"/>
        <v>3.4195653807722697</v>
      </c>
      <c r="AM7">
        <f t="shared" si="8"/>
        <v>1.1636050057088312</v>
      </c>
    </row>
    <row r="8" spans="2:39" x14ac:dyDescent="0.25">
      <c r="B8" s="16">
        <v>4</v>
      </c>
      <c r="C8" s="17">
        <v>8.245370370370371E-2</v>
      </c>
      <c r="D8" s="16">
        <v>10</v>
      </c>
      <c r="E8" s="16">
        <v>3</v>
      </c>
      <c r="F8" s="16" t="s">
        <v>95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6" t="s">
        <v>96</v>
      </c>
      <c r="N8" s="16" t="s">
        <v>63</v>
      </c>
      <c r="O8" s="16" t="s">
        <v>97</v>
      </c>
      <c r="P8" s="15">
        <v>1.5214E-3</v>
      </c>
      <c r="Q8" s="16">
        <f t="shared" si="1"/>
        <v>1.5214000000000001</v>
      </c>
      <c r="R8" s="16" t="s">
        <v>98</v>
      </c>
      <c r="S8" s="16" t="s">
        <v>99</v>
      </c>
      <c r="V8" s="61">
        <v>1.5214000000000001</v>
      </c>
      <c r="W8" s="16">
        <v>72.11</v>
      </c>
      <c r="X8" s="16">
        <v>1.7868414341581285</v>
      </c>
      <c r="Y8" s="74">
        <v>1.5926314313674101E-3</v>
      </c>
      <c r="Z8" s="75">
        <f t="shared" si="2"/>
        <v>1.5926314313674101</v>
      </c>
      <c r="AA8" s="74">
        <f t="shared" si="3"/>
        <v>1.8045493139135851</v>
      </c>
      <c r="AB8" s="78">
        <v>1.7082293397893699E-3</v>
      </c>
      <c r="AC8" s="76">
        <f t="shared" si="4"/>
        <v>1.70822933978937</v>
      </c>
      <c r="AD8">
        <f t="shared" si="5"/>
        <v>1.7734684684783897</v>
      </c>
      <c r="AF8">
        <v>3.5135040201779702E-3</v>
      </c>
      <c r="AG8">
        <v>24.11</v>
      </c>
      <c r="AH8">
        <f t="shared" si="6"/>
        <v>3.5135040201779701</v>
      </c>
      <c r="AJ8">
        <v>3.5004488432196202E-3</v>
      </c>
      <c r="AK8">
        <v>24.11</v>
      </c>
      <c r="AL8">
        <f t="shared" si="7"/>
        <v>3.5004488432196204</v>
      </c>
      <c r="AM8">
        <f t="shared" si="8"/>
        <v>1.2418064344033937</v>
      </c>
    </row>
    <row r="9" spans="2:39" x14ac:dyDescent="0.25">
      <c r="B9" s="16">
        <v>5</v>
      </c>
      <c r="C9" s="17">
        <v>8.4710648148148146E-2</v>
      </c>
      <c r="D9" s="16">
        <v>10</v>
      </c>
      <c r="E9" s="16">
        <v>3</v>
      </c>
      <c r="F9" s="16">
        <v>2376</v>
      </c>
      <c r="G9" s="16" t="s">
        <v>29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6" t="s">
        <v>62</v>
      </c>
      <c r="N9" s="16" t="s">
        <v>63</v>
      </c>
      <c r="O9" s="16" t="s">
        <v>100</v>
      </c>
      <c r="P9" s="15">
        <v>1.9419000000000001E-3</v>
      </c>
      <c r="Q9" s="16">
        <f t="shared" si="1"/>
        <v>1.9419000000000002</v>
      </c>
      <c r="R9" s="16" t="s">
        <v>101</v>
      </c>
      <c r="S9" s="16" t="s">
        <v>102</v>
      </c>
      <c r="V9" s="61">
        <v>1.9419000000000002</v>
      </c>
      <c r="W9" s="16">
        <v>68.91</v>
      </c>
      <c r="X9" s="16">
        <v>1.9195809579860685</v>
      </c>
      <c r="Y9" s="74">
        <v>1.8614741688707699E-3</v>
      </c>
      <c r="Z9" s="75">
        <f t="shared" si="2"/>
        <v>1.8614741688707699</v>
      </c>
      <c r="AA9" s="74">
        <f t="shared" si="3"/>
        <v>2.039274679081823</v>
      </c>
      <c r="AB9" s="78">
        <v>1.8577757710259101E-3</v>
      </c>
      <c r="AC9" s="76">
        <f t="shared" si="4"/>
        <v>1.8577757710259102</v>
      </c>
      <c r="AD9">
        <f t="shared" si="5"/>
        <v>1.9871243382048771</v>
      </c>
      <c r="AF9">
        <v>3.12042400564405E-3</v>
      </c>
      <c r="AG9">
        <v>27.31</v>
      </c>
      <c r="AH9">
        <f t="shared" si="6"/>
        <v>3.12042400564405</v>
      </c>
      <c r="AJ9">
        <v>3.2102927605710801E-3</v>
      </c>
      <c r="AK9">
        <v>27.31</v>
      </c>
      <c r="AL9">
        <f t="shared" si="7"/>
        <v>3.2102927605710803</v>
      </c>
      <c r="AM9">
        <f t="shared" si="8"/>
        <v>1.335498331456094</v>
      </c>
    </row>
    <row r="10" spans="2:39" x14ac:dyDescent="0.25">
      <c r="B10" s="16">
        <v>6</v>
      </c>
      <c r="C10" s="17">
        <v>8.7581018518518516E-2</v>
      </c>
      <c r="D10" s="16">
        <v>10</v>
      </c>
      <c r="E10" s="16">
        <v>3</v>
      </c>
      <c r="F10" s="16" t="s">
        <v>31</v>
      </c>
      <c r="G10" s="16" t="s">
        <v>29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6" t="s">
        <v>103</v>
      </c>
      <c r="N10" s="16" t="s">
        <v>77</v>
      </c>
      <c r="O10" s="16" t="s">
        <v>104</v>
      </c>
      <c r="P10" s="15">
        <v>2.1045999999999999E-3</v>
      </c>
      <c r="Q10" s="16">
        <f t="shared" si="1"/>
        <v>2.1046</v>
      </c>
      <c r="R10" s="16" t="s">
        <v>105</v>
      </c>
      <c r="S10" s="16" t="s">
        <v>106</v>
      </c>
      <c r="V10" s="61">
        <v>2.1046</v>
      </c>
      <c r="W10" s="16">
        <v>66.240000000000009</v>
      </c>
      <c r="X10" s="16">
        <v>2.0176446822835437</v>
      </c>
      <c r="Y10" s="74">
        <v>2.4078821824185799E-3</v>
      </c>
      <c r="Z10" s="75">
        <f t="shared" si="2"/>
        <v>2.4078821824185801</v>
      </c>
      <c r="AA10" s="74">
        <f t="shared" si="3"/>
        <v>2.2189610539349993</v>
      </c>
      <c r="AB10" s="78">
        <v>2.1716127232829299E-3</v>
      </c>
      <c r="AC10" s="76">
        <f t="shared" si="4"/>
        <v>2.1716127232829301</v>
      </c>
      <c r="AD10">
        <f t="shared" si="5"/>
        <v>2.1574233541844219</v>
      </c>
      <c r="AF10">
        <v>3.3685520701132602E-3</v>
      </c>
      <c r="AG10">
        <v>29.97</v>
      </c>
      <c r="AH10">
        <f t="shared" si="6"/>
        <v>3.3685520701132603</v>
      </c>
      <c r="AJ10">
        <v>3.24524624224563E-3</v>
      </c>
      <c r="AK10">
        <v>29.97</v>
      </c>
      <c r="AL10">
        <f t="shared" si="7"/>
        <v>3.2452462422456301</v>
      </c>
      <c r="AM10">
        <f t="shared" si="8"/>
        <v>1.4261906583267034</v>
      </c>
    </row>
    <row r="11" spans="2:39" x14ac:dyDescent="0.25">
      <c r="B11" s="16">
        <v>7</v>
      </c>
      <c r="C11" s="17">
        <v>8.9513888888888893E-2</v>
      </c>
      <c r="D11" s="16">
        <v>10</v>
      </c>
      <c r="E11" s="16">
        <v>3</v>
      </c>
      <c r="F11" s="16" t="s">
        <v>107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6" t="s">
        <v>108</v>
      </c>
      <c r="N11" s="16" t="s">
        <v>109</v>
      </c>
      <c r="O11" s="16" t="s">
        <v>110</v>
      </c>
      <c r="P11" s="15">
        <v>2.1759000000000001E-3</v>
      </c>
      <c r="Q11" s="16">
        <f t="shared" si="1"/>
        <v>2.1758999999999999</v>
      </c>
      <c r="R11" s="16" t="s">
        <v>111</v>
      </c>
      <c r="S11" s="16" t="s">
        <v>112</v>
      </c>
      <c r="V11" s="61">
        <v>2.1758999999999999</v>
      </c>
      <c r="W11" s="16">
        <v>63.84</v>
      </c>
      <c r="X11" s="16">
        <v>2.1001560498913938</v>
      </c>
      <c r="Y11" s="74">
        <v>2.41953592107572E-3</v>
      </c>
      <c r="Z11" s="75">
        <f t="shared" si="2"/>
        <v>2.4195359210757199</v>
      </c>
      <c r="AA11" s="74">
        <f t="shared" si="3"/>
        <v>2.359060997601889</v>
      </c>
      <c r="AB11" s="78">
        <v>2.3892370792404001E-3</v>
      </c>
      <c r="AC11" s="76">
        <f t="shared" si="4"/>
        <v>2.3892370792404001</v>
      </c>
      <c r="AD11">
        <f t="shared" si="5"/>
        <v>2.2972963540931897</v>
      </c>
      <c r="AF11">
        <v>3.4872504249901402E-3</v>
      </c>
      <c r="AG11">
        <v>32.11</v>
      </c>
      <c r="AH11">
        <f t="shared" si="6"/>
        <v>3.4872504249901404</v>
      </c>
      <c r="AJ11">
        <v>3.6160593608660801E-3</v>
      </c>
      <c r="AK11">
        <v>32.11</v>
      </c>
      <c r="AL11">
        <f t="shared" si="7"/>
        <v>3.61605936086608</v>
      </c>
      <c r="AM11">
        <f t="shared" si="8"/>
        <v>1.5198728820747576</v>
      </c>
    </row>
    <row r="12" spans="2:39" x14ac:dyDescent="0.25">
      <c r="B12" s="16">
        <v>8</v>
      </c>
      <c r="C12" s="17">
        <v>9.1643518518518527E-2</v>
      </c>
      <c r="D12" s="16">
        <v>10</v>
      </c>
      <c r="E12" s="16">
        <v>3</v>
      </c>
      <c r="F12" s="16" t="s">
        <v>33</v>
      </c>
      <c r="G12" s="16" t="s">
        <v>32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6" t="s">
        <v>113</v>
      </c>
      <c r="N12" s="16" t="s">
        <v>61</v>
      </c>
      <c r="O12" s="16" t="s">
        <v>114</v>
      </c>
      <c r="P12" s="15">
        <v>2.0566E-3</v>
      </c>
      <c r="Q12" s="16">
        <f t="shared" si="1"/>
        <v>2.0566</v>
      </c>
      <c r="R12" s="16" t="s">
        <v>115</v>
      </c>
      <c r="S12" s="16" t="s">
        <v>116</v>
      </c>
      <c r="V12" s="61">
        <v>2.0566</v>
      </c>
      <c r="W12" s="16">
        <v>61.174999999999997</v>
      </c>
      <c r="X12" s="16">
        <v>2.1890169986146595</v>
      </c>
      <c r="Y12" s="74">
        <v>2.3124361120074001E-3</v>
      </c>
      <c r="Z12" s="75">
        <f t="shared" si="2"/>
        <v>2.3124361120074002</v>
      </c>
      <c r="AA12" s="74">
        <f t="shared" si="3"/>
        <v>2.4877732036187994</v>
      </c>
      <c r="AB12" s="78">
        <v>2.3379968198957999E-3</v>
      </c>
      <c r="AC12" s="76">
        <f t="shared" si="4"/>
        <v>2.3379968198957997</v>
      </c>
      <c r="AD12">
        <f t="shared" si="5"/>
        <v>2.43421769041103</v>
      </c>
      <c r="AF12">
        <v>3.22922735571839E-3</v>
      </c>
      <c r="AG12">
        <v>35.840000000000003</v>
      </c>
      <c r="AH12">
        <f t="shared" si="6"/>
        <v>3.2292273557183901</v>
      </c>
      <c r="AJ12">
        <v>3.2447244591177001E-3</v>
      </c>
      <c r="AK12">
        <v>35.840000000000003</v>
      </c>
      <c r="AL12">
        <f t="shared" si="7"/>
        <v>3.2447244591177</v>
      </c>
      <c r="AM12">
        <f t="shared" si="8"/>
        <v>1.6384070286042061</v>
      </c>
    </row>
    <row r="13" spans="2:39" x14ac:dyDescent="0.25">
      <c r="B13" s="39">
        <v>9</v>
      </c>
      <c r="C13" s="45">
        <v>9.3692129629629625E-2</v>
      </c>
      <c r="D13" s="39">
        <v>10</v>
      </c>
      <c r="E13" s="39">
        <v>3</v>
      </c>
      <c r="F13" s="39" t="s">
        <v>78</v>
      </c>
      <c r="G13" s="39" t="s">
        <v>34</v>
      </c>
      <c r="H13" s="39">
        <v>2</v>
      </c>
      <c r="I13" s="39">
        <v>18.559999999999999</v>
      </c>
      <c r="J13" s="39">
        <f t="shared" si="0"/>
        <v>39.200000000000003</v>
      </c>
      <c r="K13" s="39">
        <v>-12</v>
      </c>
      <c r="L13" s="39">
        <v>0</v>
      </c>
      <c r="M13" s="39" t="s">
        <v>79</v>
      </c>
      <c r="N13" s="39" t="s">
        <v>63</v>
      </c>
      <c r="O13" s="39" t="s">
        <v>117</v>
      </c>
      <c r="P13" s="40">
        <v>2.2295000000000001E-3</v>
      </c>
      <c r="Q13" s="39">
        <f t="shared" si="1"/>
        <v>2.2295000000000003</v>
      </c>
      <c r="R13" s="39" t="s">
        <v>118</v>
      </c>
      <c r="S13" s="39" t="s">
        <v>119</v>
      </c>
      <c r="V13" s="61">
        <v>2.2295000000000003</v>
      </c>
      <c r="W13" s="16">
        <v>39.200000000000003</v>
      </c>
      <c r="X13" s="16">
        <v>2.9635148599007315</v>
      </c>
      <c r="Y13" s="74">
        <v>2.4899984964999499E-3</v>
      </c>
      <c r="Z13" s="75">
        <f t="shared" si="2"/>
        <v>2.48999849649995</v>
      </c>
      <c r="AA13" s="74">
        <f t="shared" si="3"/>
        <v>3.034261438139739</v>
      </c>
      <c r="AB13" s="78">
        <v>2.36245404595011E-3</v>
      </c>
      <c r="AC13" s="76">
        <f t="shared" si="4"/>
        <v>2.36245404595011</v>
      </c>
      <c r="AD13">
        <f t="shared" si="5"/>
        <v>3.0411331415600653</v>
      </c>
      <c r="AF13">
        <v>2.77602557649684E-3</v>
      </c>
      <c r="AG13">
        <v>40.11</v>
      </c>
      <c r="AH13">
        <f t="shared" si="6"/>
        <v>2.7760255764968398</v>
      </c>
      <c r="AJ13">
        <v>2.9073729564253201E-3</v>
      </c>
      <c r="AK13">
        <v>40.11</v>
      </c>
      <c r="AL13">
        <f t="shared" si="7"/>
        <v>2.9073729564253199</v>
      </c>
      <c r="AM13">
        <f t="shared" si="8"/>
        <v>2.9857852991194385</v>
      </c>
    </row>
    <row r="14" spans="2:39" x14ac:dyDescent="0.25">
      <c r="B14" s="16">
        <v>10</v>
      </c>
      <c r="C14" s="17">
        <v>9.554398148148148E-2</v>
      </c>
      <c r="D14" s="16">
        <v>10</v>
      </c>
      <c r="E14" s="16">
        <v>3</v>
      </c>
      <c r="F14" s="16" t="s">
        <v>36</v>
      </c>
      <c r="G14" s="16" t="s">
        <v>35</v>
      </c>
      <c r="H14" s="16">
        <v>2</v>
      </c>
      <c r="I14" s="16">
        <v>53.97</v>
      </c>
      <c r="J14" s="16">
        <f t="shared" si="0"/>
        <v>36.265000000000001</v>
      </c>
      <c r="K14" s="16">
        <v>-10</v>
      </c>
      <c r="L14" s="16">
        <v>0</v>
      </c>
      <c r="M14" s="16" t="s">
        <v>120</v>
      </c>
      <c r="N14" s="16" t="s">
        <v>121</v>
      </c>
      <c r="O14" s="16" t="s">
        <v>122</v>
      </c>
      <c r="P14" s="15">
        <v>2.4504000000000001E-3</v>
      </c>
      <c r="Q14" s="16">
        <f t="shared" si="1"/>
        <v>2.4504000000000001</v>
      </c>
      <c r="R14" s="16" t="s">
        <v>123</v>
      </c>
      <c r="S14" s="16" t="s">
        <v>124</v>
      </c>
      <c r="V14" s="61">
        <v>2.4504000000000001</v>
      </c>
      <c r="W14" s="16">
        <v>36.265000000000001</v>
      </c>
      <c r="X14" s="16">
        <v>3.0467827819517903</v>
      </c>
      <c r="Y14" s="74">
        <v>2.8426037406588602E-3</v>
      </c>
      <c r="Z14" s="75">
        <f t="shared" si="2"/>
        <v>2.84260374065886</v>
      </c>
      <c r="AA14" s="74">
        <f t="shared" si="3"/>
        <v>3.1136999443070654</v>
      </c>
      <c r="AB14" s="78">
        <v>2.6407298507069498E-3</v>
      </c>
      <c r="AC14" s="76">
        <f t="shared" si="4"/>
        <v>2.6407298507069497</v>
      </c>
      <c r="AD14">
        <f t="shared" si="5"/>
        <v>3.1064455284680772</v>
      </c>
      <c r="AF14">
        <v>2.7354704900806799E-3</v>
      </c>
      <c r="AG14">
        <v>42.77</v>
      </c>
      <c r="AH14">
        <f t="shared" si="6"/>
        <v>2.7354704900806799</v>
      </c>
      <c r="AJ14">
        <v>2.5911694549771301E-3</v>
      </c>
      <c r="AK14">
        <v>42.77</v>
      </c>
      <c r="AL14">
        <f t="shared" si="7"/>
        <v>2.59116945497713</v>
      </c>
      <c r="AM14">
        <f t="shared" si="8"/>
        <v>3.1527145484440027</v>
      </c>
    </row>
    <row r="15" spans="2:39" x14ac:dyDescent="0.25">
      <c r="B15" s="16">
        <v>11</v>
      </c>
      <c r="C15" s="17">
        <v>9.7581018518518525E-2</v>
      </c>
      <c r="D15" s="16">
        <v>10</v>
      </c>
      <c r="E15" s="16">
        <v>3</v>
      </c>
      <c r="F15" s="16">
        <v>2388</v>
      </c>
      <c r="G15" s="16" t="s">
        <v>37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6" t="s">
        <v>125</v>
      </c>
      <c r="N15" s="16" t="s">
        <v>61</v>
      </c>
      <c r="O15" s="16" t="s">
        <v>126</v>
      </c>
      <c r="P15" s="15">
        <v>2.6136000000000002E-3</v>
      </c>
      <c r="Q15" s="16">
        <f t="shared" si="1"/>
        <v>2.6136000000000004</v>
      </c>
      <c r="R15" s="16" t="s">
        <v>127</v>
      </c>
      <c r="S15" s="16" t="s">
        <v>128</v>
      </c>
      <c r="V15" s="61">
        <v>2.6136000000000004</v>
      </c>
      <c r="W15" s="16">
        <v>52.64</v>
      </c>
      <c r="X15" s="16">
        <v>2.4811320882220271</v>
      </c>
      <c r="Y15" s="74">
        <v>2.7240795837465402E-3</v>
      </c>
      <c r="Z15" s="75">
        <f t="shared" si="2"/>
        <v>2.7240795837465401</v>
      </c>
      <c r="AA15" s="74">
        <f t="shared" si="3"/>
        <v>2.7426835244621253</v>
      </c>
      <c r="AB15" s="78">
        <v>2.69605856730642E-3</v>
      </c>
      <c r="AC15" s="76">
        <f t="shared" si="4"/>
        <v>2.6960585673064199</v>
      </c>
      <c r="AD15">
        <f t="shared" si="5"/>
        <v>2.743421469805325</v>
      </c>
      <c r="AF15">
        <v>2.4694824380478001E-3</v>
      </c>
      <c r="AG15">
        <v>47.57</v>
      </c>
      <c r="AH15">
        <f t="shared" si="6"/>
        <v>2.4694824380478</v>
      </c>
      <c r="AJ15">
        <v>2.6454262093219601E-3</v>
      </c>
      <c r="AK15">
        <v>47.57</v>
      </c>
      <c r="AL15">
        <f t="shared" si="7"/>
        <v>2.6454262093219603</v>
      </c>
      <c r="AM15">
        <f t="shared" si="8"/>
        <v>2.112955509171222</v>
      </c>
    </row>
    <row r="16" spans="2:39" x14ac:dyDescent="0.25">
      <c r="B16" s="16">
        <v>12</v>
      </c>
      <c r="C16" s="17">
        <v>9.9571759259259263E-2</v>
      </c>
      <c r="D16" s="16">
        <v>10</v>
      </c>
      <c r="E16" s="16">
        <v>3</v>
      </c>
      <c r="F16" s="16">
        <v>2386</v>
      </c>
      <c r="G16" s="16" t="s">
        <v>32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6" t="s">
        <v>129</v>
      </c>
      <c r="N16" s="16" t="s">
        <v>61</v>
      </c>
      <c r="O16" s="16" t="s">
        <v>130</v>
      </c>
      <c r="P16" s="15">
        <v>2.8765000000000002E-3</v>
      </c>
      <c r="Q16" s="16">
        <f t="shared" si="1"/>
        <v>2.8765000000000001</v>
      </c>
      <c r="R16" s="16" t="s">
        <v>131</v>
      </c>
      <c r="S16" s="16" t="s">
        <v>132</v>
      </c>
      <c r="V16" s="61">
        <v>2.8765000000000001</v>
      </c>
      <c r="W16" s="16">
        <v>49.975000000000001</v>
      </c>
      <c r="X16" s="16">
        <v>2.5780988497784754</v>
      </c>
      <c r="Y16" s="74">
        <v>3.0014415442210399E-3</v>
      </c>
      <c r="Z16" s="75">
        <f t="shared" si="2"/>
        <v>3.00144154422104</v>
      </c>
      <c r="AA16" s="74">
        <f t="shared" si="3"/>
        <v>2.7952354531311792</v>
      </c>
      <c r="AB16" s="78">
        <v>2.8188550729594899E-3</v>
      </c>
      <c r="AC16" s="76">
        <f t="shared" si="4"/>
        <v>2.8188550729594901</v>
      </c>
      <c r="AD16">
        <f t="shared" si="5"/>
        <v>2.8097636604904661</v>
      </c>
      <c r="AF16">
        <v>2.0581104764544399E-3</v>
      </c>
      <c r="AG16">
        <v>51.84</v>
      </c>
      <c r="AH16">
        <f t="shared" si="6"/>
        <v>2.05811047645444</v>
      </c>
      <c r="AJ16">
        <v>2.1036313919656599E-3</v>
      </c>
      <c r="AK16">
        <v>51.84</v>
      </c>
      <c r="AL16">
        <f t="shared" si="7"/>
        <v>2.10363139196566</v>
      </c>
      <c r="AM16">
        <f t="shared" si="8"/>
        <v>2.2835132760248769</v>
      </c>
    </row>
    <row r="17" spans="2:39" x14ac:dyDescent="0.25">
      <c r="B17" s="16">
        <v>13</v>
      </c>
      <c r="C17" s="17">
        <v>0.10160879629629631</v>
      </c>
      <c r="D17" s="16">
        <v>10</v>
      </c>
      <c r="E17" s="16">
        <v>3</v>
      </c>
      <c r="F17" s="16" t="s">
        <v>38</v>
      </c>
      <c r="G17" s="16" t="s">
        <v>32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6" t="s">
        <v>64</v>
      </c>
      <c r="N17" s="16" t="s">
        <v>61</v>
      </c>
      <c r="O17" s="16" t="s">
        <v>133</v>
      </c>
      <c r="P17" s="15">
        <v>2.8021000000000001E-3</v>
      </c>
      <c r="Q17" s="16">
        <f t="shared" si="1"/>
        <v>2.8021000000000003</v>
      </c>
      <c r="R17" s="16" t="s">
        <v>134</v>
      </c>
      <c r="S17" s="16" t="s">
        <v>135</v>
      </c>
      <c r="V17" s="61">
        <v>2.8021000000000003</v>
      </c>
      <c r="W17" s="16">
        <v>47.305</v>
      </c>
      <c r="X17" s="16">
        <v>2.6770892564356017</v>
      </c>
      <c r="Y17" s="74">
        <v>3.0670397013829501E-3</v>
      </c>
      <c r="Z17" s="75">
        <f t="shared" si="2"/>
        <v>3.0670397013829502</v>
      </c>
      <c r="AA17" s="74">
        <f t="shared" si="3"/>
        <v>2.8465538828354924</v>
      </c>
      <c r="AB17" s="78">
        <v>3.09175188454053E-3</v>
      </c>
      <c r="AC17" s="76">
        <f t="shared" si="4"/>
        <v>3.0917518845405301</v>
      </c>
      <c r="AD17">
        <f t="shared" si="5"/>
        <v>2.8689854664543812</v>
      </c>
      <c r="AF17">
        <v>1.7045804729463501E-3</v>
      </c>
      <c r="AG17">
        <v>57.71</v>
      </c>
      <c r="AH17">
        <f t="shared" si="6"/>
        <v>1.7045804729463501</v>
      </c>
      <c r="AJ17">
        <v>1.71806453890813E-3</v>
      </c>
      <c r="AK17">
        <v>57.71</v>
      </c>
      <c r="AL17">
        <f t="shared" si="7"/>
        <v>1.7180645389081299</v>
      </c>
      <c r="AM17">
        <f t="shared" si="8"/>
        <v>2.4598524108394173</v>
      </c>
    </row>
    <row r="18" spans="2:39" x14ac:dyDescent="0.25">
      <c r="B18" s="16">
        <v>14</v>
      </c>
      <c r="C18" s="17">
        <v>0.10366898148148147</v>
      </c>
      <c r="D18" s="16">
        <v>10</v>
      </c>
      <c r="E18" s="16">
        <v>3</v>
      </c>
      <c r="F18" s="16" t="s">
        <v>136</v>
      </c>
      <c r="G18" s="16" t="s">
        <v>39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6" t="s">
        <v>137</v>
      </c>
      <c r="N18" s="16" t="s">
        <v>61</v>
      </c>
      <c r="O18" s="16" t="s">
        <v>138</v>
      </c>
      <c r="P18" s="15">
        <v>2.9332999999999998E-3</v>
      </c>
      <c r="Q18" s="16">
        <f t="shared" si="1"/>
        <v>2.9333</v>
      </c>
      <c r="R18" s="16" t="s">
        <v>139</v>
      </c>
      <c r="S18" s="16" t="s">
        <v>140</v>
      </c>
      <c r="V18" s="61">
        <v>2.9333</v>
      </c>
      <c r="W18" s="16">
        <v>44.64</v>
      </c>
      <c r="X18" s="16">
        <v>2.7757544611952603</v>
      </c>
      <c r="Y18" s="74">
        <v>2.8034281489528901E-3</v>
      </c>
      <c r="Z18" s="75">
        <f t="shared" si="2"/>
        <v>2.8034281489528903</v>
      </c>
      <c r="AA18" s="74">
        <f t="shared" si="3"/>
        <v>2.9014932697510845</v>
      </c>
      <c r="AB18" s="78">
        <v>3.0875622905918399E-3</v>
      </c>
      <c r="AC18" s="76">
        <f t="shared" si="4"/>
        <v>3.0875622905918401</v>
      </c>
      <c r="AD18">
        <f t="shared" si="5"/>
        <v>2.9249424288471939</v>
      </c>
      <c r="AF18">
        <v>1.5328655605900501E-3</v>
      </c>
      <c r="AG18">
        <v>64.64</v>
      </c>
      <c r="AH18">
        <f t="shared" si="6"/>
        <v>1.5328655605900501</v>
      </c>
      <c r="AJ18">
        <v>1.55452148474881E-3</v>
      </c>
      <c r="AK18">
        <v>64.64</v>
      </c>
      <c r="AL18">
        <f t="shared" si="7"/>
        <v>1.55452148474881</v>
      </c>
      <c r="AM18">
        <f t="shared" si="8"/>
        <v>2.6374542532032663</v>
      </c>
    </row>
    <row r="19" spans="2:39" x14ac:dyDescent="0.25">
      <c r="B19" s="16">
        <v>15</v>
      </c>
      <c r="C19" s="17">
        <v>0.10591435185185184</v>
      </c>
      <c r="D19" s="16">
        <v>10</v>
      </c>
      <c r="E19" s="16">
        <v>3</v>
      </c>
      <c r="F19" s="16">
        <v>2383</v>
      </c>
      <c r="G19" s="16" t="s">
        <v>39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6" t="s">
        <v>141</v>
      </c>
      <c r="N19" s="16" t="s">
        <v>63</v>
      </c>
      <c r="O19" s="16" t="s">
        <v>142</v>
      </c>
      <c r="P19" s="15">
        <v>3.0473000000000002E-3</v>
      </c>
      <c r="Q19" s="16">
        <f t="shared" si="1"/>
        <v>3.0473000000000003</v>
      </c>
      <c r="R19" s="16" t="s">
        <v>143</v>
      </c>
      <c r="S19" s="16" t="s">
        <v>144</v>
      </c>
      <c r="V19" s="61">
        <v>3.0473000000000003</v>
      </c>
      <c r="W19" s="16">
        <v>41.71</v>
      </c>
      <c r="X19" s="16">
        <v>2.8805657989830045</v>
      </c>
      <c r="Y19" s="74">
        <v>3.06739958781755E-3</v>
      </c>
      <c r="Z19" s="75">
        <f t="shared" si="2"/>
        <v>3.0673995878175502</v>
      </c>
      <c r="AA19" s="74">
        <f t="shared" si="3"/>
        <v>2.969541829050192</v>
      </c>
      <c r="AB19" s="78">
        <v>3.1985045672881002E-3</v>
      </c>
      <c r="AC19" s="76">
        <f t="shared" si="4"/>
        <v>3.1985045672881003</v>
      </c>
      <c r="AD19">
        <f t="shared" si="5"/>
        <v>2.9865887567497094</v>
      </c>
      <c r="AF19">
        <v>1.366424669144E-3</v>
      </c>
      <c r="AG19">
        <v>69.97</v>
      </c>
      <c r="AH19">
        <f t="shared" si="6"/>
        <v>1.3664246691439998</v>
      </c>
      <c r="AJ19">
        <v>1.3425663988178699E-3</v>
      </c>
      <c r="AK19">
        <v>69.97</v>
      </c>
      <c r="AL19">
        <f t="shared" si="7"/>
        <v>1.34256639881787</v>
      </c>
      <c r="AM19">
        <f t="shared" si="8"/>
        <v>2.8292738973170763</v>
      </c>
    </row>
    <row r="20" spans="2:39" x14ac:dyDescent="0.25">
      <c r="B20" s="16">
        <v>16</v>
      </c>
      <c r="C20" s="17">
        <v>0.10856481481481482</v>
      </c>
      <c r="D20" s="16">
        <v>10</v>
      </c>
      <c r="E20" s="16">
        <v>3</v>
      </c>
      <c r="F20" s="16">
        <v>2378</v>
      </c>
      <c r="G20" s="16" t="s">
        <v>39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6" t="s">
        <v>145</v>
      </c>
      <c r="N20" s="16" t="s">
        <v>80</v>
      </c>
      <c r="O20" s="16" t="s">
        <v>146</v>
      </c>
      <c r="P20" s="15">
        <v>2.9543E-3</v>
      </c>
      <c r="Q20" s="16">
        <f t="shared" si="1"/>
        <v>2.9542999999999999</v>
      </c>
      <c r="R20" s="16" t="s">
        <v>147</v>
      </c>
      <c r="S20" s="16" t="s">
        <v>148</v>
      </c>
      <c r="V20" s="16">
        <v>2.9542999999999999</v>
      </c>
      <c r="W20" s="16">
        <v>39.04</v>
      </c>
      <c r="X20" s="16">
        <v>2.968491356736441</v>
      </c>
      <c r="Y20" s="74">
        <v>2.7291543239462601E-3</v>
      </c>
      <c r="Z20" s="75">
        <f t="shared" si="2"/>
        <v>2.7291543239462603</v>
      </c>
      <c r="AA20" s="74">
        <f t="shared" si="3"/>
        <v>3.0385390017782101</v>
      </c>
      <c r="AB20" s="78">
        <v>3.2310171802684999E-3</v>
      </c>
      <c r="AC20" s="76">
        <f t="shared" si="4"/>
        <v>3.2310171802684997</v>
      </c>
      <c r="AD20">
        <f t="shared" si="5"/>
        <v>3.0446683487713582</v>
      </c>
      <c r="AF20">
        <v>1.14985009748537E-3</v>
      </c>
      <c r="AG20">
        <v>75.31</v>
      </c>
      <c r="AH20">
        <f t="shared" si="6"/>
        <v>1.14985009748537</v>
      </c>
      <c r="AJ20">
        <v>1.0959514935605099E-3</v>
      </c>
      <c r="AK20">
        <v>75.31</v>
      </c>
      <c r="AL20">
        <f t="shared" si="7"/>
        <v>1.0959514935605099</v>
      </c>
      <c r="AM20">
        <f t="shared" si="8"/>
        <v>2.9953985849737954</v>
      </c>
    </row>
    <row r="21" spans="2:39" x14ac:dyDescent="0.25">
      <c r="B21" s="16">
        <v>17</v>
      </c>
      <c r="C21" s="17">
        <v>0.11068287037037038</v>
      </c>
      <c r="D21" s="16">
        <v>10</v>
      </c>
      <c r="E21" s="16">
        <v>3</v>
      </c>
      <c r="F21" s="16" t="s">
        <v>38</v>
      </c>
      <c r="G21" s="16" t="s">
        <v>32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6" t="s">
        <v>149</v>
      </c>
      <c r="N21" s="16" t="s">
        <v>66</v>
      </c>
      <c r="O21" s="16" t="s">
        <v>150</v>
      </c>
      <c r="P21" s="15">
        <v>3.0419000000000002E-3</v>
      </c>
      <c r="Q21" s="16">
        <f t="shared" si="1"/>
        <v>3.0419</v>
      </c>
      <c r="R21" s="16" t="s">
        <v>151</v>
      </c>
      <c r="S21" s="16" t="s">
        <v>152</v>
      </c>
      <c r="V21" s="16">
        <v>3.0419</v>
      </c>
      <c r="W21" s="16">
        <v>36.64</v>
      </c>
      <c r="X21" s="16">
        <v>3.0372066172390109</v>
      </c>
      <c r="Y21" s="74">
        <v>3.6569794970074099E-3</v>
      </c>
      <c r="Z21" s="75">
        <f t="shared" si="2"/>
        <v>3.6569794970074101</v>
      </c>
      <c r="AA21" s="74">
        <f t="shared" si="3"/>
        <v>3.1035688015870115</v>
      </c>
      <c r="AB21" s="78">
        <v>3.20026486641281E-3</v>
      </c>
      <c r="AC21" s="76">
        <f t="shared" si="4"/>
        <v>3.2002648664128102</v>
      </c>
      <c r="AD21">
        <f t="shared" si="5"/>
        <v>3.0981053910238128</v>
      </c>
      <c r="AF21">
        <v>1.0139474364558099E-3</v>
      </c>
      <c r="AG21">
        <v>80.64</v>
      </c>
      <c r="AH21">
        <f t="shared" si="6"/>
        <v>1.0139474364558099</v>
      </c>
      <c r="AJ21">
        <v>1.01053361118187E-3</v>
      </c>
      <c r="AK21">
        <v>80.64</v>
      </c>
      <c r="AL21">
        <f t="shared" si="7"/>
        <v>1.0105336111818699</v>
      </c>
      <c r="AM21">
        <f t="shared" si="8"/>
        <v>3.1326348909191566</v>
      </c>
    </row>
    <row r="22" spans="2:39" x14ac:dyDescent="0.25">
      <c r="B22" s="16">
        <v>18</v>
      </c>
      <c r="C22" s="17">
        <v>0.11312499999999999</v>
      </c>
      <c r="D22" s="16">
        <v>10</v>
      </c>
      <c r="E22" s="16">
        <v>3</v>
      </c>
      <c r="F22" s="16" t="s">
        <v>41</v>
      </c>
      <c r="G22" s="16" t="s">
        <v>40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6" t="s">
        <v>81</v>
      </c>
      <c r="N22" s="18">
        <v>46722</v>
      </c>
      <c r="O22" s="16" t="s">
        <v>153</v>
      </c>
      <c r="P22" s="15">
        <v>3.2724E-3</v>
      </c>
      <c r="Q22" s="16">
        <f t="shared" si="1"/>
        <v>3.2723999999999998</v>
      </c>
      <c r="R22" s="16" t="s">
        <v>154</v>
      </c>
      <c r="S22" s="16" t="s">
        <v>155</v>
      </c>
      <c r="V22" s="16">
        <v>3.2723999999999998</v>
      </c>
      <c r="W22" s="16">
        <v>32.11</v>
      </c>
      <c r="X22" s="16">
        <v>3.1245224834220973</v>
      </c>
      <c r="Y22" s="74">
        <v>3.5362784163974399E-3</v>
      </c>
      <c r="Z22" s="75">
        <f t="shared" si="2"/>
        <v>3.5362784163974399</v>
      </c>
      <c r="AA22" s="74">
        <f t="shared" si="3"/>
        <v>3.2152239773908282</v>
      </c>
      <c r="AB22" s="78">
        <v>3.3533255127467698E-3</v>
      </c>
      <c r="AC22" s="76">
        <f t="shared" si="4"/>
        <v>3.3533255127467698</v>
      </c>
      <c r="AD22">
        <f t="shared" si="5"/>
        <v>3.1930141365491966</v>
      </c>
      <c r="AM22">
        <f t="shared" si="8"/>
        <v>3.341742229549034</v>
      </c>
    </row>
    <row r="23" spans="2:39" x14ac:dyDescent="0.25">
      <c r="B23" s="16">
        <v>19</v>
      </c>
      <c r="C23" s="17">
        <v>0.11944444444444445</v>
      </c>
      <c r="D23" s="16">
        <v>10</v>
      </c>
      <c r="E23" s="18">
        <v>34029</v>
      </c>
      <c r="F23" s="16" t="s">
        <v>67</v>
      </c>
      <c r="G23" s="16" t="s">
        <v>40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6" t="s">
        <v>156</v>
      </c>
      <c r="N23" s="16" t="s">
        <v>80</v>
      </c>
      <c r="O23" s="16" t="s">
        <v>157</v>
      </c>
      <c r="P23" s="15">
        <v>3.5100000000000001E-3</v>
      </c>
      <c r="Q23" s="16">
        <f t="shared" si="1"/>
        <v>3.5100000000000002</v>
      </c>
      <c r="R23" s="16" t="s">
        <v>158</v>
      </c>
      <c r="S23" s="16" t="s">
        <v>159</v>
      </c>
      <c r="V23" s="16">
        <v>3.5100000000000002</v>
      </c>
      <c r="W23" s="16">
        <v>27.84</v>
      </c>
      <c r="X23" s="16">
        <v>3.1295619800100716</v>
      </c>
      <c r="Y23" s="74">
        <v>3.3668510067337599E-3</v>
      </c>
      <c r="Z23" s="75">
        <f t="shared" si="2"/>
        <v>3.3668510067337598</v>
      </c>
      <c r="AA23" s="74">
        <f t="shared" si="3"/>
        <v>3.2643290339705495</v>
      </c>
      <c r="AB23" s="78">
        <v>3.5245107757621501E-3</v>
      </c>
      <c r="AC23" s="76">
        <f t="shared" si="4"/>
        <v>3.5245107757621499</v>
      </c>
      <c r="AD23">
        <f t="shared" si="5"/>
        <v>3.2469850688769331</v>
      </c>
      <c r="AM23">
        <f t="shared" si="8"/>
        <v>3.4463979799125166</v>
      </c>
    </row>
    <row r="24" spans="2:39" x14ac:dyDescent="0.25">
      <c r="B24" s="16">
        <v>20</v>
      </c>
      <c r="C24" s="17">
        <v>0.12162037037037036</v>
      </c>
      <c r="D24" s="16">
        <v>10</v>
      </c>
      <c r="E24" s="16">
        <v>3</v>
      </c>
      <c r="F24" s="16" t="s">
        <v>42</v>
      </c>
      <c r="G24" s="16" t="s">
        <v>39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6" t="s">
        <v>160</v>
      </c>
      <c r="N24" s="16" t="s">
        <v>65</v>
      </c>
      <c r="O24" s="16" t="s">
        <v>161</v>
      </c>
      <c r="P24" s="15">
        <v>3.2214000000000001E-3</v>
      </c>
      <c r="Q24" s="16">
        <f t="shared" si="1"/>
        <v>3.2214</v>
      </c>
      <c r="R24" s="16" t="s">
        <v>162</v>
      </c>
      <c r="S24" s="16" t="s">
        <v>163</v>
      </c>
      <c r="V24" s="16">
        <v>3.2214</v>
      </c>
      <c r="W24" s="16">
        <v>25.704999999999998</v>
      </c>
      <c r="X24" s="16">
        <v>3.0929913090894394</v>
      </c>
      <c r="Y24" s="74">
        <v>3.1805841521933402E-3</v>
      </c>
      <c r="Z24" s="75">
        <f t="shared" si="2"/>
        <v>3.1805841521933402</v>
      </c>
      <c r="AA24" s="74">
        <f t="shared" si="3"/>
        <v>3.2478683276516009</v>
      </c>
      <c r="AB24" s="78">
        <v>3.2070365817651299E-3</v>
      </c>
      <c r="AC24" s="76">
        <f t="shared" si="4"/>
        <v>3.2070365817651298</v>
      </c>
      <c r="AD24">
        <f t="shared" si="5"/>
        <v>3.2447020948582583</v>
      </c>
      <c r="AM24">
        <f t="shared" si="8"/>
        <v>3.4505731398712562</v>
      </c>
    </row>
    <row r="25" spans="2:39" x14ac:dyDescent="0.25">
      <c r="B25" s="16">
        <v>21</v>
      </c>
      <c r="C25" s="17">
        <v>0.1237037037037037</v>
      </c>
      <c r="D25" s="16">
        <v>10</v>
      </c>
      <c r="E25" s="16">
        <v>3</v>
      </c>
      <c r="F25" s="16" t="s">
        <v>41</v>
      </c>
      <c r="G25" s="16" t="s">
        <v>40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6" t="s">
        <v>68</v>
      </c>
      <c r="N25" s="16" t="s">
        <v>69</v>
      </c>
      <c r="O25" s="16" t="s">
        <v>164</v>
      </c>
      <c r="P25" s="15">
        <v>3.1126000000000001E-3</v>
      </c>
      <c r="Q25" s="16">
        <f t="shared" si="1"/>
        <v>3.1126</v>
      </c>
      <c r="R25" s="16" t="s">
        <v>165</v>
      </c>
      <c r="S25" s="16" t="s">
        <v>166</v>
      </c>
      <c r="V25" s="16">
        <v>3.1126</v>
      </c>
      <c r="W25" s="16">
        <v>23.305</v>
      </c>
      <c r="X25" s="16">
        <v>3.0127464529426402</v>
      </c>
      <c r="Y25" s="74">
        <v>2.98023628006573E-3</v>
      </c>
      <c r="Z25" s="75">
        <f t="shared" si="2"/>
        <v>2.9802362800657298</v>
      </c>
      <c r="AA25" s="74">
        <f t="shared" si="3"/>
        <v>3.1805146610008657</v>
      </c>
      <c r="AB25" s="78">
        <v>3.28710407474123E-3</v>
      </c>
      <c r="AC25" s="76">
        <f t="shared" si="4"/>
        <v>3.2871040747412299</v>
      </c>
      <c r="AD25">
        <f t="shared" si="5"/>
        <v>3.2037745260909762</v>
      </c>
      <c r="AM25">
        <f t="shared" si="8"/>
        <v>3.4052899330790627</v>
      </c>
    </row>
    <row r="26" spans="2:39" x14ac:dyDescent="0.25">
      <c r="B26" s="16">
        <v>22</v>
      </c>
      <c r="C26" s="17">
        <v>0.12600694444444444</v>
      </c>
      <c r="D26" s="16">
        <v>10</v>
      </c>
      <c r="E26" s="18">
        <v>19784</v>
      </c>
      <c r="F26" s="16" t="s">
        <v>76</v>
      </c>
      <c r="G26" s="16" t="s">
        <v>35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6" t="s">
        <v>167</v>
      </c>
      <c r="N26" s="16" t="s">
        <v>66</v>
      </c>
      <c r="O26" s="16" t="s">
        <v>168</v>
      </c>
      <c r="P26" s="15">
        <v>2.9321999999999998E-3</v>
      </c>
      <c r="Q26" s="16">
        <f t="shared" si="1"/>
        <v>2.9321999999999999</v>
      </c>
      <c r="R26" s="16" t="s">
        <v>169</v>
      </c>
      <c r="S26" s="16" t="s">
        <v>170</v>
      </c>
      <c r="V26" s="16">
        <v>2.9321999999999999</v>
      </c>
      <c r="W26" s="16">
        <v>20.64</v>
      </c>
      <c r="X26" s="16">
        <v>2.8661075518731276</v>
      </c>
      <c r="Y26" s="74">
        <v>3.2205324145570201E-3</v>
      </c>
      <c r="Z26" s="75">
        <f t="shared" si="2"/>
        <v>3.2205324145570202</v>
      </c>
      <c r="AA26" s="74">
        <f t="shared" si="3"/>
        <v>3.0266408130024085</v>
      </c>
      <c r="AB26" s="78">
        <v>3.1872965346978902E-3</v>
      </c>
      <c r="AC26" s="76">
        <f t="shared" si="4"/>
        <v>3.1872965346978903</v>
      </c>
      <c r="AD26">
        <f t="shared" si="5"/>
        <v>3.0909986775222809</v>
      </c>
      <c r="AM26">
        <f t="shared" si="8"/>
        <v>3.2786460304760467</v>
      </c>
    </row>
    <row r="27" spans="2:39" x14ac:dyDescent="0.25">
      <c r="B27" s="16">
        <v>23</v>
      </c>
      <c r="C27" s="17">
        <v>0.12846064814814814</v>
      </c>
      <c r="D27" s="16">
        <v>10</v>
      </c>
      <c r="E27" s="18">
        <v>16163</v>
      </c>
      <c r="F27" s="16" t="s">
        <v>43</v>
      </c>
      <c r="G27" s="16" t="s">
        <v>40</v>
      </c>
      <c r="H27" s="16">
        <v>2</v>
      </c>
      <c r="I27" s="8">
        <v>16.106999999999999</v>
      </c>
      <c r="J27" s="16">
        <f t="shared" si="0"/>
        <v>17.708500000000001</v>
      </c>
      <c r="K27" s="16">
        <v>-12</v>
      </c>
      <c r="L27" s="16">
        <v>0</v>
      </c>
      <c r="M27" s="16" t="s">
        <v>70</v>
      </c>
      <c r="N27" s="16" t="s">
        <v>71</v>
      </c>
      <c r="O27" s="16" t="s">
        <v>171</v>
      </c>
      <c r="P27" s="15">
        <v>2.4981000000000001E-3</v>
      </c>
      <c r="Q27" s="16">
        <f t="shared" si="1"/>
        <v>2.4981</v>
      </c>
      <c r="R27" s="16" t="s">
        <v>172</v>
      </c>
      <c r="S27" s="16" t="s">
        <v>173</v>
      </c>
      <c r="V27" s="16">
        <v>2.4981</v>
      </c>
      <c r="W27" s="16">
        <v>17.708500000000001</v>
      </c>
      <c r="X27" s="16">
        <v>2.6216994249333232</v>
      </c>
      <c r="Y27" s="74">
        <v>2.6161207944545499E-3</v>
      </c>
      <c r="Z27" s="75">
        <f t="shared" si="2"/>
        <v>2.6161207944545497</v>
      </c>
      <c r="AA27" s="74">
        <f t="shared" si="3"/>
        <v>2.7346511185536886</v>
      </c>
      <c r="AB27" s="78">
        <v>2.5588197188654402E-3</v>
      </c>
      <c r="AC27" s="76">
        <f t="shared" si="4"/>
        <v>2.5588197188654402</v>
      </c>
      <c r="AD27">
        <f t="shared" si="5"/>
        <v>2.8526265795423633</v>
      </c>
      <c r="AM27">
        <f t="shared" si="8"/>
        <v>3.0234279543998444</v>
      </c>
    </row>
    <row r="28" spans="2:39" x14ac:dyDescent="0.25">
      <c r="B28" s="16">
        <v>24</v>
      </c>
      <c r="C28" s="17">
        <v>0.13085648148148149</v>
      </c>
      <c r="D28" s="16">
        <v>10</v>
      </c>
      <c r="E28" s="16">
        <v>5</v>
      </c>
      <c r="F28" s="16" t="s">
        <v>76</v>
      </c>
      <c r="G28" s="16" t="s">
        <v>35</v>
      </c>
      <c r="H28" s="16">
        <v>2</v>
      </c>
      <c r="I28" s="8">
        <v>12.907</v>
      </c>
      <c r="J28" s="16">
        <f t="shared" si="0"/>
        <v>14.507</v>
      </c>
      <c r="K28" s="16">
        <v>-12</v>
      </c>
      <c r="L28" s="16">
        <v>0</v>
      </c>
      <c r="M28" s="16" t="s">
        <v>174</v>
      </c>
      <c r="N28" s="16" t="s">
        <v>82</v>
      </c>
      <c r="O28" s="16" t="s">
        <v>175</v>
      </c>
      <c r="P28" s="15">
        <v>2.1178E-3</v>
      </c>
      <c r="Q28" s="16">
        <f t="shared" si="1"/>
        <v>2.1177999999999999</v>
      </c>
      <c r="R28" s="16" t="s">
        <v>176</v>
      </c>
      <c r="S28" s="16" t="s">
        <v>177</v>
      </c>
      <c r="V28" s="16">
        <v>2.1177999999999999</v>
      </c>
      <c r="W28" s="16">
        <v>14.507</v>
      </c>
      <c r="X28" s="16">
        <v>2.2364706875164022</v>
      </c>
      <c r="Y28" s="74">
        <v>2.2370151217206398E-3</v>
      </c>
      <c r="Z28" s="75">
        <f t="shared" si="2"/>
        <v>2.2370151217206398</v>
      </c>
      <c r="AA28" s="74">
        <f t="shared" si="3"/>
        <v>2.2328599596907526</v>
      </c>
      <c r="AB28" s="78">
        <v>2.42100809533723E-3</v>
      </c>
      <c r="AC28" s="76">
        <f t="shared" si="4"/>
        <v>2.4210080953372302</v>
      </c>
      <c r="AD28">
        <f t="shared" si="5"/>
        <v>2.4036241490231394</v>
      </c>
      <c r="AM28">
        <f t="shared" si="8"/>
        <v>2.569256437695481</v>
      </c>
    </row>
    <row r="29" spans="2:39" x14ac:dyDescent="0.25">
      <c r="B29" s="16">
        <v>25</v>
      </c>
      <c r="C29" s="17">
        <v>0.13332175925925926</v>
      </c>
      <c r="D29" s="16">
        <v>10</v>
      </c>
      <c r="E29" s="16">
        <v>5</v>
      </c>
      <c r="F29" s="16" t="s">
        <v>45</v>
      </c>
      <c r="G29" s="16" t="s">
        <v>44</v>
      </c>
      <c r="H29" s="16">
        <v>2</v>
      </c>
      <c r="I29" s="7">
        <v>9.6999999999999993</v>
      </c>
      <c r="J29" s="16">
        <f t="shared" si="0"/>
        <v>11.3035</v>
      </c>
      <c r="K29" s="16">
        <v>-12</v>
      </c>
      <c r="L29" s="16">
        <v>0</v>
      </c>
      <c r="M29" s="16" t="s">
        <v>72</v>
      </c>
      <c r="N29" s="16" t="s">
        <v>73</v>
      </c>
      <c r="O29" s="16" t="s">
        <v>178</v>
      </c>
      <c r="P29" s="15">
        <v>1.7346E-3</v>
      </c>
      <c r="Q29" s="16">
        <f t="shared" si="1"/>
        <v>1.7345999999999999</v>
      </c>
      <c r="R29" s="16" t="s">
        <v>179</v>
      </c>
      <c r="S29" s="16" t="s">
        <v>180</v>
      </c>
      <c r="V29" s="16">
        <v>1.7345999999999999</v>
      </c>
      <c r="W29" s="16">
        <v>11.3035</v>
      </c>
      <c r="X29" s="16">
        <v>1.7046822498794225</v>
      </c>
      <c r="Y29" s="74">
        <v>1.5217148458502199E-3</v>
      </c>
      <c r="Z29" s="75">
        <f t="shared" si="2"/>
        <v>1.5217148458502199</v>
      </c>
      <c r="AA29" s="74">
        <f t="shared" si="3"/>
        <v>1.5006003129472041</v>
      </c>
      <c r="AB29" s="78">
        <v>1.74371653143531E-3</v>
      </c>
      <c r="AC29" s="76">
        <f t="shared" si="4"/>
        <v>1.74371653143531</v>
      </c>
      <c r="AD29">
        <f t="shared" si="5"/>
        <v>1.6881172597800287</v>
      </c>
      <c r="AM29">
        <f t="shared" si="8"/>
        <v>1.8818967122664008</v>
      </c>
    </row>
    <row r="30" spans="2:39" x14ac:dyDescent="0.25">
      <c r="AC30" s="78"/>
    </row>
    <row r="36" spans="2:22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2:22" x14ac:dyDescent="0.25">
      <c r="B37" s="6"/>
      <c r="C37" s="6"/>
      <c r="D37" s="2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5"/>
      <c r="S37" s="6"/>
      <c r="T37" s="6"/>
      <c r="U37" s="6"/>
      <c r="V37" s="6"/>
    </row>
    <row r="38" spans="2:22" x14ac:dyDescent="0.25">
      <c r="B38" s="6"/>
      <c r="C38" s="6"/>
      <c r="D38" s="2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</row>
    <row r="39" spans="2:22" x14ac:dyDescent="0.25">
      <c r="B39" s="6"/>
      <c r="C39" s="6"/>
      <c r="D39" s="2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/>
      <c r="S39" s="6"/>
      <c r="T39" s="6"/>
      <c r="U39" s="6"/>
      <c r="V39" s="6"/>
    </row>
    <row r="40" spans="2:22" x14ac:dyDescent="0.25">
      <c r="B40" s="6"/>
      <c r="C40" s="6"/>
      <c r="D40" s="2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/>
      <c r="S40" s="6"/>
      <c r="T40" s="6"/>
      <c r="U40" s="6"/>
      <c r="V40" s="6"/>
    </row>
    <row r="41" spans="2:22" x14ac:dyDescent="0.25">
      <c r="B41" s="6"/>
      <c r="C41" s="6"/>
      <c r="D41" s="2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/>
      <c r="S41" s="6"/>
      <c r="T41" s="6"/>
      <c r="U41" s="6"/>
      <c r="V41" s="6"/>
    </row>
    <row r="42" spans="2:22" x14ac:dyDescent="0.25">
      <c r="B42" s="6"/>
      <c r="C42" s="6"/>
      <c r="D42" s="2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5"/>
      <c r="S42" s="6"/>
      <c r="T42" s="6"/>
      <c r="U42" s="6"/>
      <c r="V42" s="6"/>
    </row>
    <row r="43" spans="2:22" x14ac:dyDescent="0.25">
      <c r="B43" s="6"/>
      <c r="C43" s="6"/>
      <c r="D43" s="2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5"/>
      <c r="S43" s="6"/>
      <c r="T43" s="6"/>
      <c r="U43" s="6"/>
      <c r="V43" s="6"/>
    </row>
    <row r="44" spans="2:22" x14ac:dyDescent="0.25">
      <c r="B44" s="6"/>
      <c r="C44" s="6"/>
      <c r="D44" s="2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5"/>
      <c r="S44" s="6"/>
      <c r="T44" s="6"/>
      <c r="U44" s="6"/>
      <c r="V44" s="6"/>
    </row>
    <row r="45" spans="2:22" x14ac:dyDescent="0.25">
      <c r="B45" s="6"/>
      <c r="C45" s="6"/>
      <c r="D45" s="2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5"/>
      <c r="S45" s="6"/>
      <c r="T45" s="6"/>
      <c r="U45" s="6"/>
      <c r="V45" s="6"/>
    </row>
    <row r="46" spans="2:22" x14ac:dyDescent="0.25">
      <c r="B46" s="6"/>
      <c r="C46" s="6"/>
      <c r="D46" s="2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5"/>
      <c r="S46" s="6"/>
      <c r="T46" s="6"/>
      <c r="U46" s="6"/>
      <c r="V46" s="6"/>
    </row>
    <row r="47" spans="2:22" x14ac:dyDescent="0.25">
      <c r="B47" s="6"/>
      <c r="C47" s="6"/>
      <c r="D47" s="2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5"/>
      <c r="S47" s="6"/>
      <c r="T47" s="6"/>
      <c r="U47" s="6"/>
      <c r="V47" s="6"/>
    </row>
    <row r="48" spans="2:22" x14ac:dyDescent="0.25">
      <c r="B48" s="6"/>
      <c r="C48" s="6"/>
      <c r="D48" s="2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5"/>
      <c r="S48" s="6"/>
      <c r="T48" s="6"/>
      <c r="U48" s="6"/>
      <c r="V48" s="6"/>
    </row>
    <row r="49" spans="2:22" x14ac:dyDescent="0.25">
      <c r="B49" s="6"/>
      <c r="C49" s="6"/>
      <c r="D49" s="2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5"/>
      <c r="S49" s="6"/>
      <c r="T49" s="6"/>
      <c r="U49" s="6"/>
      <c r="V49" s="6"/>
    </row>
    <row r="50" spans="2:22" x14ac:dyDescent="0.25">
      <c r="B50" s="6"/>
      <c r="C50" s="6"/>
      <c r="D50" s="2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5"/>
      <c r="S50" s="6"/>
      <c r="T50" s="6"/>
      <c r="U50" s="6"/>
      <c r="V50" s="6"/>
    </row>
    <row r="51" spans="2:22" x14ac:dyDescent="0.25">
      <c r="B51" s="6"/>
      <c r="C51" s="6"/>
      <c r="D51" s="2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5"/>
      <c r="S51" s="6"/>
      <c r="T51" s="6"/>
      <c r="U51" s="6"/>
      <c r="V51" s="6"/>
    </row>
    <row r="52" spans="2:22" x14ac:dyDescent="0.25">
      <c r="B52" s="6"/>
      <c r="C52" s="6"/>
      <c r="D52" s="29"/>
      <c r="E52" s="6"/>
      <c r="F52" s="6"/>
      <c r="G52" s="6"/>
      <c r="H52" s="6"/>
      <c r="I52" s="6"/>
      <c r="J52" s="6"/>
      <c r="K52" s="6"/>
      <c r="L52" s="6"/>
      <c r="M52" s="6"/>
      <c r="N52" s="6"/>
      <c r="O52" s="33"/>
      <c r="P52" s="6"/>
      <c r="Q52" s="6"/>
      <c r="R52" s="5"/>
      <c r="S52" s="6"/>
      <c r="T52" s="6"/>
      <c r="U52" s="6"/>
      <c r="V52" s="6"/>
    </row>
    <row r="53" spans="2:22" x14ac:dyDescent="0.25">
      <c r="B53" s="6"/>
      <c r="C53" s="6"/>
      <c r="D53" s="29"/>
      <c r="E53" s="6"/>
      <c r="F53" s="6"/>
      <c r="G53" s="6"/>
      <c r="H53" s="6"/>
      <c r="I53" s="6"/>
      <c r="J53" s="6"/>
      <c r="K53" s="6"/>
      <c r="L53" s="6"/>
      <c r="M53" s="6"/>
      <c r="N53" s="6"/>
      <c r="O53" s="34"/>
      <c r="P53" s="6"/>
      <c r="Q53" s="6"/>
      <c r="R53" s="5"/>
      <c r="S53" s="6"/>
      <c r="T53" s="6"/>
      <c r="U53" s="6"/>
      <c r="V53" s="6"/>
    </row>
    <row r="54" spans="2:22" x14ac:dyDescent="0.25">
      <c r="B54" s="6"/>
      <c r="C54" s="6"/>
      <c r="D54" s="29"/>
      <c r="E54" s="6"/>
      <c r="F54" s="34"/>
      <c r="G54" s="6"/>
      <c r="H54" s="6"/>
      <c r="I54" s="6"/>
      <c r="J54" s="6"/>
      <c r="K54" s="6"/>
      <c r="L54" s="6"/>
      <c r="M54" s="6"/>
      <c r="N54" s="6"/>
      <c r="O54" s="33"/>
      <c r="P54" s="6"/>
      <c r="Q54" s="6"/>
      <c r="R54" s="5"/>
      <c r="S54" s="6"/>
      <c r="T54" s="6"/>
      <c r="U54" s="6"/>
      <c r="V54" s="6"/>
    </row>
    <row r="55" spans="2:22" x14ac:dyDescent="0.25">
      <c r="B55" s="6"/>
      <c r="C55" s="6"/>
      <c r="D55" s="29"/>
      <c r="E55" s="6"/>
      <c r="F55" s="3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5"/>
      <c r="S55" s="6"/>
      <c r="T55" s="6"/>
      <c r="U55" s="6"/>
      <c r="V55" s="6"/>
    </row>
    <row r="56" spans="2:22" x14ac:dyDescent="0.25">
      <c r="B56" s="6"/>
      <c r="C56" s="6"/>
      <c r="D56" s="2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5"/>
      <c r="S56" s="6"/>
      <c r="T56" s="6"/>
      <c r="U56" s="6"/>
      <c r="V56" s="6"/>
    </row>
    <row r="57" spans="2:22" x14ac:dyDescent="0.25">
      <c r="B57" s="6"/>
      <c r="C57" s="6"/>
      <c r="D57" s="2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5"/>
      <c r="S57" s="6"/>
      <c r="T57" s="6"/>
      <c r="U57" s="6"/>
      <c r="V57" s="6"/>
    </row>
    <row r="58" spans="2:22" x14ac:dyDescent="0.25">
      <c r="B58" s="6"/>
      <c r="C58" s="6"/>
      <c r="D58" s="29"/>
      <c r="E58" s="6"/>
      <c r="F58" s="3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5"/>
      <c r="S58" s="6"/>
      <c r="T58" s="6"/>
      <c r="U58" s="6"/>
      <c r="V58" s="6"/>
    </row>
    <row r="59" spans="2:22" x14ac:dyDescent="0.25">
      <c r="B59" s="6"/>
      <c r="C59" s="6"/>
      <c r="D59" s="29"/>
      <c r="E59" s="6"/>
      <c r="F59" s="33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6"/>
      <c r="T59" s="6"/>
      <c r="U59" s="6"/>
      <c r="V59" s="6"/>
    </row>
    <row r="60" spans="2:22" x14ac:dyDescent="0.25">
      <c r="B60" s="6"/>
      <c r="C60" s="6"/>
      <c r="D60" s="29"/>
      <c r="E60" s="6"/>
      <c r="F60" s="6"/>
      <c r="G60" s="6"/>
      <c r="H60" s="6"/>
      <c r="I60" s="6"/>
      <c r="J60" s="6"/>
      <c r="K60" s="35"/>
      <c r="L60" s="6"/>
      <c r="M60" s="6"/>
      <c r="N60" s="6"/>
      <c r="O60" s="6"/>
      <c r="P60" s="6"/>
      <c r="Q60" s="6"/>
      <c r="R60" s="5"/>
      <c r="S60" s="6"/>
      <c r="T60" s="6"/>
      <c r="U60" s="6"/>
      <c r="V60" s="6"/>
    </row>
    <row r="61" spans="2:22" x14ac:dyDescent="0.25">
      <c r="B61" s="6"/>
      <c r="C61" s="6"/>
      <c r="D61" s="29"/>
      <c r="E61" s="6"/>
      <c r="F61" s="6"/>
      <c r="G61" s="6"/>
      <c r="H61" s="6"/>
      <c r="I61" s="6"/>
      <c r="J61" s="6"/>
      <c r="K61" s="35"/>
      <c r="L61" s="6"/>
      <c r="M61" s="6"/>
      <c r="N61" s="6"/>
      <c r="O61" s="6"/>
      <c r="P61" s="6"/>
      <c r="Q61" s="6"/>
      <c r="R61" s="5"/>
      <c r="S61" s="6"/>
      <c r="T61" s="6"/>
      <c r="U61" s="6"/>
      <c r="V61" s="6"/>
    </row>
    <row r="62" spans="2:22" x14ac:dyDescent="0.25">
      <c r="B62" s="6"/>
      <c r="C62" s="6"/>
      <c r="D62" s="6"/>
      <c r="E62" s="6"/>
      <c r="F62" s="6"/>
      <c r="G62" s="6"/>
      <c r="H62" s="6"/>
      <c r="I62" s="6"/>
      <c r="J62" s="6"/>
      <c r="K62" s="2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2:22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2:22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2:22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2:22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2:22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2:22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2:22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2:22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2:22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2:22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2:22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2:22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</sheetData>
  <mergeCells count="17">
    <mergeCell ref="O2:O3"/>
    <mergeCell ref="P2:P3"/>
    <mergeCell ref="Q2:Q3"/>
    <mergeCell ref="R2:R3"/>
    <mergeCell ref="S2:S3"/>
    <mergeCell ref="N2:N3"/>
    <mergeCell ref="B2:B3"/>
    <mergeCell ref="C2:C3"/>
    <mergeCell ref="D2:D3"/>
    <mergeCell ref="E2:E3"/>
    <mergeCell ref="F2:F3"/>
    <mergeCell ref="G2:G3"/>
    <mergeCell ref="H2:H3"/>
    <mergeCell ref="I2:J2"/>
    <mergeCell ref="K2:K3"/>
    <mergeCell ref="L2:L3"/>
    <mergeCell ref="M2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D1" sqref="D1"/>
    </sheetView>
  </sheetViews>
  <sheetFormatPr defaultRowHeight="15" x14ac:dyDescent="0.25"/>
  <sheetData>
    <row r="1" spans="4:4" x14ac:dyDescent="0.25">
      <c r="D1">
        <v>8.0000000000000007E-5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4</vt:i4>
      </vt:variant>
    </vt:vector>
  </HeadingPairs>
  <TitlesOfParts>
    <vt:vector size="10" baseType="lpstr">
      <vt:lpstr>Без коэффициентов и по пичкам</vt:lpstr>
      <vt:lpstr>С оптимальными коэффициентами</vt:lpstr>
      <vt:lpstr>АНФХ</vt:lpstr>
      <vt:lpstr>Расчет прос. эф. по эксп. знач.</vt:lpstr>
      <vt:lpstr>С реальными коэффициентами</vt:lpstr>
      <vt:lpstr>Лист1</vt:lpstr>
      <vt:lpstr>Диаграмма1</vt:lpstr>
      <vt:lpstr>Диаграмма2</vt:lpstr>
      <vt:lpstr>График коэфф.</vt:lpstr>
      <vt:lpstr>График диф. эфф.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2017-04-12T19:42:06Z</dcterms:modified>
</cp:coreProperties>
</file>