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mel/Development/java-projects/emlab-generation2/resources/sources/targets/"/>
    </mc:Choice>
  </mc:AlternateContent>
  <xr:revisionPtr revIDLastSave="0" documentId="13_ncr:1_{23515019-6673-4E4C-BB5D-D99C5E554A26}" xr6:coauthVersionLast="36" xr6:coauthVersionMax="36" xr10:uidLastSave="{00000000-0000-0000-0000-000000000000}"/>
  <bookViews>
    <workbookView xWindow="0" yWindow="460" windowWidth="28800" windowHeight="16420" xr2:uid="{17418FA2-8E37-524A-B4C2-66C6C5235710}"/>
  </bookViews>
  <sheets>
    <sheet name="Target" sheetId="2" r:id="rId1"/>
    <sheet name="Assumptions" sheetId="3" r:id="rId2"/>
    <sheet name="Export Production" sheetId="4" r:id="rId3"/>
    <sheet name="Export Consumption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" l="1"/>
  <c r="R12" i="2"/>
  <c r="S12" i="2"/>
  <c r="T12" i="2"/>
  <c r="U12" i="2"/>
  <c r="Q12" i="2"/>
  <c r="D3" i="5" l="1"/>
  <c r="E3" i="5"/>
  <c r="F3" i="5"/>
  <c r="G3" i="5"/>
  <c r="H3" i="5"/>
  <c r="D6" i="5"/>
  <c r="E6" i="5"/>
  <c r="F6" i="5"/>
  <c r="G6" i="5"/>
  <c r="H6" i="5"/>
  <c r="E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E2" i="5"/>
  <c r="F2" i="5"/>
  <c r="G2" i="5"/>
  <c r="H2" i="5"/>
  <c r="D2" i="5"/>
  <c r="A3" i="5" l="1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C20" i="5"/>
  <c r="C16" i="5"/>
  <c r="C17" i="5"/>
  <c r="C18" i="5"/>
  <c r="C19" i="5"/>
  <c r="C3" i="5"/>
  <c r="C7" i="5"/>
  <c r="C8" i="5"/>
  <c r="C10" i="5"/>
  <c r="C13" i="5"/>
  <c r="C14" i="5"/>
  <c r="C15" i="5"/>
  <c r="C2" i="5"/>
  <c r="B2" i="5"/>
  <c r="A2" i="5"/>
  <c r="H1" i="5"/>
  <c r="G1" i="5"/>
  <c r="F1" i="5"/>
  <c r="E1" i="5"/>
  <c r="D1" i="5"/>
  <c r="C1" i="5"/>
  <c r="S9" i="2"/>
  <c r="F5" i="5" s="1"/>
  <c r="O1" i="2"/>
  <c r="O9" i="2" s="1"/>
  <c r="C5" i="5" l="1"/>
  <c r="R9" i="2"/>
  <c r="E5" i="5" s="1"/>
  <c r="Q9" i="2"/>
  <c r="D5" i="5" s="1"/>
  <c r="P9" i="2"/>
  <c r="T9" i="2"/>
  <c r="G5" i="5" s="1"/>
  <c r="O8" i="2"/>
  <c r="O10" i="2"/>
  <c r="C6" i="5" s="1"/>
  <c r="C2" i="4"/>
  <c r="D2" i="4"/>
  <c r="E2" i="4"/>
  <c r="F2" i="4"/>
  <c r="G2" i="4"/>
  <c r="H2" i="4"/>
  <c r="P8" i="2" l="1"/>
  <c r="C4" i="5"/>
  <c r="D4" i="4"/>
  <c r="E4" i="4"/>
  <c r="F4" i="4"/>
  <c r="G4" i="4"/>
  <c r="D5" i="4"/>
  <c r="E5" i="4"/>
  <c r="F5" i="4"/>
  <c r="G5" i="4"/>
  <c r="H5" i="4"/>
  <c r="D7" i="4"/>
  <c r="E7" i="4"/>
  <c r="F7" i="4"/>
  <c r="G7" i="4"/>
  <c r="H7" i="4"/>
  <c r="D8" i="4"/>
  <c r="E8" i="4"/>
  <c r="F8" i="4"/>
  <c r="G8" i="4"/>
  <c r="H8" i="4"/>
  <c r="D9" i="4"/>
  <c r="E9" i="4"/>
  <c r="F9" i="4"/>
  <c r="G9" i="4"/>
  <c r="G10" i="4"/>
  <c r="D11" i="4"/>
  <c r="E11" i="4"/>
  <c r="F11" i="4"/>
  <c r="G11" i="4"/>
  <c r="H11" i="4"/>
  <c r="D12" i="4"/>
  <c r="E12" i="4"/>
  <c r="F12" i="4"/>
  <c r="G12" i="4"/>
  <c r="H12" i="4"/>
  <c r="D13" i="4"/>
  <c r="E13" i="4"/>
  <c r="F13" i="4"/>
  <c r="G13" i="4"/>
  <c r="H13" i="4"/>
  <c r="D14" i="4"/>
  <c r="E14" i="4"/>
  <c r="F14" i="4"/>
  <c r="G14" i="4"/>
  <c r="H14" i="4"/>
  <c r="D15" i="4"/>
  <c r="E15" i="4"/>
  <c r="F15" i="4"/>
  <c r="G15" i="4"/>
  <c r="H15" i="4"/>
  <c r="C14" i="4"/>
  <c r="C15" i="4"/>
  <c r="C3" i="4"/>
  <c r="C4" i="4"/>
  <c r="C6" i="4"/>
  <c r="C7" i="4"/>
  <c r="C8" i="4"/>
  <c r="C9" i="4"/>
  <c r="C10" i="4"/>
  <c r="C11" i="4"/>
  <c r="C12" i="4"/>
  <c r="C1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B2" i="4"/>
  <c r="A2" i="4"/>
  <c r="D1" i="4" l="1"/>
  <c r="E1" i="4"/>
  <c r="F1" i="4"/>
  <c r="G1" i="4"/>
  <c r="H1" i="4"/>
  <c r="C1" i="4"/>
  <c r="K8" i="2"/>
  <c r="L8" i="2"/>
  <c r="M8" i="2"/>
  <c r="J8" i="2"/>
  <c r="N15" i="2"/>
  <c r="H9" i="4" s="1"/>
  <c r="R16" i="2"/>
  <c r="E12" i="5" s="1"/>
  <c r="Q16" i="2"/>
  <c r="D12" i="5" s="1"/>
  <c r="N9" i="2"/>
  <c r="M11" i="2"/>
  <c r="G6" i="4" s="1"/>
  <c r="N11" i="2"/>
  <c r="H6" i="4" s="1"/>
  <c r="K11" i="2"/>
  <c r="E6" i="4" s="1"/>
  <c r="S11" i="2"/>
  <c r="Q11" i="2"/>
  <c r="I10" i="2"/>
  <c r="C5" i="4" s="1"/>
  <c r="W16" i="2"/>
  <c r="D11" i="2"/>
  <c r="F3" i="4" l="1"/>
  <c r="S8" i="2"/>
  <c r="F4" i="5" s="1"/>
  <c r="E3" i="4"/>
  <c r="R8" i="2"/>
  <c r="E4" i="5" s="1"/>
  <c r="J11" i="2"/>
  <c r="D6" i="4" s="1"/>
  <c r="D7" i="5"/>
  <c r="L11" i="2"/>
  <c r="F6" i="4" s="1"/>
  <c r="F7" i="5"/>
  <c r="H4" i="4"/>
  <c r="U9" i="2"/>
  <c r="H5" i="5" s="1"/>
  <c r="D3" i="4"/>
  <c r="Q8" i="2"/>
  <c r="D4" i="5" s="1"/>
  <c r="G3" i="4"/>
  <c r="T8" i="2"/>
  <c r="G4" i="5" s="1"/>
  <c r="N8" i="2"/>
  <c r="P16" i="2"/>
  <c r="O16" i="2" s="1"/>
  <c r="O2" i="2" l="1"/>
  <c r="C12" i="5"/>
  <c r="H3" i="4"/>
  <c r="U8" i="2"/>
  <c r="H4" i="5" s="1"/>
  <c r="O13" i="2"/>
  <c r="C9" i="5" s="1"/>
  <c r="O15" i="2"/>
  <c r="N16" i="2"/>
  <c r="H10" i="4" s="1"/>
  <c r="J16" i="2"/>
  <c r="D10" i="4" s="1"/>
  <c r="L16" i="2"/>
  <c r="F10" i="4" s="1"/>
  <c r="K16" i="2"/>
  <c r="E10" i="4" s="1"/>
  <c r="C11" i="5" l="1"/>
  <c r="R15" i="2"/>
  <c r="E11" i="5" s="1"/>
  <c r="U15" i="2"/>
  <c r="H11" i="5" s="1"/>
  <c r="P15" i="2"/>
  <c r="S15" i="2"/>
  <c r="F11" i="5" s="1"/>
  <c r="T15" i="2"/>
  <c r="G11" i="5" s="1"/>
  <c r="Q15" i="2"/>
  <c r="D1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Melliger</author>
  </authors>
  <commentList>
    <comment ref="O7" authorId="0" shapeId="0" xr:uid="{4523A892-3BD5-C041-9CB2-8282A54DF82F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https://ec.europa.eu/eurostat/de/data/database
</t>
        </r>
        <r>
          <rPr>
            <sz val="10"/>
            <color rgb="FF000000"/>
            <rFont val="Tahoma"/>
            <family val="2"/>
          </rPr>
          <t>Versorgung, Umwandlung und Verbrauch von Elektrizität</t>
        </r>
      </text>
    </comment>
    <comment ref="I8" authorId="0" shapeId="0" xr:uid="{A7E2294B-A1B4-E94C-9226-F4D92F424F29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p.48 DE NECP (German)</t>
        </r>
      </text>
    </comment>
    <comment ref="J8" authorId="0" shapeId="0" xr:uid="{280DAB90-296F-6A4E-9D50-568A63AA89C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to be (almost) the same as the 2021 goal</t>
        </r>
      </text>
    </comment>
    <comment ref="I9" authorId="0" shapeId="0" xr:uid="{00E9D3D1-4718-EE41-8358-CACF030C0BE1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Referenzszenario
</t>
        </r>
        <r>
          <rPr>
            <sz val="10"/>
            <color rgb="FF000000"/>
            <rFont val="Tahoma"/>
            <family val="2"/>
          </rPr>
          <t xml:space="preserve"> p.154 DE NECPS</t>
        </r>
      </text>
    </comment>
    <comment ref="I10" authorId="0" shapeId="0" xr:uid="{44E20E81-00BC-9A43-90F5-B48DCED1E39D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p.48 DE NECP (German)
</t>
        </r>
      </text>
    </comment>
    <comment ref="I11" authorId="0" shapeId="0" xr:uid="{DD02BE00-97C8-2E4B-9F7D-829E62A9A943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p.48 DE NECP (German)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11" authorId="0" shapeId="0" xr:uid="{E55D3FAD-D579-C947-B34B-DA52B5472FD0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p.50 DE NECP (German)</t>
        </r>
      </text>
    </comment>
    <comment ref="I12" authorId="0" shapeId="0" xr:uid="{4988BD7D-9AD8-E944-AED9-0B9DD48BB765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and the other values are own assumptions to get a logarithmic extrapolation</t>
        </r>
      </text>
    </comment>
    <comment ref="O12" authorId="0" shapeId="0" xr:uid="{4C2FC0ED-8D76-B241-A56A-2DFAB857D92B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Required to bring down demand to an equal level as in EMlab -&gt; otherwise too much capacity</t>
        </r>
      </text>
    </comment>
    <comment ref="I15" authorId="0" shapeId="0" xr:uid="{A3525F51-507A-C74F-A6D3-FFDF2E78794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baseline targets found in NECPs. Took the one from the NREAPs of the original model (Kaveris)</t>
        </r>
      </text>
    </comment>
    <comment ref="I16" authorId="0" shapeId="0" xr:uid="{CC5EAF10-AB6E-864B-AEA8-D1B661A59134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p.30 NL NECP. Relates to figure including small PV</t>
        </r>
      </text>
    </comment>
    <comment ref="Q16" authorId="0" shapeId="0" xr:uid="{1B590334-A930-A147-84E1-A04D08C8FDBC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p.35</t>
        </r>
      </text>
    </comment>
    <comment ref="U16" authorId="0" shapeId="0" xr:uid="{4DD725A2-7D46-9C46-96C5-BA5BA10B1592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Small scale?</t>
        </r>
      </text>
    </comment>
    <comment ref="V16" authorId="0" shapeId="0" xr:uid="{6E60109E-671F-154D-A272-639BCB7E7972}">
      <text>
        <r>
          <rPr>
            <b/>
            <sz val="10"/>
            <color rgb="FF000000"/>
            <rFont val="Tahoma"/>
            <family val="2"/>
          </rPr>
          <t xml:space="preserve">Marc Melliger:
</t>
        </r>
        <r>
          <rPr>
            <b/>
            <sz val="10"/>
            <color rgb="FF000000"/>
            <rFont val="Tahoma"/>
            <family val="2"/>
          </rPr>
          <t>p.30</t>
        </r>
      </text>
    </comment>
    <comment ref="W16" authorId="0" shapeId="0" xr:uid="{23765C23-4F2F-EB4D-A671-B6FA30EAC0BA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GW tenders from 2021 to 2025 offshore. Expected to come online between 2024 and 2030. p.36.</t>
        </r>
      </text>
    </comment>
    <comment ref="I17" authorId="0" shapeId="0" xr:uid="{164F1A5A-92E1-6640-987A-6BA6C9B6D60D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Own assumptions, like for DE</t>
        </r>
      </text>
    </comment>
    <comment ref="F22" authorId="0" shapeId="0" xr:uid="{126253BA-2E4D-2745-9B7D-298E99529405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p.71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 Melliger</author>
  </authors>
  <commentList>
    <comment ref="C1" authorId="0" shapeId="0" xr:uid="{A3FE51AD-24D2-B846-9FFE-ED83905F47D7}">
      <text>
        <r>
          <rPr>
            <b/>
            <sz val="10"/>
            <color rgb="FF000000"/>
            <rFont val="Tahoma"/>
            <family val="2"/>
          </rPr>
          <t>Marc Melliger: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Should this really be total demand (i.e. not only renewables?)</t>
        </r>
      </text>
    </comment>
  </commentList>
</comments>
</file>

<file path=xl/sharedStrings.xml><?xml version="1.0" encoding="utf-8"?>
<sst xmlns="http://schemas.openxmlformats.org/spreadsheetml/2006/main" count="103" uniqueCount="36">
  <si>
    <t>NECP Data</t>
  </si>
  <si>
    <t>DE</t>
  </si>
  <si>
    <t>GW</t>
  </si>
  <si>
    <t>NL</t>
  </si>
  <si>
    <t>Flexibility</t>
  </si>
  <si>
    <t>market-based flexibility</t>
  </si>
  <si>
    <t>Tenders</t>
  </si>
  <si>
    <t>FR</t>
  </si>
  <si>
    <t>Share of renewables (inclusive heat...?)</t>
  </si>
  <si>
    <t>BE</t>
  </si>
  <si>
    <t>Year</t>
  </si>
  <si>
    <t>Total electricity consumption</t>
  </si>
  <si>
    <t>RES electricity consumption/produciton</t>
  </si>
  <si>
    <t>LU</t>
  </si>
  <si>
    <t>Germany will increase its interconnectors -&gt; https://www.netzentwicklungsplan.de/en/grid-development-plans/grid-development-plan-2030-2019</t>
  </si>
  <si>
    <t>`+7GW</t>
  </si>
  <si>
    <t>Interconnectors until 2030</t>
  </si>
  <si>
    <t>%</t>
  </si>
  <si>
    <t>Country</t>
  </si>
  <si>
    <t>Installed capacity</t>
  </si>
  <si>
    <t>Total</t>
  </si>
  <si>
    <t>Onshore</t>
  </si>
  <si>
    <t>PV</t>
  </si>
  <si>
    <t>Offshore</t>
  </si>
  <si>
    <t>Sources</t>
  </si>
  <si>
    <t>Numbers from current action plans</t>
  </si>
  <si>
    <t>Share of RES on electricity production/consumption (TWh)</t>
  </si>
  <si>
    <t>Rest</t>
  </si>
  <si>
    <t>Biomass</t>
  </si>
  <si>
    <t>NL goal ratio wind / PV</t>
  </si>
  <si>
    <t>They have a shared goal. Maybe I can just assume the same distribution as in the NREAPs -&gt; see R file</t>
  </si>
  <si>
    <t>NL shared wind PV goal</t>
  </si>
  <si>
    <t>country</t>
  </si>
  <si>
    <t>year</t>
  </si>
  <si>
    <t>NA</t>
  </si>
  <si>
    <t>TWh/y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</si>
</sst>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9" fontId="0" fillId="0" borderId="0" xfId="0" applyNumberFormat="1" applyFill="1"/>
    <xf numFmtId="9" fontId="0" fillId="0" borderId="0" xfId="1" applyFont="1" applyFill="1"/>
    <xf numFmtId="2" fontId="0" fillId="0" borderId="0" xfId="0" applyNumberFormat="1" applyFill="1"/>
    <xf numFmtId="9" fontId="0" fillId="0" borderId="0" xfId="1" applyFont="1"/>
    <xf numFmtId="0" fontId="2" fillId="0" borderId="0" xfId="0" applyFont="1"/>
    <xf numFmtId="0" fontId="6" fillId="0" borderId="0" xfId="0" applyFont="1"/>
    <xf numFmtId="0" fontId="2" fillId="0" borderId="0" xfId="0" applyFont="1" applyBorder="1"/>
    <xf numFmtId="0" fontId="2" fillId="0" borderId="0" xfId="0" quotePrefix="1" applyFont="1" applyBorder="1"/>
    <xf numFmtId="9" fontId="2" fillId="0" borderId="0" xfId="1" quotePrefix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6" fillId="0" borderId="4" xfId="0" applyFont="1" applyBorder="1"/>
    <xf numFmtId="0" fontId="6" fillId="0" borderId="4" xfId="0" quotePrefix="1" applyFont="1" applyBorder="1"/>
    <xf numFmtId="9" fontId="6" fillId="0" borderId="4" xfId="1" applyFont="1" applyBorder="1"/>
    <xf numFmtId="9" fontId="2" fillId="0" borderId="3" xfId="1" applyFont="1" applyBorder="1"/>
    <xf numFmtId="9" fontId="6" fillId="0" borderId="5" xfId="1" applyFont="1" applyBorder="1"/>
    <xf numFmtId="0" fontId="6" fillId="0" borderId="5" xfId="0" applyFont="1" applyBorder="1"/>
    <xf numFmtId="0" fontId="0" fillId="0" borderId="3" xfId="0" applyBorder="1"/>
    <xf numFmtId="10" fontId="0" fillId="0" borderId="3" xfId="0" applyNumberFormat="1" applyBorder="1"/>
    <xf numFmtId="2" fontId="0" fillId="0" borderId="3" xfId="0" applyNumberFormat="1" applyBorder="1"/>
    <xf numFmtId="0" fontId="0" fillId="0" borderId="0" xfId="0" applyNumberFormat="1"/>
    <xf numFmtId="164" fontId="2" fillId="0" borderId="3" xfId="1" applyNumberFormat="1" applyFont="1" applyFill="1" applyBorder="1"/>
    <xf numFmtId="164" fontId="0" fillId="0" borderId="0" xfId="1" applyNumberFormat="1" applyFont="1" applyBorder="1"/>
    <xf numFmtId="164" fontId="2" fillId="0" borderId="3" xfId="1" applyNumberFormat="1" applyFont="1" applyBorder="1"/>
    <xf numFmtId="164" fontId="0" fillId="0" borderId="0" xfId="1" applyNumberFormat="1" applyFont="1" applyFill="1" applyBorder="1"/>
    <xf numFmtId="10" fontId="0" fillId="0" borderId="0" xfId="0" applyNumberFormat="1" applyBorder="1"/>
    <xf numFmtId="2" fontId="2" fillId="0" borderId="1" xfId="0" applyNumberFormat="1" applyFont="1" applyBorder="1"/>
    <xf numFmtId="2" fontId="2" fillId="0" borderId="3" xfId="0" applyNumberFormat="1" applyFont="1" applyBorder="1"/>
    <xf numFmtId="2" fontId="6" fillId="0" borderId="5" xfId="0" applyNumberFormat="1" applyFont="1" applyBorder="1"/>
    <xf numFmtId="2" fontId="2" fillId="0" borderId="2" xfId="0" applyNumberFormat="1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1" quotePrefix="1" applyNumberFormat="1" applyFont="1" applyBorder="1"/>
    <xf numFmtId="2" fontId="6" fillId="0" borderId="4" xfId="0" applyNumberFormat="1" applyFont="1" applyBorder="1"/>
    <xf numFmtId="2" fontId="0" fillId="0" borderId="3" xfId="0" applyNumberFormat="1" applyFill="1" applyBorder="1"/>
    <xf numFmtId="2" fontId="0" fillId="0" borderId="0" xfId="1" applyNumberFormat="1" applyFont="1" applyBorder="1"/>
    <xf numFmtId="165" fontId="0" fillId="0" borderId="0" xfId="0" applyNumberFormat="1"/>
    <xf numFmtId="0" fontId="0" fillId="2" borderId="0" xfId="0" applyNumberFormat="1" applyFill="1"/>
    <xf numFmtId="9" fontId="2" fillId="0" borderId="1" xfId="1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0" fillId="2" borderId="0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21BC-367E-C344-9255-B862285B5F51}">
  <dimension ref="A1:X24"/>
  <sheetViews>
    <sheetView tabSelected="1" zoomScale="131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K15" sqref="K15"/>
    </sheetView>
  </sheetViews>
  <sheetFormatPr baseColWidth="10" defaultRowHeight="16" x14ac:dyDescent="0.2"/>
  <cols>
    <col min="3" max="3" width="5.33203125" bestFit="1" customWidth="1"/>
    <col min="9" max="14" width="10.83203125" style="5"/>
    <col min="15" max="15" width="27.33203125" style="1" customWidth="1"/>
    <col min="16" max="16" width="13.33203125" style="1" customWidth="1"/>
    <col min="17" max="21" width="10.83203125" style="1"/>
  </cols>
  <sheetData>
    <row r="1" spans="1:24" x14ac:dyDescent="0.2">
      <c r="A1" t="s">
        <v>25</v>
      </c>
      <c r="O1" s="1">
        <f>(O11-O7)/(B11-B7)</f>
        <v>5.5932917272727272</v>
      </c>
    </row>
    <row r="2" spans="1:24" x14ac:dyDescent="0.2">
      <c r="O2" s="1">
        <f>(O16-O14)/(B16-B14)</f>
        <v>1.9016834805194818</v>
      </c>
    </row>
    <row r="3" spans="1:24" s="6" customFormat="1" x14ac:dyDescent="0.2">
      <c r="A3" s="12" t="s">
        <v>18</v>
      </c>
      <c r="B3" s="12" t="s">
        <v>10</v>
      </c>
      <c r="C3" s="42" t="s">
        <v>19</v>
      </c>
      <c r="D3" s="42"/>
      <c r="E3" s="42"/>
      <c r="F3" s="42"/>
      <c r="G3" s="42"/>
      <c r="H3" s="11"/>
      <c r="I3" s="40" t="s">
        <v>26</v>
      </c>
      <c r="J3" s="41"/>
      <c r="K3" s="41"/>
      <c r="L3" s="41"/>
      <c r="M3" s="41"/>
      <c r="N3" s="41"/>
      <c r="O3" s="29"/>
      <c r="P3" s="43" t="s">
        <v>12</v>
      </c>
      <c r="Q3" s="43"/>
      <c r="R3" s="43"/>
      <c r="S3" s="43"/>
      <c r="T3" s="32"/>
      <c r="U3" s="32"/>
      <c r="V3" s="11"/>
      <c r="W3" s="12"/>
      <c r="X3" s="12"/>
    </row>
    <row r="4" spans="1:24" s="6" customFormat="1" x14ac:dyDescent="0.2">
      <c r="A4" s="8"/>
      <c r="B4" s="8" t="s">
        <v>0</v>
      </c>
      <c r="C4" s="8" t="s">
        <v>20</v>
      </c>
      <c r="D4" s="9" t="s">
        <v>21</v>
      </c>
      <c r="E4" s="9" t="s">
        <v>22</v>
      </c>
      <c r="F4" s="9" t="s">
        <v>23</v>
      </c>
      <c r="G4" s="9" t="s">
        <v>24</v>
      </c>
      <c r="H4" s="13" t="s">
        <v>8</v>
      </c>
      <c r="I4" s="17" t="s">
        <v>20</v>
      </c>
      <c r="J4" s="10" t="s">
        <v>21</v>
      </c>
      <c r="K4" s="10" t="s">
        <v>22</v>
      </c>
      <c r="L4" s="10" t="s">
        <v>23</v>
      </c>
      <c r="M4" s="10" t="s">
        <v>28</v>
      </c>
      <c r="N4" s="10" t="s">
        <v>27</v>
      </c>
      <c r="O4" s="30" t="s">
        <v>11</v>
      </c>
      <c r="P4" s="33" t="s">
        <v>20</v>
      </c>
      <c r="Q4" s="34" t="s">
        <v>21</v>
      </c>
      <c r="R4" s="34" t="s">
        <v>22</v>
      </c>
      <c r="S4" s="34" t="s">
        <v>23</v>
      </c>
      <c r="T4" s="34" t="s">
        <v>28</v>
      </c>
      <c r="U4" s="34" t="s">
        <v>27</v>
      </c>
      <c r="V4" s="13" t="s">
        <v>4</v>
      </c>
      <c r="W4" s="8" t="s">
        <v>6</v>
      </c>
      <c r="X4" s="8" t="s">
        <v>16</v>
      </c>
    </row>
    <row r="5" spans="1:24" s="7" customFormat="1" ht="15" thickBot="1" x14ac:dyDescent="0.25">
      <c r="A5" s="14"/>
      <c r="B5" s="14"/>
      <c r="C5" s="14" t="s">
        <v>2</v>
      </c>
      <c r="D5" s="14" t="s">
        <v>2</v>
      </c>
      <c r="E5" s="14" t="s">
        <v>2</v>
      </c>
      <c r="F5" s="14" t="s">
        <v>2</v>
      </c>
      <c r="G5" s="15"/>
      <c r="H5" s="19"/>
      <c r="I5" s="18" t="s">
        <v>17</v>
      </c>
      <c r="J5" s="16" t="s">
        <v>17</v>
      </c>
      <c r="K5" s="16" t="s">
        <v>17</v>
      </c>
      <c r="L5" s="16" t="s">
        <v>17</v>
      </c>
      <c r="M5" s="16"/>
      <c r="N5" s="16"/>
      <c r="O5" s="31" t="s">
        <v>35</v>
      </c>
      <c r="P5" s="35" t="s">
        <v>35</v>
      </c>
      <c r="Q5" s="35" t="s">
        <v>35</v>
      </c>
      <c r="R5" s="35" t="s">
        <v>35</v>
      </c>
      <c r="S5" s="35" t="s">
        <v>35</v>
      </c>
      <c r="T5" s="35" t="s">
        <v>35</v>
      </c>
      <c r="U5" s="35" t="s">
        <v>35</v>
      </c>
      <c r="V5" s="19"/>
      <c r="W5" s="14"/>
      <c r="X5" s="14"/>
    </row>
    <row r="6" spans="1:24" x14ac:dyDescent="0.2">
      <c r="A6" t="s">
        <v>1</v>
      </c>
      <c r="B6">
        <v>2000</v>
      </c>
      <c r="D6" s="4"/>
      <c r="E6" s="4"/>
      <c r="F6" s="4"/>
      <c r="G6" s="4"/>
      <c r="H6" s="20"/>
      <c r="I6" s="24">
        <v>0.01</v>
      </c>
      <c r="J6" s="25">
        <v>2E-3</v>
      </c>
      <c r="K6" s="25">
        <v>2E-3</v>
      </c>
      <c r="L6" s="25">
        <v>2E-3</v>
      </c>
      <c r="M6" s="25">
        <v>2E-3</v>
      </c>
      <c r="N6" s="25">
        <v>2E-3</v>
      </c>
      <c r="O6" s="22"/>
      <c r="V6" s="20"/>
    </row>
    <row r="7" spans="1:24" x14ac:dyDescent="0.2">
      <c r="A7" t="s">
        <v>1</v>
      </c>
      <c r="B7">
        <v>2019</v>
      </c>
      <c r="D7" s="4"/>
      <c r="E7" s="4"/>
      <c r="F7" s="4"/>
      <c r="G7" s="4"/>
      <c r="H7" s="20"/>
      <c r="I7" s="24"/>
      <c r="J7" s="25"/>
      <c r="K7" s="25"/>
      <c r="L7" s="25"/>
      <c r="M7" s="25"/>
      <c r="N7" s="25"/>
      <c r="O7" s="36">
        <v>518.47379100000001</v>
      </c>
      <c r="P7" s="4"/>
      <c r="Q7" s="4"/>
      <c r="R7" s="4"/>
      <c r="S7" s="4"/>
      <c r="T7" s="4"/>
      <c r="U7" s="4"/>
      <c r="V7" s="20"/>
    </row>
    <row r="8" spans="1:24" x14ac:dyDescent="0.2">
      <c r="A8" t="s">
        <v>1</v>
      </c>
      <c r="B8">
        <v>2020</v>
      </c>
      <c r="D8" s="4"/>
      <c r="E8" s="4"/>
      <c r="F8" s="4"/>
      <c r="G8" s="4"/>
      <c r="H8" s="20"/>
      <c r="I8" s="24">
        <v>0.43</v>
      </c>
      <c r="J8" s="25">
        <f>J9</f>
        <v>0.16800000000000001</v>
      </c>
      <c r="K8" s="25">
        <f t="shared" ref="K8:N8" si="0">K9</f>
        <v>8.3000000000000004E-2</v>
      </c>
      <c r="L8" s="25">
        <f t="shared" si="0"/>
        <v>5.5E-2</v>
      </c>
      <c r="M8" s="25">
        <f t="shared" si="0"/>
        <v>7.5999999999999998E-2</v>
      </c>
      <c r="N8" s="25">
        <f t="shared" si="0"/>
        <v>4.5000000000000005E-2</v>
      </c>
      <c r="O8" s="36">
        <f>$O$1*($B8-$B$7)+$O$7</f>
        <v>524.06708272727269</v>
      </c>
      <c r="P8" s="4">
        <f>$O8*I8</f>
        <v>225.34884557272724</v>
      </c>
      <c r="Q8" s="4">
        <f t="shared" ref="Q8:U8" si="1">$O8*J8</f>
        <v>88.043269898181819</v>
      </c>
      <c r="R8" s="4">
        <f t="shared" si="1"/>
        <v>43.497567866363639</v>
      </c>
      <c r="S8" s="4">
        <f t="shared" si="1"/>
        <v>28.823689549999997</v>
      </c>
      <c r="T8" s="4">
        <f t="shared" si="1"/>
        <v>39.829098287272721</v>
      </c>
      <c r="U8" s="4">
        <f t="shared" si="1"/>
        <v>23.583018722727275</v>
      </c>
      <c r="V8" s="20"/>
      <c r="X8" t="s">
        <v>15</v>
      </c>
    </row>
    <row r="9" spans="1:24" x14ac:dyDescent="0.2">
      <c r="A9" t="s">
        <v>1</v>
      </c>
      <c r="B9">
        <v>2021</v>
      </c>
      <c r="D9" s="4"/>
      <c r="E9" s="4"/>
      <c r="F9" s="4"/>
      <c r="G9" s="4"/>
      <c r="H9" s="20"/>
      <c r="I9" s="24">
        <v>0.43099999999999999</v>
      </c>
      <c r="J9" s="25">
        <v>0.16800000000000001</v>
      </c>
      <c r="K9" s="25">
        <v>8.3000000000000004E-2</v>
      </c>
      <c r="L9" s="25">
        <v>5.5E-2</v>
      </c>
      <c r="M9" s="25">
        <v>7.5999999999999998E-2</v>
      </c>
      <c r="N9" s="25">
        <f>3.5%+1%</f>
        <v>4.5000000000000005E-2</v>
      </c>
      <c r="O9" s="36">
        <f t="shared" ref="O9:O10" si="2">$O$1*($B9-$B$7)+$O$7</f>
        <v>529.66037445454549</v>
      </c>
      <c r="P9" s="4">
        <f>$O9*I9</f>
        <v>228.28362138990911</v>
      </c>
      <c r="Q9" s="4">
        <f>$O9*J9</f>
        <v>88.982942908363654</v>
      </c>
      <c r="R9" s="4">
        <f t="shared" ref="R9:U9" si="3">$O$9*K9</f>
        <v>43.961811079727276</v>
      </c>
      <c r="S9" s="4">
        <f t="shared" si="3"/>
        <v>29.131320595000002</v>
      </c>
      <c r="T9" s="4">
        <f t="shared" si="3"/>
        <v>40.254188458545457</v>
      </c>
      <c r="U9" s="4">
        <f t="shared" si="3"/>
        <v>23.834716850454551</v>
      </c>
      <c r="V9" s="20"/>
    </row>
    <row r="10" spans="1:24" x14ac:dyDescent="0.2">
      <c r="A10" t="s">
        <v>1</v>
      </c>
      <c r="B10">
        <v>2025</v>
      </c>
      <c r="D10" s="4"/>
      <c r="E10" s="4"/>
      <c r="F10" s="4"/>
      <c r="G10" s="4"/>
      <c r="H10" s="20"/>
      <c r="I10" s="26">
        <f>(48%+54%)/2</f>
        <v>0.51</v>
      </c>
      <c r="J10" s="25" t="s">
        <v>34</v>
      </c>
      <c r="K10" s="25" t="s">
        <v>34</v>
      </c>
      <c r="L10" s="25" t="s">
        <v>34</v>
      </c>
      <c r="M10" s="25" t="s">
        <v>34</v>
      </c>
      <c r="N10" s="25" t="s">
        <v>34</v>
      </c>
      <c r="O10" s="36">
        <f t="shared" si="2"/>
        <v>552.03354136363635</v>
      </c>
      <c r="P10" s="4"/>
      <c r="Q10" s="4"/>
      <c r="R10" s="4"/>
      <c r="S10" s="4"/>
      <c r="T10" s="4"/>
      <c r="U10" s="4"/>
      <c r="V10" s="20"/>
    </row>
    <row r="11" spans="1:24" x14ac:dyDescent="0.2">
      <c r="A11" t="s">
        <v>1</v>
      </c>
      <c r="B11">
        <v>2030</v>
      </c>
      <c r="C11">
        <v>200</v>
      </c>
      <c r="D11">
        <f>(67+71)/2</f>
        <v>69</v>
      </c>
      <c r="E11">
        <v>98</v>
      </c>
      <c r="F11">
        <v>20</v>
      </c>
      <c r="H11" s="20"/>
      <c r="I11" s="26">
        <v>0.65</v>
      </c>
      <c r="J11" s="25">
        <f>Q11/$O11</f>
        <v>0.24568965517241378</v>
      </c>
      <c r="K11" s="25">
        <f t="shared" ref="K11:L11" si="4">R11/$O11</f>
        <v>0.15517241379310345</v>
      </c>
      <c r="L11" s="25">
        <f t="shared" si="4"/>
        <v>0.14051724137931035</v>
      </c>
      <c r="M11" s="25">
        <f t="shared" ref="M11" si="5">T11/$O11</f>
        <v>7.2413793103448282E-2</v>
      </c>
      <c r="N11" s="25">
        <f>U11/$O11</f>
        <v>3.6206896551724141E-2</v>
      </c>
      <c r="O11" s="36">
        <v>580</v>
      </c>
      <c r="P11" s="4">
        <v>377</v>
      </c>
      <c r="Q11" s="4">
        <f>(140+145)/2</f>
        <v>142.5</v>
      </c>
      <c r="R11" s="4">
        <v>90</v>
      </c>
      <c r="S11" s="4">
        <f>(79+84)/2</f>
        <v>81.5</v>
      </c>
      <c r="T11" s="4">
        <v>42</v>
      </c>
      <c r="U11" s="4">
        <v>21</v>
      </c>
      <c r="V11" s="20"/>
      <c r="X11" t="s">
        <v>14</v>
      </c>
    </row>
    <row r="12" spans="1:24" x14ac:dyDescent="0.2">
      <c r="A12" t="s">
        <v>1</v>
      </c>
      <c r="B12">
        <v>2060</v>
      </c>
      <c r="H12" s="20"/>
      <c r="I12" s="26">
        <v>0.99</v>
      </c>
      <c r="J12" s="25">
        <v>0.36</v>
      </c>
      <c r="K12" s="25">
        <v>0.27</v>
      </c>
      <c r="L12" s="44">
        <v>0.22</v>
      </c>
      <c r="M12" s="25">
        <v>0.09</v>
      </c>
      <c r="N12" s="25">
        <v>0.05</v>
      </c>
      <c r="O12" s="36">
        <v>650</v>
      </c>
      <c r="P12" s="4">
        <f t="shared" ref="P12:U12" si="6">$O12*I12</f>
        <v>643.5</v>
      </c>
      <c r="Q12" s="4">
        <f>$O12*J12</f>
        <v>234</v>
      </c>
      <c r="R12" s="4">
        <f t="shared" si="6"/>
        <v>175.5</v>
      </c>
      <c r="S12" s="4">
        <f t="shared" si="6"/>
        <v>143</v>
      </c>
      <c r="T12" s="4">
        <f t="shared" si="6"/>
        <v>58.5</v>
      </c>
      <c r="U12" s="4">
        <f t="shared" si="6"/>
        <v>32.5</v>
      </c>
      <c r="V12" s="20"/>
    </row>
    <row r="13" spans="1:24" x14ac:dyDescent="0.2">
      <c r="A13" t="s">
        <v>3</v>
      </c>
      <c r="B13">
        <v>2000</v>
      </c>
      <c r="H13" s="20"/>
      <c r="I13" s="26">
        <v>0.01</v>
      </c>
      <c r="J13" s="25">
        <v>2E-3</v>
      </c>
      <c r="K13" s="25">
        <v>2E-3</v>
      </c>
      <c r="L13" s="25">
        <v>2E-3</v>
      </c>
      <c r="M13" s="25">
        <v>2E-3</v>
      </c>
      <c r="N13" s="25">
        <v>2E-3</v>
      </c>
      <c r="O13" s="36">
        <f>$O$2*(B13-$B$14)+$O$14</f>
        <v>77.23520987012985</v>
      </c>
      <c r="P13" s="4"/>
      <c r="Q13" s="4"/>
      <c r="R13" s="4"/>
      <c r="S13" s="4"/>
      <c r="T13" s="4"/>
      <c r="U13" s="4"/>
      <c r="V13" s="20"/>
    </row>
    <row r="14" spans="1:24" x14ac:dyDescent="0.2">
      <c r="A14" t="s">
        <v>3</v>
      </c>
      <c r="B14">
        <v>2019</v>
      </c>
      <c r="H14" s="20"/>
      <c r="I14" s="26"/>
      <c r="J14" s="25"/>
      <c r="K14" s="25"/>
      <c r="L14" s="25"/>
      <c r="M14" s="25"/>
      <c r="N14" s="25"/>
      <c r="O14" s="36">
        <v>113.36719600000001</v>
      </c>
      <c r="P14" s="4"/>
      <c r="Q14" s="4"/>
      <c r="R14" s="4"/>
      <c r="S14" s="4"/>
      <c r="T14" s="4"/>
      <c r="U14" s="4"/>
      <c r="V14" s="20"/>
    </row>
    <row r="15" spans="1:24" x14ac:dyDescent="0.2">
      <c r="A15" t="s">
        <v>3</v>
      </c>
      <c r="B15">
        <v>2020</v>
      </c>
      <c r="H15" s="20"/>
      <c r="I15" s="24">
        <v>0.37</v>
      </c>
      <c r="J15" s="27">
        <v>4.1000000000000002E-2</v>
      </c>
      <c r="K15" s="27">
        <v>5.1400000000000001E-2</v>
      </c>
      <c r="L15" s="27">
        <v>0.14599999999999999</v>
      </c>
      <c r="M15" s="27">
        <v>0.11600000000000001</v>
      </c>
      <c r="N15" s="27">
        <f>I15-SUM(J15:M15)</f>
        <v>1.5600000000000003E-2</v>
      </c>
      <c r="O15" s="36">
        <f>$O$2*(B15-$B$14)+$O$14</f>
        <v>115.26887948051949</v>
      </c>
      <c r="P15" s="4">
        <f>O15*I15</f>
        <v>42.649485407792213</v>
      </c>
      <c r="Q15" s="4">
        <f>$O15*J15</f>
        <v>4.7260240587012996</v>
      </c>
      <c r="R15" s="4">
        <f t="shared" ref="R15:S15" si="7">$O15*K15</f>
        <v>5.9248204052987017</v>
      </c>
      <c r="S15" s="4">
        <f t="shared" si="7"/>
        <v>16.829256404155846</v>
      </c>
      <c r="T15" s="4">
        <f t="shared" ref="T15" si="8">$O15*M15</f>
        <v>13.371190019740261</v>
      </c>
      <c r="U15" s="4">
        <f t="shared" ref="U15" si="9">$O15*N15</f>
        <v>1.7981945198961042</v>
      </c>
      <c r="V15" s="20"/>
    </row>
    <row r="16" spans="1:24" ht="15" customHeight="1" x14ac:dyDescent="0.2">
      <c r="A16" t="s">
        <v>3</v>
      </c>
      <c r="B16">
        <v>2030</v>
      </c>
      <c r="D16" s="2"/>
      <c r="E16" s="2"/>
      <c r="F16" s="2"/>
      <c r="G16" s="2"/>
      <c r="H16" s="20"/>
      <c r="I16" s="26">
        <v>0.7</v>
      </c>
      <c r="J16" s="25">
        <f>Q16/$O16</f>
        <v>0.11728723404255317</v>
      </c>
      <c r="K16" s="25">
        <f t="shared" ref="K16" si="10">R16/$O16</f>
        <v>0.14335106382978721</v>
      </c>
      <c r="L16" s="25">
        <f t="shared" ref="L16" si="11">S16/$O16</f>
        <v>0.36489361702127654</v>
      </c>
      <c r="M16" s="25" t="s">
        <v>34</v>
      </c>
      <c r="N16" s="25">
        <f>U16/$O16</f>
        <v>7.4468085106382961E-2</v>
      </c>
      <c r="O16" s="22">
        <f>P16/I16</f>
        <v>134.28571428571431</v>
      </c>
      <c r="P16" s="1">
        <f>SUM(Q16:U16)</f>
        <v>94</v>
      </c>
      <c r="Q16" s="1">
        <f>Assumptions!B1*Assumptions!B2</f>
        <v>15.75</v>
      </c>
      <c r="R16" s="1">
        <f>Assumptions!B1*(1-Assumptions!B2)</f>
        <v>19.25</v>
      </c>
      <c r="S16" s="1">
        <v>49</v>
      </c>
      <c r="T16" s="37"/>
      <c r="U16" s="1">
        <v>10</v>
      </c>
      <c r="V16" s="20" t="s">
        <v>5</v>
      </c>
      <c r="W16">
        <f>3*0.7 + 4</f>
        <v>6.1</v>
      </c>
    </row>
    <row r="17" spans="1:22" ht="15" customHeight="1" x14ac:dyDescent="0.2">
      <c r="A17" t="s">
        <v>3</v>
      </c>
      <c r="B17">
        <v>2050</v>
      </c>
      <c r="D17" s="2"/>
      <c r="E17" s="2"/>
      <c r="F17" s="2"/>
      <c r="G17" s="2"/>
      <c r="H17" s="20"/>
      <c r="I17" s="26">
        <v>0.99</v>
      </c>
      <c r="J17" s="25">
        <v>0.2</v>
      </c>
      <c r="K17" s="25">
        <v>0.19</v>
      </c>
      <c r="L17" s="25">
        <v>0.4</v>
      </c>
      <c r="M17" s="25">
        <v>0.12</v>
      </c>
      <c r="N17" s="25">
        <v>0.08</v>
      </c>
      <c r="O17" s="22"/>
      <c r="T17" s="37"/>
      <c r="V17" s="20"/>
    </row>
    <row r="18" spans="1:22" ht="15" customHeight="1" x14ac:dyDescent="0.2">
      <c r="A18" t="s">
        <v>7</v>
      </c>
      <c r="B18">
        <v>2019</v>
      </c>
      <c r="D18" s="2"/>
      <c r="E18" s="2"/>
      <c r="F18" s="2"/>
      <c r="G18" s="2"/>
      <c r="H18" s="20"/>
      <c r="I18" s="26"/>
      <c r="J18" s="25"/>
      <c r="K18" s="25"/>
      <c r="L18" s="25"/>
      <c r="M18" s="25"/>
      <c r="N18" s="25"/>
      <c r="O18" s="22">
        <v>445.73663499999998</v>
      </c>
      <c r="T18" s="37"/>
      <c r="V18" s="20"/>
    </row>
    <row r="19" spans="1:22" x14ac:dyDescent="0.2">
      <c r="A19" t="s">
        <v>7</v>
      </c>
      <c r="B19">
        <v>2028</v>
      </c>
      <c r="C19">
        <v>113</v>
      </c>
      <c r="D19" s="3"/>
      <c r="E19" s="3"/>
      <c r="F19" s="3"/>
      <c r="G19" s="3"/>
      <c r="H19" s="20"/>
      <c r="I19" s="26" t="s">
        <v>34</v>
      </c>
      <c r="J19" s="25" t="s">
        <v>34</v>
      </c>
      <c r="K19" s="25" t="s">
        <v>34</v>
      </c>
      <c r="L19" s="25" t="s">
        <v>34</v>
      </c>
      <c r="M19" s="25" t="s">
        <v>34</v>
      </c>
      <c r="N19" s="25" t="s">
        <v>34</v>
      </c>
      <c r="O19" s="22"/>
      <c r="V19" s="20"/>
    </row>
    <row r="20" spans="1:22" x14ac:dyDescent="0.2">
      <c r="A20" t="s">
        <v>7</v>
      </c>
      <c r="B20">
        <v>2030</v>
      </c>
      <c r="H20" s="20"/>
      <c r="I20" s="26">
        <v>0.4</v>
      </c>
      <c r="J20" s="25" t="s">
        <v>34</v>
      </c>
      <c r="K20" s="25" t="s">
        <v>34</v>
      </c>
      <c r="L20" s="25" t="s">
        <v>34</v>
      </c>
      <c r="M20" s="25" t="s">
        <v>34</v>
      </c>
      <c r="N20" s="25" t="s">
        <v>34</v>
      </c>
      <c r="O20" s="22"/>
      <c r="V20" s="20"/>
    </row>
    <row r="21" spans="1:22" x14ac:dyDescent="0.2">
      <c r="A21" t="s">
        <v>9</v>
      </c>
      <c r="B21">
        <v>2019</v>
      </c>
      <c r="H21" s="20"/>
      <c r="I21" s="26"/>
      <c r="J21" s="25"/>
      <c r="K21" s="25"/>
      <c r="L21" s="25"/>
      <c r="M21" s="25"/>
      <c r="N21" s="25"/>
      <c r="O21" s="22">
        <v>83.078999999999994</v>
      </c>
      <c r="V21" s="20"/>
    </row>
    <row r="22" spans="1:22" x14ac:dyDescent="0.2">
      <c r="A22" t="s">
        <v>9</v>
      </c>
      <c r="B22">
        <v>2030</v>
      </c>
      <c r="F22">
        <v>4</v>
      </c>
      <c r="H22" s="21">
        <v>0.17530000000000001</v>
      </c>
      <c r="I22" s="26" t="s">
        <v>34</v>
      </c>
      <c r="J22" s="25" t="s">
        <v>34</v>
      </c>
      <c r="K22" s="25" t="s">
        <v>34</v>
      </c>
      <c r="L22" s="25" t="s">
        <v>34</v>
      </c>
      <c r="M22" s="25" t="s">
        <v>34</v>
      </c>
      <c r="N22" s="25" t="s">
        <v>34</v>
      </c>
      <c r="O22" s="22"/>
      <c r="V22" s="20"/>
    </row>
    <row r="23" spans="1:22" x14ac:dyDescent="0.2">
      <c r="A23" t="s">
        <v>13</v>
      </c>
      <c r="B23">
        <v>2019</v>
      </c>
      <c r="H23" s="28"/>
      <c r="I23" s="26"/>
      <c r="J23" s="25"/>
      <c r="K23" s="25"/>
      <c r="L23" s="25"/>
      <c r="M23" s="25"/>
      <c r="N23" s="25"/>
      <c r="O23" s="22">
        <v>6.3652360000000003</v>
      </c>
      <c r="V23" s="20"/>
    </row>
    <row r="24" spans="1:22" x14ac:dyDescent="0.2">
      <c r="A24" t="s">
        <v>13</v>
      </c>
      <c r="B24">
        <v>2030</v>
      </c>
      <c r="I24" s="26" t="s">
        <v>34</v>
      </c>
      <c r="J24" s="25" t="s">
        <v>34</v>
      </c>
      <c r="K24" s="25" t="s">
        <v>34</v>
      </c>
      <c r="L24" s="25" t="s">
        <v>34</v>
      </c>
      <c r="M24" s="25" t="s">
        <v>34</v>
      </c>
      <c r="N24" s="25" t="s">
        <v>34</v>
      </c>
      <c r="O24" s="22"/>
      <c r="V24" s="20"/>
    </row>
  </sheetData>
  <mergeCells count="3">
    <mergeCell ref="I3:N3"/>
    <mergeCell ref="C3:G3"/>
    <mergeCell ref="P3:S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364F-23B7-FC40-8EEA-EBC15D409910}">
  <dimension ref="A1:C2"/>
  <sheetViews>
    <sheetView zoomScale="150" workbookViewId="0">
      <selection activeCell="A2" sqref="A2"/>
    </sheetView>
  </sheetViews>
  <sheetFormatPr baseColWidth="10" defaultRowHeight="16" x14ac:dyDescent="0.2"/>
  <cols>
    <col min="1" max="1" width="20.33203125" bestFit="1" customWidth="1"/>
  </cols>
  <sheetData>
    <row r="1" spans="1:3" x14ac:dyDescent="0.2">
      <c r="A1" t="s">
        <v>31</v>
      </c>
      <c r="B1">
        <v>35</v>
      </c>
      <c r="C1" t="s">
        <v>30</v>
      </c>
    </row>
    <row r="2" spans="1:3" x14ac:dyDescent="0.2">
      <c r="A2" t="s">
        <v>29</v>
      </c>
      <c r="B2">
        <v>0.45</v>
      </c>
      <c r="C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44DE-D784-9642-88BF-BF52A6381701}">
  <dimension ref="A1:H15"/>
  <sheetViews>
    <sheetView zoomScale="186" workbookViewId="0">
      <selection sqref="A1:H1048576"/>
    </sheetView>
  </sheetViews>
  <sheetFormatPr baseColWidth="10" defaultRowHeight="16" x14ac:dyDescent="0.2"/>
  <cols>
    <col min="3" max="8" width="10.83203125" style="23"/>
  </cols>
  <sheetData>
    <row r="1" spans="1:8" x14ac:dyDescent="0.2">
      <c r="A1" t="s">
        <v>32</v>
      </c>
      <c r="B1" t="s">
        <v>33</v>
      </c>
      <c r="C1" s="23" t="str">
        <f>Target!I4</f>
        <v>Total</v>
      </c>
      <c r="D1" s="23" t="str">
        <f>Target!J4</f>
        <v>Onshore</v>
      </c>
      <c r="E1" s="23" t="str">
        <f>Target!K4</f>
        <v>PV</v>
      </c>
      <c r="F1" s="23" t="str">
        <f>Target!L4</f>
        <v>Offshore</v>
      </c>
      <c r="G1" s="23" t="str">
        <f>Target!M4</f>
        <v>Biomass</v>
      </c>
      <c r="H1" s="23" t="str">
        <f>Target!N4</f>
        <v>Rest</v>
      </c>
    </row>
    <row r="2" spans="1:8" x14ac:dyDescent="0.2">
      <c r="A2" t="str">
        <f>Target!A6</f>
        <v>DE</v>
      </c>
      <c r="B2">
        <f>Target!B6</f>
        <v>2000</v>
      </c>
      <c r="C2" s="23">
        <f>Target!I6</f>
        <v>0.01</v>
      </c>
      <c r="D2" s="23">
        <f>Target!J6</f>
        <v>2E-3</v>
      </c>
      <c r="E2" s="23">
        <f>Target!K6</f>
        <v>2E-3</v>
      </c>
      <c r="F2" s="23">
        <f>Target!L6</f>
        <v>2E-3</v>
      </c>
      <c r="G2" s="23">
        <f>Target!M6</f>
        <v>2E-3</v>
      </c>
      <c r="H2" s="23">
        <f>Target!N6</f>
        <v>2E-3</v>
      </c>
    </row>
    <row r="3" spans="1:8" x14ac:dyDescent="0.2">
      <c r="A3" t="str">
        <f>Target!A8</f>
        <v>DE</v>
      </c>
      <c r="B3">
        <f>Target!B8</f>
        <v>2020</v>
      </c>
      <c r="C3" s="23">
        <f>Target!I8</f>
        <v>0.43</v>
      </c>
      <c r="D3" s="23">
        <f>Target!J8</f>
        <v>0.16800000000000001</v>
      </c>
      <c r="E3" s="23">
        <f>Target!K8</f>
        <v>8.3000000000000004E-2</v>
      </c>
      <c r="F3" s="23">
        <f>Target!L8</f>
        <v>5.5E-2</v>
      </c>
      <c r="G3" s="23">
        <f>Target!M8</f>
        <v>7.5999999999999998E-2</v>
      </c>
      <c r="H3" s="23">
        <f>Target!N8</f>
        <v>4.5000000000000005E-2</v>
      </c>
    </row>
    <row r="4" spans="1:8" x14ac:dyDescent="0.2">
      <c r="A4" t="str">
        <f>Target!A9</f>
        <v>DE</v>
      </c>
      <c r="B4">
        <f>Target!B9</f>
        <v>2021</v>
      </c>
      <c r="C4" s="23">
        <f>Target!I9</f>
        <v>0.43099999999999999</v>
      </c>
      <c r="D4" s="23">
        <f>Target!J9</f>
        <v>0.16800000000000001</v>
      </c>
      <c r="E4" s="23">
        <f>Target!K9</f>
        <v>8.3000000000000004E-2</v>
      </c>
      <c r="F4" s="23">
        <f>Target!L9</f>
        <v>5.5E-2</v>
      </c>
      <c r="G4" s="23">
        <f>Target!M9</f>
        <v>7.5999999999999998E-2</v>
      </c>
      <c r="H4" s="23">
        <f>Target!N9</f>
        <v>4.5000000000000005E-2</v>
      </c>
    </row>
    <row r="5" spans="1:8" x14ac:dyDescent="0.2">
      <c r="A5" t="str">
        <f>Target!A10</f>
        <v>DE</v>
      </c>
      <c r="B5">
        <f>Target!B10</f>
        <v>2025</v>
      </c>
      <c r="C5" s="23">
        <f>Target!I10</f>
        <v>0.51</v>
      </c>
      <c r="D5" s="23" t="str">
        <f>Target!J10</f>
        <v>NA</v>
      </c>
      <c r="E5" s="23" t="str">
        <f>Target!K10</f>
        <v>NA</v>
      </c>
      <c r="F5" s="23" t="str">
        <f>Target!L10</f>
        <v>NA</v>
      </c>
      <c r="G5" s="23" t="str">
        <f>Target!M10</f>
        <v>NA</v>
      </c>
      <c r="H5" s="23" t="str">
        <f>Target!N10</f>
        <v>NA</v>
      </c>
    </row>
    <row r="6" spans="1:8" x14ac:dyDescent="0.2">
      <c r="A6" t="str">
        <f>Target!A11</f>
        <v>DE</v>
      </c>
      <c r="B6">
        <f>Target!B11</f>
        <v>2030</v>
      </c>
      <c r="C6" s="23">
        <f>Target!I11</f>
        <v>0.65</v>
      </c>
      <c r="D6" s="23">
        <f>Target!J11</f>
        <v>0.24568965517241378</v>
      </c>
      <c r="E6" s="23">
        <f>Target!K11</f>
        <v>0.15517241379310345</v>
      </c>
      <c r="F6" s="23">
        <f>Target!L11</f>
        <v>0.14051724137931035</v>
      </c>
      <c r="G6" s="23">
        <f>Target!M11</f>
        <v>7.2413793103448282E-2</v>
      </c>
      <c r="H6" s="23">
        <f>Target!N11</f>
        <v>3.6206896551724141E-2</v>
      </c>
    </row>
    <row r="7" spans="1:8" x14ac:dyDescent="0.2">
      <c r="A7" t="str">
        <f>Target!A12</f>
        <v>DE</v>
      </c>
      <c r="B7">
        <f>Target!B12</f>
        <v>2060</v>
      </c>
      <c r="C7" s="23">
        <f>Target!I12</f>
        <v>0.99</v>
      </c>
      <c r="D7" s="23">
        <f>Target!J12</f>
        <v>0.36</v>
      </c>
      <c r="E7" s="23">
        <f>Target!K12</f>
        <v>0.27</v>
      </c>
      <c r="F7" s="23">
        <f>Target!L12</f>
        <v>0.22</v>
      </c>
      <c r="G7" s="23">
        <f>Target!M12</f>
        <v>0.09</v>
      </c>
      <c r="H7" s="23">
        <f>Target!N12</f>
        <v>0.05</v>
      </c>
    </row>
    <row r="8" spans="1:8" x14ac:dyDescent="0.2">
      <c r="A8" t="str">
        <f>Target!A13</f>
        <v>NL</v>
      </c>
      <c r="B8">
        <f>Target!B13</f>
        <v>2000</v>
      </c>
      <c r="C8" s="23">
        <f>Target!I13</f>
        <v>0.01</v>
      </c>
      <c r="D8" s="23">
        <f>Target!J13</f>
        <v>2E-3</v>
      </c>
      <c r="E8" s="23">
        <f>Target!K13</f>
        <v>2E-3</v>
      </c>
      <c r="F8" s="23">
        <f>Target!L13</f>
        <v>2E-3</v>
      </c>
      <c r="G8" s="23">
        <f>Target!M13</f>
        <v>2E-3</v>
      </c>
      <c r="H8" s="23">
        <f>Target!N13</f>
        <v>2E-3</v>
      </c>
    </row>
    <row r="9" spans="1:8" x14ac:dyDescent="0.2">
      <c r="A9" t="str">
        <f>Target!A15</f>
        <v>NL</v>
      </c>
      <c r="B9">
        <f>Target!B15</f>
        <v>2020</v>
      </c>
      <c r="C9" s="23">
        <f>Target!I15</f>
        <v>0.37</v>
      </c>
      <c r="D9" s="23">
        <f>Target!J15</f>
        <v>4.1000000000000002E-2</v>
      </c>
      <c r="E9" s="23">
        <f>Target!K15</f>
        <v>5.1400000000000001E-2</v>
      </c>
      <c r="F9" s="23">
        <f>Target!L15</f>
        <v>0.14599999999999999</v>
      </c>
      <c r="G9" s="23">
        <f>Target!M15</f>
        <v>0.11600000000000001</v>
      </c>
      <c r="H9" s="23">
        <f>Target!N15</f>
        <v>1.5600000000000003E-2</v>
      </c>
    </row>
    <row r="10" spans="1:8" x14ac:dyDescent="0.2">
      <c r="A10" t="str">
        <f>Target!A16</f>
        <v>NL</v>
      </c>
      <c r="B10">
        <f>Target!B16</f>
        <v>2030</v>
      </c>
      <c r="C10" s="23">
        <f>Target!I16</f>
        <v>0.7</v>
      </c>
      <c r="D10" s="23">
        <f>Target!J16</f>
        <v>0.11728723404255317</v>
      </c>
      <c r="E10" s="23">
        <f>Target!K16</f>
        <v>0.14335106382978721</v>
      </c>
      <c r="F10" s="23">
        <f>Target!L16</f>
        <v>0.36489361702127654</v>
      </c>
      <c r="G10" s="23" t="str">
        <f>Target!M16</f>
        <v>NA</v>
      </c>
      <c r="H10" s="23">
        <f>Target!N16</f>
        <v>7.4468085106382961E-2</v>
      </c>
    </row>
    <row r="11" spans="1:8" x14ac:dyDescent="0.2">
      <c r="A11" t="str">
        <f>Target!A17</f>
        <v>NL</v>
      </c>
      <c r="B11">
        <f>Target!B17</f>
        <v>2050</v>
      </c>
      <c r="C11" s="23">
        <f>Target!I17</f>
        <v>0.99</v>
      </c>
      <c r="D11" s="23">
        <f>Target!J17</f>
        <v>0.2</v>
      </c>
      <c r="E11" s="23">
        <f>Target!K17</f>
        <v>0.19</v>
      </c>
      <c r="F11" s="23">
        <f>Target!L17</f>
        <v>0.4</v>
      </c>
      <c r="G11" s="23">
        <f>Target!M17</f>
        <v>0.12</v>
      </c>
      <c r="H11" s="23">
        <f>Target!N17</f>
        <v>0.08</v>
      </c>
    </row>
    <row r="12" spans="1:8" x14ac:dyDescent="0.2">
      <c r="A12" t="str">
        <f>Target!A19</f>
        <v>FR</v>
      </c>
      <c r="B12">
        <f>Target!B19</f>
        <v>2028</v>
      </c>
      <c r="C12" s="23" t="str">
        <f>Target!I19</f>
        <v>NA</v>
      </c>
      <c r="D12" s="23" t="str">
        <f>Target!J19</f>
        <v>NA</v>
      </c>
      <c r="E12" s="23" t="str">
        <f>Target!K19</f>
        <v>NA</v>
      </c>
      <c r="F12" s="23" t="str">
        <f>Target!L19</f>
        <v>NA</v>
      </c>
      <c r="G12" s="23" t="str">
        <f>Target!M19</f>
        <v>NA</v>
      </c>
      <c r="H12" s="23" t="str">
        <f>Target!N19</f>
        <v>NA</v>
      </c>
    </row>
    <row r="13" spans="1:8" x14ac:dyDescent="0.2">
      <c r="A13" t="str">
        <f>Target!A20</f>
        <v>FR</v>
      </c>
      <c r="B13">
        <f>Target!B20</f>
        <v>2030</v>
      </c>
      <c r="C13" s="23">
        <f>Target!I20</f>
        <v>0.4</v>
      </c>
      <c r="D13" s="23" t="str">
        <f>Target!J20</f>
        <v>NA</v>
      </c>
      <c r="E13" s="23" t="str">
        <f>Target!K20</f>
        <v>NA</v>
      </c>
      <c r="F13" s="23" t="str">
        <f>Target!L20</f>
        <v>NA</v>
      </c>
      <c r="G13" s="23" t="str">
        <f>Target!M20</f>
        <v>NA</v>
      </c>
      <c r="H13" s="23" t="str">
        <f>Target!N20</f>
        <v>NA</v>
      </c>
    </row>
    <row r="14" spans="1:8" x14ac:dyDescent="0.2">
      <c r="A14" t="str">
        <f>Target!A22</f>
        <v>BE</v>
      </c>
      <c r="B14">
        <f>Target!B22</f>
        <v>2030</v>
      </c>
      <c r="C14" s="23" t="str">
        <f>Target!I22</f>
        <v>NA</v>
      </c>
      <c r="D14" s="23" t="str">
        <f>Target!J22</f>
        <v>NA</v>
      </c>
      <c r="E14" s="23" t="str">
        <f>Target!K22</f>
        <v>NA</v>
      </c>
      <c r="F14" s="23" t="str">
        <f>Target!L22</f>
        <v>NA</v>
      </c>
      <c r="G14" s="23" t="str">
        <f>Target!M22</f>
        <v>NA</v>
      </c>
      <c r="H14" s="23" t="str">
        <f>Target!N22</f>
        <v>NA</v>
      </c>
    </row>
    <row r="15" spans="1:8" x14ac:dyDescent="0.2">
      <c r="A15" t="str">
        <f>Target!A24</f>
        <v>LU</v>
      </c>
      <c r="B15">
        <f>Target!B24</f>
        <v>2030</v>
      </c>
      <c r="C15" s="23" t="str">
        <f>Target!I24</f>
        <v>NA</v>
      </c>
      <c r="D15" s="23" t="str">
        <f>Target!J24</f>
        <v>NA</v>
      </c>
      <c r="E15" s="23" t="str">
        <f>Target!K24</f>
        <v>NA</v>
      </c>
      <c r="F15" s="23" t="str">
        <f>Target!L24</f>
        <v>NA</v>
      </c>
      <c r="G15" s="23" t="str">
        <f>Target!M24</f>
        <v>NA</v>
      </c>
      <c r="H15" s="23" t="str">
        <f>Target!N24</f>
        <v>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F147-63E8-844D-83F5-A73F149DED52}">
  <dimension ref="A1:H21"/>
  <sheetViews>
    <sheetView zoomScale="150" workbookViewId="0">
      <selection activeCell="C2" sqref="C2"/>
    </sheetView>
  </sheetViews>
  <sheetFormatPr baseColWidth="10" defaultRowHeight="16" x14ac:dyDescent="0.2"/>
  <cols>
    <col min="3" max="8" width="10.83203125" style="23"/>
  </cols>
  <sheetData>
    <row r="1" spans="1:8" x14ac:dyDescent="0.2">
      <c r="A1" t="s">
        <v>32</v>
      </c>
      <c r="B1" t="s">
        <v>33</v>
      </c>
      <c r="C1" s="39" t="str">
        <f>Target!I4</f>
        <v>Total</v>
      </c>
      <c r="D1" s="23" t="str">
        <f>Target!J4</f>
        <v>Onshore</v>
      </c>
      <c r="E1" s="23" t="str">
        <f>Target!K4</f>
        <v>PV</v>
      </c>
      <c r="F1" s="23" t="str">
        <f>Target!L4</f>
        <v>Offshore</v>
      </c>
      <c r="G1" s="23" t="str">
        <f>Target!M4</f>
        <v>Biomass</v>
      </c>
      <c r="H1" s="23" t="str">
        <f>Target!N4</f>
        <v>Rest</v>
      </c>
    </row>
    <row r="2" spans="1:8" x14ac:dyDescent="0.2">
      <c r="A2" t="str">
        <f>Target!A6</f>
        <v>DE</v>
      </c>
      <c r="B2">
        <f>Target!B6</f>
        <v>2000</v>
      </c>
      <c r="C2" s="38">
        <f>Target!O6</f>
        <v>0</v>
      </c>
      <c r="D2" s="38">
        <f>Target!Q6</f>
        <v>0</v>
      </c>
      <c r="E2" s="38">
        <f>Target!R6</f>
        <v>0</v>
      </c>
      <c r="F2" s="38">
        <f>Target!S6</f>
        <v>0</v>
      </c>
      <c r="G2" s="38">
        <f>Target!T6</f>
        <v>0</v>
      </c>
      <c r="H2" s="38">
        <f>Target!U6</f>
        <v>0</v>
      </c>
    </row>
    <row r="3" spans="1:8" x14ac:dyDescent="0.2">
      <c r="A3" t="str">
        <f>Target!A7</f>
        <v>DE</v>
      </c>
      <c r="B3">
        <f>Target!B7</f>
        <v>2019</v>
      </c>
      <c r="C3" s="38">
        <f>Target!O7</f>
        <v>518.47379100000001</v>
      </c>
      <c r="D3" s="38">
        <f>Target!Q7</f>
        <v>0</v>
      </c>
      <c r="E3" s="38">
        <f>Target!R7</f>
        <v>0</v>
      </c>
      <c r="F3" s="38">
        <f>Target!S7</f>
        <v>0</v>
      </c>
      <c r="G3" s="38">
        <f>Target!T7</f>
        <v>0</v>
      </c>
      <c r="H3" s="38">
        <f>Target!U7</f>
        <v>0</v>
      </c>
    </row>
    <row r="4" spans="1:8" x14ac:dyDescent="0.2">
      <c r="A4" t="str">
        <f>Target!A8</f>
        <v>DE</v>
      </c>
      <c r="B4">
        <f>Target!B8</f>
        <v>2020</v>
      </c>
      <c r="C4" s="38">
        <f>Target!O8</f>
        <v>524.06708272727269</v>
      </c>
      <c r="D4" s="38">
        <f>Target!Q8</f>
        <v>88.043269898181819</v>
      </c>
      <c r="E4" s="38">
        <f>Target!R8</f>
        <v>43.497567866363639</v>
      </c>
      <c r="F4" s="38">
        <f>Target!S8</f>
        <v>28.823689549999997</v>
      </c>
      <c r="G4" s="38">
        <f>Target!T8</f>
        <v>39.829098287272721</v>
      </c>
      <c r="H4" s="38">
        <f>Target!U8</f>
        <v>23.583018722727275</v>
      </c>
    </row>
    <row r="5" spans="1:8" x14ac:dyDescent="0.2">
      <c r="A5" t="str">
        <f>Target!A9</f>
        <v>DE</v>
      </c>
      <c r="B5">
        <f>Target!B9</f>
        <v>2021</v>
      </c>
      <c r="C5" s="38">
        <f>Target!O9</f>
        <v>529.66037445454549</v>
      </c>
      <c r="D5" s="38">
        <f>Target!Q9</f>
        <v>88.982942908363654</v>
      </c>
      <c r="E5" s="38">
        <f>Target!R9</f>
        <v>43.961811079727276</v>
      </c>
      <c r="F5" s="38">
        <f>Target!S9</f>
        <v>29.131320595000002</v>
      </c>
      <c r="G5" s="38">
        <f>Target!T9</f>
        <v>40.254188458545457</v>
      </c>
      <c r="H5" s="38">
        <f>Target!U9</f>
        <v>23.834716850454551</v>
      </c>
    </row>
    <row r="6" spans="1:8" x14ac:dyDescent="0.2">
      <c r="A6" t="str">
        <f>Target!A10</f>
        <v>DE</v>
      </c>
      <c r="B6">
        <f>Target!B10</f>
        <v>2025</v>
      </c>
      <c r="C6" s="38">
        <f>Target!O10</f>
        <v>552.03354136363635</v>
      </c>
      <c r="D6" s="38">
        <f>Target!Q10</f>
        <v>0</v>
      </c>
      <c r="E6" s="38">
        <f>Target!R10</f>
        <v>0</v>
      </c>
      <c r="F6" s="38">
        <f>Target!S10</f>
        <v>0</v>
      </c>
      <c r="G6" s="38">
        <f>Target!T10</f>
        <v>0</v>
      </c>
      <c r="H6" s="38">
        <f>Target!U10</f>
        <v>0</v>
      </c>
    </row>
    <row r="7" spans="1:8" x14ac:dyDescent="0.2">
      <c r="A7" t="str">
        <f>Target!A11</f>
        <v>DE</v>
      </c>
      <c r="B7">
        <f>Target!B11</f>
        <v>2030</v>
      </c>
      <c r="C7" s="38">
        <f>Target!O11</f>
        <v>580</v>
      </c>
      <c r="D7" s="38">
        <f>Target!Q11</f>
        <v>142.5</v>
      </c>
      <c r="E7" s="38">
        <f>Target!R11</f>
        <v>90</v>
      </c>
      <c r="F7" s="38">
        <f>Target!S11</f>
        <v>81.5</v>
      </c>
      <c r="G7" s="38">
        <f>Target!T11</f>
        <v>42</v>
      </c>
      <c r="H7" s="38">
        <f>Target!U11</f>
        <v>21</v>
      </c>
    </row>
    <row r="8" spans="1:8" x14ac:dyDescent="0.2">
      <c r="A8" t="str">
        <f>Target!A12</f>
        <v>DE</v>
      </c>
      <c r="B8">
        <f>Target!B12</f>
        <v>2060</v>
      </c>
      <c r="C8" s="38">
        <f>Target!O12</f>
        <v>650</v>
      </c>
      <c r="D8" s="38">
        <f>Target!Q12</f>
        <v>234</v>
      </c>
      <c r="E8" s="38">
        <f>Target!R12</f>
        <v>175.5</v>
      </c>
      <c r="F8" s="38">
        <f>Target!S12</f>
        <v>143</v>
      </c>
      <c r="G8" s="38">
        <f>Target!T12</f>
        <v>58.5</v>
      </c>
      <c r="H8" s="38">
        <f>Target!U12</f>
        <v>32.5</v>
      </c>
    </row>
    <row r="9" spans="1:8" x14ac:dyDescent="0.2">
      <c r="A9" t="str">
        <f>Target!A13</f>
        <v>NL</v>
      </c>
      <c r="B9">
        <f>Target!B13</f>
        <v>2000</v>
      </c>
      <c r="C9" s="38">
        <f>Target!O13</f>
        <v>77.23520987012985</v>
      </c>
      <c r="D9" s="38">
        <f>Target!Q13</f>
        <v>0</v>
      </c>
      <c r="E9" s="38">
        <f>Target!R13</f>
        <v>0</v>
      </c>
      <c r="F9" s="38">
        <f>Target!S13</f>
        <v>0</v>
      </c>
      <c r="G9" s="38">
        <f>Target!T13</f>
        <v>0</v>
      </c>
      <c r="H9" s="38">
        <f>Target!U13</f>
        <v>0</v>
      </c>
    </row>
    <row r="10" spans="1:8" x14ac:dyDescent="0.2">
      <c r="A10" t="str">
        <f>Target!A14</f>
        <v>NL</v>
      </c>
      <c r="B10">
        <f>Target!B14</f>
        <v>2019</v>
      </c>
      <c r="C10" s="38">
        <f>Target!O14</f>
        <v>113.36719600000001</v>
      </c>
      <c r="D10" s="38">
        <f>Target!Q14</f>
        <v>0</v>
      </c>
      <c r="E10" s="38">
        <f>Target!R14</f>
        <v>0</v>
      </c>
      <c r="F10" s="38">
        <f>Target!S14</f>
        <v>0</v>
      </c>
      <c r="G10" s="38">
        <f>Target!T14</f>
        <v>0</v>
      </c>
      <c r="H10" s="38">
        <f>Target!U14</f>
        <v>0</v>
      </c>
    </row>
    <row r="11" spans="1:8" x14ac:dyDescent="0.2">
      <c r="A11" t="str">
        <f>Target!A15</f>
        <v>NL</v>
      </c>
      <c r="B11">
        <f>Target!B15</f>
        <v>2020</v>
      </c>
      <c r="C11" s="38">
        <f>Target!O15</f>
        <v>115.26887948051949</v>
      </c>
      <c r="D11" s="38">
        <f>Target!Q15</f>
        <v>4.7260240587012996</v>
      </c>
      <c r="E11" s="38">
        <f>Target!R15</f>
        <v>5.9248204052987017</v>
      </c>
      <c r="F11" s="38">
        <f>Target!S15</f>
        <v>16.829256404155846</v>
      </c>
      <c r="G11" s="38">
        <f>Target!T15</f>
        <v>13.371190019740261</v>
      </c>
      <c r="H11" s="38">
        <f>Target!U15</f>
        <v>1.7981945198961042</v>
      </c>
    </row>
    <row r="12" spans="1:8" x14ac:dyDescent="0.2">
      <c r="A12" t="str">
        <f>Target!A16</f>
        <v>NL</v>
      </c>
      <c r="B12">
        <f>Target!B16</f>
        <v>2030</v>
      </c>
      <c r="C12" s="38">
        <f>Target!O16</f>
        <v>134.28571428571431</v>
      </c>
      <c r="D12" s="38">
        <f>Target!Q16</f>
        <v>15.75</v>
      </c>
      <c r="E12" s="38">
        <f>Target!R16</f>
        <v>19.25</v>
      </c>
      <c r="F12" s="38">
        <f>Target!S16</f>
        <v>49</v>
      </c>
      <c r="G12" s="38">
        <f>Target!T16</f>
        <v>0</v>
      </c>
      <c r="H12" s="38">
        <f>Target!U16</f>
        <v>10</v>
      </c>
    </row>
    <row r="13" spans="1:8" x14ac:dyDescent="0.2">
      <c r="A13" t="str">
        <f>Target!A17</f>
        <v>NL</v>
      </c>
      <c r="B13">
        <f>Target!B17</f>
        <v>2050</v>
      </c>
      <c r="C13" s="38">
        <f>Target!O17</f>
        <v>0</v>
      </c>
      <c r="D13" s="38">
        <f>Target!Q17</f>
        <v>0</v>
      </c>
      <c r="E13" s="38">
        <f>Target!R17</f>
        <v>0</v>
      </c>
      <c r="F13" s="38">
        <f>Target!S17</f>
        <v>0</v>
      </c>
      <c r="G13" s="38">
        <f>Target!T17</f>
        <v>0</v>
      </c>
      <c r="H13" s="38">
        <f>Target!U17</f>
        <v>0</v>
      </c>
    </row>
    <row r="14" spans="1:8" x14ac:dyDescent="0.2">
      <c r="A14" t="str">
        <f>Target!A18</f>
        <v>FR</v>
      </c>
      <c r="B14">
        <f>Target!B18</f>
        <v>2019</v>
      </c>
      <c r="C14" s="38">
        <f>Target!O18</f>
        <v>445.73663499999998</v>
      </c>
      <c r="D14" s="38">
        <f>Target!Q18</f>
        <v>0</v>
      </c>
      <c r="E14" s="38">
        <f>Target!R18</f>
        <v>0</v>
      </c>
      <c r="F14" s="38">
        <f>Target!S18</f>
        <v>0</v>
      </c>
      <c r="G14" s="38">
        <f>Target!T18</f>
        <v>0</v>
      </c>
      <c r="H14" s="38">
        <f>Target!U18</f>
        <v>0</v>
      </c>
    </row>
    <row r="15" spans="1:8" x14ac:dyDescent="0.2">
      <c r="A15" t="str">
        <f>Target!A19</f>
        <v>FR</v>
      </c>
      <c r="B15">
        <f>Target!B19</f>
        <v>2028</v>
      </c>
      <c r="C15" s="38">
        <f>Target!O19</f>
        <v>0</v>
      </c>
      <c r="D15" s="38">
        <f>Target!Q19</f>
        <v>0</v>
      </c>
      <c r="E15" s="38">
        <f>Target!R19</f>
        <v>0</v>
      </c>
      <c r="F15" s="38">
        <f>Target!S19</f>
        <v>0</v>
      </c>
      <c r="G15" s="38">
        <f>Target!T19</f>
        <v>0</v>
      </c>
      <c r="H15" s="38">
        <f>Target!U19</f>
        <v>0</v>
      </c>
    </row>
    <row r="16" spans="1:8" x14ac:dyDescent="0.2">
      <c r="A16" t="str">
        <f>Target!A20</f>
        <v>FR</v>
      </c>
      <c r="B16">
        <f>Target!B20</f>
        <v>2030</v>
      </c>
      <c r="C16" s="38">
        <f>Target!O20</f>
        <v>0</v>
      </c>
      <c r="D16" s="38">
        <f>Target!Q20</f>
        <v>0</v>
      </c>
      <c r="E16" s="38">
        <f>Target!R20</f>
        <v>0</v>
      </c>
      <c r="F16" s="38">
        <f>Target!S20</f>
        <v>0</v>
      </c>
      <c r="G16" s="38">
        <f>Target!T20</f>
        <v>0</v>
      </c>
      <c r="H16" s="38">
        <f>Target!U20</f>
        <v>0</v>
      </c>
    </row>
    <row r="17" spans="1:8" x14ac:dyDescent="0.2">
      <c r="A17" t="str">
        <f>Target!A21</f>
        <v>BE</v>
      </c>
      <c r="B17">
        <f>Target!B21</f>
        <v>2019</v>
      </c>
      <c r="C17" s="38">
        <f>Target!O21</f>
        <v>83.078999999999994</v>
      </c>
      <c r="D17" s="38">
        <f>Target!Q21</f>
        <v>0</v>
      </c>
      <c r="E17" s="38">
        <f>Target!R21</f>
        <v>0</v>
      </c>
      <c r="F17" s="38">
        <f>Target!S21</f>
        <v>0</v>
      </c>
      <c r="G17" s="38">
        <f>Target!T21</f>
        <v>0</v>
      </c>
      <c r="H17" s="38">
        <f>Target!U21</f>
        <v>0</v>
      </c>
    </row>
    <row r="18" spans="1:8" x14ac:dyDescent="0.2">
      <c r="A18" t="str">
        <f>Target!A22</f>
        <v>BE</v>
      </c>
      <c r="B18">
        <f>Target!B22</f>
        <v>2030</v>
      </c>
      <c r="C18" s="38">
        <f>Target!O22</f>
        <v>0</v>
      </c>
      <c r="D18" s="38">
        <f>Target!Q22</f>
        <v>0</v>
      </c>
      <c r="E18" s="38">
        <f>Target!R22</f>
        <v>0</v>
      </c>
      <c r="F18" s="38">
        <f>Target!S22</f>
        <v>0</v>
      </c>
      <c r="G18" s="38">
        <f>Target!T22</f>
        <v>0</v>
      </c>
      <c r="H18" s="38">
        <f>Target!U22</f>
        <v>0</v>
      </c>
    </row>
    <row r="19" spans="1:8" x14ac:dyDescent="0.2">
      <c r="A19" t="str">
        <f>Target!A23</f>
        <v>LU</v>
      </c>
      <c r="B19">
        <f>Target!B23</f>
        <v>2019</v>
      </c>
      <c r="C19" s="38">
        <f>Target!O23</f>
        <v>6.3652360000000003</v>
      </c>
      <c r="D19" s="38">
        <f>Target!Q23</f>
        <v>0</v>
      </c>
      <c r="E19" s="38">
        <f>Target!R23</f>
        <v>0</v>
      </c>
      <c r="F19" s="38">
        <f>Target!S23</f>
        <v>0</v>
      </c>
      <c r="G19" s="38">
        <f>Target!T23</f>
        <v>0</v>
      </c>
      <c r="H19" s="38">
        <f>Target!U23</f>
        <v>0</v>
      </c>
    </row>
    <row r="20" spans="1:8" x14ac:dyDescent="0.2">
      <c r="A20" t="str">
        <f>Target!A24</f>
        <v>LU</v>
      </c>
      <c r="B20">
        <f>Target!B24</f>
        <v>2030</v>
      </c>
      <c r="C20" s="38">
        <f>Target!O24</f>
        <v>0</v>
      </c>
      <c r="D20" s="38">
        <f>Target!Q24</f>
        <v>0</v>
      </c>
      <c r="E20" s="38">
        <f>Target!R24</f>
        <v>0</v>
      </c>
      <c r="F20" s="38">
        <f>Target!S24</f>
        <v>0</v>
      </c>
      <c r="G20" s="38">
        <f>Target!T24</f>
        <v>0</v>
      </c>
      <c r="H20" s="38">
        <f>Target!U24</f>
        <v>0</v>
      </c>
    </row>
    <row r="21" spans="1:8" x14ac:dyDescent="0.2">
      <c r="C21" s="1"/>
      <c r="D21" s="1"/>
      <c r="E21" s="1"/>
      <c r="F21" s="1"/>
      <c r="G21" s="1"/>
      <c r="H2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Target</vt:lpstr>
      <vt:lpstr>Assumptions</vt:lpstr>
      <vt:lpstr>Export Production</vt:lpstr>
      <vt:lpstr>Export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Melliger</dc:creator>
  <cp:lastModifiedBy>Marc Melliger</cp:lastModifiedBy>
  <dcterms:created xsi:type="dcterms:W3CDTF">2020-06-15T08:15:32Z</dcterms:created>
  <dcterms:modified xsi:type="dcterms:W3CDTF">2020-08-04T14:39:01Z</dcterms:modified>
</cp:coreProperties>
</file>