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8c5e3f2242f5478/Documentos/pratica_excel_curso/"/>
    </mc:Choice>
  </mc:AlternateContent>
  <xr:revisionPtr revIDLastSave="1301" documentId="8_{574FED7B-451C-4FAA-8B94-77F1DC9CB980}" xr6:coauthVersionLast="47" xr6:coauthVersionMax="47" xr10:uidLastSave="{73438B98-A802-48A0-9FCE-591DE02970B3}"/>
  <bookViews>
    <workbookView xWindow="-20610" yWindow="-120" windowWidth="20730" windowHeight="11040" firstSheet="5" activeTab="12" xr2:uid="{B44674F9-687E-48CA-909A-AF8F0A949891}"/>
  </bookViews>
  <sheets>
    <sheet name="Janeiro" sheetId="1" r:id="rId1"/>
    <sheet name="Fevereiro" sheetId="2" r:id="rId2"/>
    <sheet name="Março" sheetId="3" r:id="rId3"/>
    <sheet name="Abril" sheetId="4" r:id="rId4"/>
    <sheet name="Maio" sheetId="5" r:id="rId5"/>
    <sheet name="Junho" sheetId="6" r:id="rId6"/>
    <sheet name="Julho" sheetId="7" r:id="rId7"/>
    <sheet name="Agosto" sheetId="8" r:id="rId8"/>
    <sheet name="Setembro" sheetId="9" r:id="rId9"/>
    <sheet name="Outubro" sheetId="10" r:id="rId10"/>
    <sheet name="Novembro" sheetId="11" r:id="rId11"/>
    <sheet name="Dezembro" sheetId="12" r:id="rId12"/>
    <sheet name="Anual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1" i="13" l="1"/>
  <c r="AF3" i="13"/>
  <c r="AF14" i="13"/>
  <c r="B15" i="10"/>
  <c r="H21" i="1"/>
  <c r="H11" i="1"/>
  <c r="B15" i="2"/>
  <c r="L20" i="2" s="1"/>
  <c r="AA4" i="2" s="1"/>
  <c r="M20" i="2" s="1"/>
  <c r="E21" i="1"/>
  <c r="B22" i="1"/>
  <c r="B15" i="1"/>
  <c r="E13" i="1"/>
  <c r="B22" i="4"/>
  <c r="B15" i="11"/>
  <c r="H11" i="11"/>
  <c r="B15" i="7"/>
  <c r="B22" i="6"/>
  <c r="E21" i="6"/>
  <c r="H21" i="6"/>
  <c r="H11" i="6"/>
  <c r="E13" i="5"/>
  <c r="E13" i="6"/>
  <c r="B15" i="6"/>
  <c r="B22" i="12"/>
  <c r="H21" i="12"/>
  <c r="E21" i="12"/>
  <c r="B15" i="12"/>
  <c r="E13" i="12"/>
  <c r="H11" i="12"/>
  <c r="B22" i="11"/>
  <c r="H21" i="11"/>
  <c r="E21" i="11"/>
  <c r="E13" i="11"/>
  <c r="B22" i="10"/>
  <c r="H21" i="10"/>
  <c r="E21" i="10"/>
  <c r="E13" i="10"/>
  <c r="H11" i="10"/>
  <c r="B22" i="9"/>
  <c r="H21" i="9"/>
  <c r="E21" i="9"/>
  <c r="B15" i="9"/>
  <c r="E13" i="9"/>
  <c r="H11" i="9"/>
  <c r="B22" i="8"/>
  <c r="H21" i="8"/>
  <c r="E21" i="8"/>
  <c r="B15" i="8"/>
  <c r="E13" i="8"/>
  <c r="H11" i="8"/>
  <c r="B22" i="7"/>
  <c r="H21" i="7"/>
  <c r="E21" i="7"/>
  <c r="E13" i="7"/>
  <c r="H11" i="7"/>
  <c r="B22" i="5"/>
  <c r="H21" i="5"/>
  <c r="E21" i="5"/>
  <c r="B15" i="5"/>
  <c r="H11" i="5"/>
  <c r="E13" i="4"/>
  <c r="H21" i="4"/>
  <c r="E21" i="4"/>
  <c r="B15" i="4"/>
  <c r="H11" i="4"/>
  <c r="L20" i="3"/>
  <c r="AB4" i="3" s="1"/>
  <c r="M20" i="3" s="1"/>
  <c r="B15" i="3"/>
  <c r="L21" i="3" s="1"/>
  <c r="H21" i="3"/>
  <c r="E21" i="3"/>
  <c r="B22" i="3"/>
  <c r="H11" i="3"/>
  <c r="E13" i="3"/>
  <c r="L19" i="3" s="1"/>
  <c r="AB3" i="3" s="1"/>
  <c r="M19" i="3" s="1"/>
  <c r="L21" i="1"/>
  <c r="AB4" i="1" s="1"/>
  <c r="M21" i="1" s="1"/>
  <c r="L20" i="1"/>
  <c r="AB3" i="1" s="1"/>
  <c r="M20" i="1" s="1"/>
  <c r="L21" i="2"/>
  <c r="L19" i="2"/>
  <c r="AA3" i="2" s="1"/>
  <c r="M19" i="2" s="1"/>
  <c r="B22" i="2"/>
  <c r="E13" i="2"/>
  <c r="H11" i="2"/>
  <c r="H21" i="2"/>
  <c r="E21" i="2"/>
  <c r="AF6" i="13" l="1"/>
  <c r="B4" i="3"/>
  <c r="B5" i="3" s="1"/>
  <c r="S3" i="3" s="1"/>
  <c r="L19" i="12"/>
  <c r="AB3" i="12" s="1"/>
  <c r="M19" i="12" s="1"/>
  <c r="B4" i="11"/>
  <c r="U2" i="11" s="1"/>
  <c r="AF15" i="13"/>
  <c r="L22" i="8"/>
  <c r="B4" i="8"/>
  <c r="B5" i="8" s="1"/>
  <c r="AA4" i="8" s="1"/>
  <c r="AF13" i="13"/>
  <c r="AF12" i="13"/>
  <c r="AF4" i="13"/>
  <c r="L20" i="6"/>
  <c r="AF7" i="13"/>
  <c r="AF5" i="13"/>
  <c r="L21" i="10"/>
  <c r="Z7" i="10" s="1"/>
  <c r="M21" i="10" s="1"/>
  <c r="L19" i="11"/>
  <c r="AA3" i="11" s="1"/>
  <c r="M19" i="11" s="1"/>
  <c r="L21" i="11"/>
  <c r="L20" i="11"/>
  <c r="AA4" i="11" s="1"/>
  <c r="M20" i="11" s="1"/>
  <c r="AF2" i="13"/>
  <c r="L20" i="9"/>
  <c r="Z6" i="9" s="1"/>
  <c r="M20" i="9" s="1"/>
  <c r="AF10" i="13"/>
  <c r="L22" i="1"/>
  <c r="B4" i="12"/>
  <c r="S2" i="12" s="1"/>
  <c r="L20" i="12"/>
  <c r="AB4" i="12" s="1"/>
  <c r="M20" i="12" s="1"/>
  <c r="L21" i="12"/>
  <c r="B4" i="10"/>
  <c r="B5" i="10" s="1"/>
  <c r="AA3" i="10" s="1"/>
  <c r="L20" i="10"/>
  <c r="Z6" i="10" s="1"/>
  <c r="M20" i="10" s="1"/>
  <c r="L22" i="10"/>
  <c r="L22" i="9"/>
  <c r="L21" i="9"/>
  <c r="Z7" i="9" s="1"/>
  <c r="M21" i="9" s="1"/>
  <c r="B4" i="9"/>
  <c r="B5" i="9" s="1"/>
  <c r="AA4" i="9" s="1"/>
  <c r="L20" i="8"/>
  <c r="Z6" i="8" s="1"/>
  <c r="M20" i="8" s="1"/>
  <c r="L21" i="8"/>
  <c r="Z7" i="8" s="1"/>
  <c r="M21" i="8" s="1"/>
  <c r="L20" i="7"/>
  <c r="AA4" i="7" s="1"/>
  <c r="M20" i="7" s="1"/>
  <c r="L21" i="7"/>
  <c r="L19" i="7"/>
  <c r="AA3" i="7" s="1"/>
  <c r="M19" i="7" s="1"/>
  <c r="B4" i="7"/>
  <c r="L21" i="5"/>
  <c r="Z7" i="5" s="1"/>
  <c r="M21" i="5" s="1"/>
  <c r="L20" i="4"/>
  <c r="Z6" i="4" s="1"/>
  <c r="L22" i="5"/>
  <c r="B4" i="5"/>
  <c r="L20" i="5"/>
  <c r="Z6" i="5" s="1"/>
  <c r="M20" i="5" s="1"/>
  <c r="L21" i="4"/>
  <c r="Z7" i="4" s="1"/>
  <c r="L22" i="4"/>
  <c r="B4" i="4"/>
  <c r="AA2" i="4" s="1"/>
  <c r="S4" i="3"/>
  <c r="S2" i="3"/>
  <c r="B4" i="1"/>
  <c r="AA3" i="8" l="1"/>
  <c r="B5" i="11"/>
  <c r="U3" i="11" s="1"/>
  <c r="AA2" i="10"/>
  <c r="AA4" i="10"/>
  <c r="AA2" i="8"/>
  <c r="AA3" i="9"/>
  <c r="B5" i="12"/>
  <c r="S4" i="12" s="1"/>
  <c r="S3" i="12"/>
  <c r="AA2" i="9"/>
  <c r="B5" i="7"/>
  <c r="U2" i="7"/>
  <c r="M21" i="4"/>
  <c r="M20" i="4"/>
  <c r="B5" i="5"/>
  <c r="AA2" i="5"/>
  <c r="B5" i="4"/>
  <c r="B5" i="1"/>
  <c r="R5" i="1"/>
  <c r="U4" i="11" l="1"/>
  <c r="AA3" i="4"/>
  <c r="U3" i="7"/>
  <c r="U4" i="7"/>
  <c r="AA4" i="5"/>
  <c r="AA3" i="5"/>
  <c r="AA4" i="4"/>
  <c r="R7" i="1"/>
  <c r="R6" i="1"/>
  <c r="B4" i="2"/>
  <c r="B4" i="6"/>
  <c r="R5" i="6" s="1"/>
  <c r="AB3" i="6"/>
  <c r="M20" i="6" s="1"/>
  <c r="L21" i="6"/>
  <c r="AB4" i="6" s="1"/>
  <c r="M21" i="6" s="1"/>
  <c r="L22" i="6"/>
  <c r="B5" i="2" l="1"/>
  <c r="U2" i="2"/>
  <c r="B5" i="6"/>
  <c r="AF18" i="13" s="1"/>
  <c r="U4" i="2" l="1"/>
  <c r="U3" i="2"/>
  <c r="R7" i="6"/>
  <c r="R6" i="6"/>
</calcChain>
</file>

<file path=xl/sharedStrings.xml><?xml version="1.0" encoding="utf-8"?>
<sst xmlns="http://schemas.openxmlformats.org/spreadsheetml/2006/main" count="716" uniqueCount="62">
  <si>
    <t>Custos:</t>
  </si>
  <si>
    <t>Gás</t>
  </si>
  <si>
    <t>Total:</t>
  </si>
  <si>
    <t>Calçados</t>
  </si>
  <si>
    <t>Investimento:</t>
  </si>
  <si>
    <t>Aluguel</t>
  </si>
  <si>
    <t>Condomínio</t>
  </si>
  <si>
    <t>Água</t>
  </si>
  <si>
    <t>Luz</t>
  </si>
  <si>
    <t>Internet</t>
  </si>
  <si>
    <t>IPTU</t>
  </si>
  <si>
    <t>Plano</t>
  </si>
  <si>
    <t>Exames</t>
  </si>
  <si>
    <t>Consultas</t>
  </si>
  <si>
    <t>Dentista</t>
  </si>
  <si>
    <t>Remédios</t>
  </si>
  <si>
    <t>Feira</t>
  </si>
  <si>
    <t>Mercado</t>
  </si>
  <si>
    <t>Açougue</t>
  </si>
  <si>
    <t>Roupas</t>
  </si>
  <si>
    <t>Academia</t>
  </si>
  <si>
    <t>Viagens</t>
  </si>
  <si>
    <t>Passeios</t>
  </si>
  <si>
    <t>Emplacamento</t>
  </si>
  <si>
    <t>Manutenção</t>
  </si>
  <si>
    <t>Gasolina</t>
  </si>
  <si>
    <t>Público</t>
  </si>
  <si>
    <t>Orçamento Financeiro - Janeiro</t>
  </si>
  <si>
    <t>Receita:</t>
  </si>
  <si>
    <t>Despesas:</t>
  </si>
  <si>
    <t>Saldo:</t>
  </si>
  <si>
    <t xml:space="preserve">Meta de Saldo: </t>
  </si>
  <si>
    <t>-</t>
  </si>
  <si>
    <t>&gt;= R$500,00</t>
  </si>
  <si>
    <t>Categoria:</t>
  </si>
  <si>
    <t>Valor:</t>
  </si>
  <si>
    <t>Orçamento Financeiro - Fevereiro</t>
  </si>
  <si>
    <t>Maior Despesa:</t>
  </si>
  <si>
    <t>Menor Despesa:</t>
  </si>
  <si>
    <t>Média das Despesas:</t>
  </si>
  <si>
    <t>Orçamento Financeiro - Março</t>
  </si>
  <si>
    <t>Despesas</t>
  </si>
  <si>
    <t>Saldo</t>
  </si>
  <si>
    <t>Orçamento Financeiro - Abril</t>
  </si>
  <si>
    <t>Orçamento Financeiro - Maio</t>
  </si>
  <si>
    <t>Orçamento Financeiro - Junho</t>
  </si>
  <si>
    <t>Orçamento Financeiro - Julho</t>
  </si>
  <si>
    <t>Orçamento Financeiro - Agosto</t>
  </si>
  <si>
    <t>Orçamento Financeiro - Setembro</t>
  </si>
  <si>
    <t>Orçamento Financeiro - Outubro</t>
  </si>
  <si>
    <t>Orçamento Financeiro - Novembro</t>
  </si>
  <si>
    <t>Orçamento Financeiro - Dezembro</t>
  </si>
  <si>
    <t>Média das despesas:</t>
  </si>
  <si>
    <t>Saúde</t>
  </si>
  <si>
    <t>Total das Despesas:</t>
  </si>
  <si>
    <t>Caixa:</t>
  </si>
  <si>
    <t>Moradia</t>
  </si>
  <si>
    <t>Alimentação</t>
  </si>
  <si>
    <t>Outros</t>
  </si>
  <si>
    <t>Lazer</t>
  </si>
  <si>
    <t>Transporte</t>
  </si>
  <si>
    <t xml:space="preserve">Moradia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</si>
</sst>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9" tint="-0.499984740745262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8" tint="-0.499984740745262"/>
      <name val="Aptos Narrow"/>
      <family val="2"/>
      <scheme val="minor"/>
    </font>
    <font>
      <b/>
      <sz val="11"/>
      <color theme="7" tint="-0.499984740745262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6" tint="-0.499984740745262"/>
      <name val="Aptos Narrow"/>
      <family val="2"/>
      <scheme val="minor"/>
    </font>
    <font>
      <b/>
      <sz val="11"/>
      <color theme="5" tint="-0.499984740745262"/>
      <name val="Aptos Narrow"/>
      <family val="2"/>
      <scheme val="minor"/>
    </font>
    <font>
      <b/>
      <sz val="11"/>
      <color theme="4" tint="-0.499984740745262"/>
      <name val="Aptos Narrow"/>
      <family val="2"/>
      <scheme val="minor"/>
    </font>
    <font>
      <b/>
      <sz val="11"/>
      <color theme="3" tint="9.9978637043366805E-2"/>
      <name val="Aptos Narrow"/>
      <family val="2"/>
      <scheme val="minor"/>
    </font>
    <font>
      <b/>
      <sz val="11"/>
      <color theme="2" tint="-0.89999084444715716"/>
      <name val="Aptos Narrow"/>
      <family val="2"/>
      <scheme val="minor"/>
    </font>
    <font>
      <b/>
      <sz val="11"/>
      <color theme="1" tint="4.9989318521683403E-2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0" borderId="1" xfId="0" applyFont="1" applyBorder="1"/>
    <xf numFmtId="0" fontId="3" fillId="0" borderId="0" xfId="0" applyFont="1"/>
    <xf numFmtId="164" fontId="0" fillId="0" borderId="0" xfId="0" applyNumberFormat="1"/>
    <xf numFmtId="164" fontId="1" fillId="3" borderId="1" xfId="0" applyNumberFormat="1" applyFont="1" applyFill="1" applyBorder="1"/>
    <xf numFmtId="164" fontId="0" fillId="0" borderId="1" xfId="0" applyNumberFormat="1" applyBorder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6" borderId="1" xfId="0" applyFont="1" applyFill="1" applyBorder="1"/>
    <xf numFmtId="0" fontId="1" fillId="7" borderId="1" xfId="0" applyFont="1" applyFill="1" applyBorder="1"/>
    <xf numFmtId="164" fontId="1" fillId="7" borderId="1" xfId="0" applyNumberFormat="1" applyFont="1" applyFill="1" applyBorder="1"/>
    <xf numFmtId="0" fontId="4" fillId="0" borderId="1" xfId="0" applyFont="1" applyBorder="1"/>
    <xf numFmtId="164" fontId="1" fillId="0" borderId="1" xfId="0" applyNumberFormat="1" applyFont="1" applyBorder="1"/>
    <xf numFmtId="0" fontId="1" fillId="9" borderId="1" xfId="0" applyFont="1" applyFill="1" applyBorder="1"/>
    <xf numFmtId="0" fontId="1" fillId="10" borderId="1" xfId="0" applyFont="1" applyFill="1" applyBorder="1"/>
    <xf numFmtId="164" fontId="1" fillId="10" borderId="1" xfId="0" applyNumberFormat="1" applyFont="1" applyFill="1" applyBorder="1"/>
    <xf numFmtId="0" fontId="5" fillId="0" borderId="1" xfId="0" applyFont="1" applyBorder="1"/>
    <xf numFmtId="0" fontId="1" fillId="0" borderId="0" xfId="0" applyFont="1"/>
    <xf numFmtId="0" fontId="1" fillId="0" borderId="1" xfId="0" applyFont="1" applyBorder="1"/>
    <xf numFmtId="0" fontId="1" fillId="12" borderId="1" xfId="0" applyFont="1" applyFill="1" applyBorder="1"/>
    <xf numFmtId="0" fontId="1" fillId="11" borderId="1" xfId="0" applyFont="1" applyFill="1" applyBorder="1"/>
    <xf numFmtId="164" fontId="1" fillId="11" borderId="1" xfId="0" applyNumberFormat="1" applyFont="1" applyFill="1" applyBorder="1"/>
    <xf numFmtId="0" fontId="7" fillId="0" borderId="1" xfId="0" applyFont="1" applyBorder="1"/>
    <xf numFmtId="0" fontId="1" fillId="14" borderId="1" xfId="0" applyFont="1" applyFill="1" applyBorder="1"/>
    <xf numFmtId="0" fontId="1" fillId="15" borderId="1" xfId="0" applyFont="1" applyFill="1" applyBorder="1"/>
    <xf numFmtId="164" fontId="1" fillId="15" borderId="1" xfId="0" applyNumberFormat="1" applyFont="1" applyFill="1" applyBorder="1"/>
    <xf numFmtId="0" fontId="8" fillId="0" borderId="1" xfId="0" applyFont="1" applyBorder="1"/>
    <xf numFmtId="0" fontId="1" fillId="17" borderId="1" xfId="0" applyFont="1" applyFill="1" applyBorder="1"/>
    <xf numFmtId="164" fontId="1" fillId="17" borderId="1" xfId="0" applyNumberFormat="1" applyFont="1" applyFill="1" applyBorder="1"/>
    <xf numFmtId="0" fontId="9" fillId="0" borderId="1" xfId="0" applyFont="1" applyBorder="1"/>
    <xf numFmtId="0" fontId="1" fillId="19" borderId="1" xfId="0" applyFont="1" applyFill="1" applyBorder="1"/>
    <xf numFmtId="0" fontId="1" fillId="20" borderId="1" xfId="0" applyFont="1" applyFill="1" applyBorder="1"/>
    <xf numFmtId="164" fontId="1" fillId="20" borderId="1" xfId="0" applyNumberFormat="1" applyFont="1" applyFill="1" applyBorder="1"/>
    <xf numFmtId="0" fontId="10" fillId="0" borderId="1" xfId="0" applyFont="1" applyBorder="1"/>
    <xf numFmtId="0" fontId="1" fillId="22" borderId="1" xfId="0" applyFont="1" applyFill="1" applyBorder="1"/>
    <xf numFmtId="0" fontId="1" fillId="23" borderId="1" xfId="0" applyFont="1" applyFill="1" applyBorder="1"/>
    <xf numFmtId="164" fontId="1" fillId="23" borderId="1" xfId="0" applyNumberFormat="1" applyFont="1" applyFill="1" applyBorder="1"/>
    <xf numFmtId="0" fontId="11" fillId="0" borderId="1" xfId="0" applyFont="1" applyBorder="1"/>
    <xf numFmtId="0" fontId="6" fillId="24" borderId="1" xfId="0" applyFont="1" applyFill="1" applyBorder="1"/>
    <xf numFmtId="0" fontId="1" fillId="25" borderId="1" xfId="0" applyFont="1" applyFill="1" applyBorder="1"/>
    <xf numFmtId="164" fontId="1" fillId="25" borderId="1" xfId="0" applyNumberFormat="1" applyFont="1" applyFill="1" applyBorder="1"/>
    <xf numFmtId="0" fontId="12" fillId="0" borderId="1" xfId="0" applyFont="1" applyBorder="1"/>
    <xf numFmtId="0" fontId="3" fillId="26" borderId="1" xfId="0" applyFont="1" applyFill="1" applyBorder="1"/>
    <xf numFmtId="164" fontId="1" fillId="2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3" fillId="0" borderId="0" xfId="0" applyFont="1"/>
    <xf numFmtId="0" fontId="2" fillId="4" borderId="0" xfId="0" applyFont="1" applyFill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8" borderId="0" xfId="0" applyFont="1" applyFill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8" fillId="13" borderId="0" xfId="0" applyFont="1" applyFill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9" fillId="16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0" fillId="18" borderId="0" xfId="0" applyFont="1" applyFill="1" applyAlignment="1">
      <alignment horizontal="center"/>
    </xf>
    <xf numFmtId="0" fontId="4" fillId="18" borderId="0" xfId="0" applyFont="1" applyFill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1" fillId="21" borderId="0" xfId="0" applyFont="1" applyFill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4"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rgb="FFFF7575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rgb="FFFF7575"/>
        </patternFill>
      </fill>
    </dxf>
    <dxf>
      <font>
        <b/>
        <i val="0"/>
        <color theme="6" tint="-0.499984740745262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rgb="FFFF9B9B"/>
        </patternFill>
      </fill>
    </dxf>
    <dxf>
      <font>
        <b/>
        <i val="0"/>
        <color theme="6" tint="-0.499984740745262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rgb="FFFF5D5D"/>
        </patternFill>
      </fill>
    </dxf>
    <dxf>
      <font>
        <b/>
        <i val="0"/>
        <color theme="6" tint="-0.499984740745262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rgb="FFFF5D5D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rgb="FFFF7575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rgb="FFFF7575"/>
        </patternFill>
      </fill>
    </dxf>
    <dxf>
      <font>
        <b/>
        <i val="0"/>
        <color theme="6" tint="-0.499984740745262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rgb="FFFF5D5D"/>
        </patternFill>
      </fill>
    </dxf>
    <dxf>
      <font>
        <b/>
        <i val="0"/>
        <color theme="6" tint="-0.499984740745262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rgb="FFFF5D5D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rgb="FFFF7575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rgb="FFFF7575"/>
        </patternFill>
      </fill>
    </dxf>
    <dxf>
      <font>
        <b/>
        <i val="0"/>
        <color theme="9" tint="-0.499984740745262"/>
      </font>
      <fill>
        <patternFill>
          <bgColor theme="9" tint="0.39994506668294322"/>
        </patternFill>
      </fill>
    </dxf>
    <dxf>
      <font>
        <b/>
        <i val="0"/>
        <color rgb="FFFF0000"/>
      </font>
      <fill>
        <patternFill>
          <bgColor rgb="FFFF7575"/>
        </patternFill>
      </fill>
    </dxf>
  </dxfs>
  <tableStyles count="0" defaultTableStyle="TableStyleMedium2" defaultPivotStyle="PivotStyleLight16"/>
  <colors>
    <mruColors>
      <color rgb="FF14002E"/>
      <color rgb="FFFF9B9B"/>
      <color rgb="FFFF6565"/>
      <color rgb="FFFF5D5D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de Janeiro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Orçamento Financeiro - Maio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13E-46D6-A0E3-C5AE95EE2E5C}"/>
              </c:ext>
            </c:extLst>
          </c:dPt>
          <c:dPt>
            <c:idx val="1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13E-46D6-A0E3-C5AE95EE2E5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13E-46D6-A0E3-C5AE95EE2E5C}"/>
              </c:ext>
            </c:extLst>
          </c:dPt>
          <c:cat>
            <c:strRef>
              <c:f>Maio!$Z$2:$Z$4</c:f>
              <c:strCache>
                <c:ptCount val="3"/>
                <c:pt idx="0">
                  <c:v>Despesas:</c:v>
                </c:pt>
                <c:pt idx="1">
                  <c:v>Saldo:</c:v>
                </c:pt>
                <c:pt idx="2">
                  <c:v>Saldo:</c:v>
                </c:pt>
              </c:strCache>
            </c:strRef>
          </c:cat>
          <c:val>
            <c:numRef>
              <c:f>Maio!$AA$2:$AA$4</c:f>
              <c:numCache>
                <c:formatCode>"R$"\ #,##0.00</c:formatCode>
                <c:ptCount val="3"/>
                <c:pt idx="0">
                  <c:v>5025</c:v>
                </c:pt>
                <c:pt idx="1">
                  <c:v>0</c:v>
                </c:pt>
                <c:pt idx="2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3E-46D6-A0E3-C5AE95EE2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Orçamento Financeiro - Maio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Moradia</c:v>
          </c:tx>
          <c:spPr>
            <a:solidFill>
              <a:schemeClr val="accent2">
                <a:tint val="5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Maio!$B$15</c:f>
              <c:numCache>
                <c:formatCode>"R$"\ #,##0.00</c:formatCode>
                <c:ptCount val="1"/>
                <c:pt idx="0">
                  <c:v>1785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C-4100-8F71-9867EB31B0A1}"/>
            </c:ext>
          </c:extLst>
        </c:ser>
        <c:ser>
          <c:idx val="1"/>
          <c:order val="1"/>
          <c:tx>
            <c:v>Saúde</c:v>
          </c:tx>
          <c:spPr>
            <a:solidFill>
              <a:schemeClr val="accent2">
                <a:tint val="7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Maio!$E$13</c:f>
              <c:numCache>
                <c:formatCode>"R$"\ #,##0.00</c:formatCode>
                <c:ptCount val="1"/>
                <c:pt idx="0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7C-4100-8F71-9867EB31B0A1}"/>
            </c:ext>
          </c:extLst>
        </c:ser>
        <c:ser>
          <c:idx val="2"/>
          <c:order val="2"/>
          <c:tx>
            <c:v>Alimentação</c:v>
          </c:tx>
          <c:spPr>
            <a:solidFill>
              <a:schemeClr val="accent2">
                <a:tint val="9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Maio!$H$11</c:f>
              <c:numCache>
                <c:formatCode>"R$"\ #,##0.00</c:formatCode>
                <c:ptCount val="1"/>
                <c:pt idx="0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7C-4100-8F71-9867EB31B0A1}"/>
            </c:ext>
          </c:extLst>
        </c:ser>
        <c:ser>
          <c:idx val="3"/>
          <c:order val="3"/>
          <c:tx>
            <c:v>Outros</c:v>
          </c:tx>
          <c:spPr>
            <a:solidFill>
              <a:schemeClr val="accent2">
                <a:shade val="9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Maio!$H$21</c:f>
              <c:numCache>
                <c:formatCode>"R$"\ #,##0.00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7C-4100-8F71-9867EB31B0A1}"/>
            </c:ext>
          </c:extLst>
        </c:ser>
        <c:ser>
          <c:idx val="4"/>
          <c:order val="4"/>
          <c:tx>
            <c:v>Lazer</c:v>
          </c:tx>
          <c:spPr>
            <a:solidFill>
              <a:schemeClr val="accent2">
                <a:shade val="7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Maio!$E$21</c:f>
              <c:numCache>
                <c:formatCode>"R$"\ #,##0.00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7C-4100-8F71-9867EB31B0A1}"/>
            </c:ext>
          </c:extLst>
        </c:ser>
        <c:ser>
          <c:idx val="5"/>
          <c:order val="5"/>
          <c:tx>
            <c:v>Transporte</c:v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Maio!$B$22</c:f>
              <c:numCache>
                <c:formatCode>"R$"\ #,##0.00</c:formatCode>
                <c:ptCount val="1"/>
                <c:pt idx="0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7C-4100-8F71-9867EB31B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411664"/>
        <c:axId val="1874412144"/>
      </c:barChart>
      <c:catAx>
        <c:axId val="18744116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4412144"/>
        <c:crosses val="autoZero"/>
        <c:auto val="1"/>
        <c:lblAlgn val="ctr"/>
        <c:lblOffset val="100"/>
        <c:noMultiLvlLbl val="0"/>
      </c:catAx>
      <c:valAx>
        <c:axId val="1874412144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4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>
      <a:glow rad="63500">
        <a:schemeClr val="accent3">
          <a:satMod val="175000"/>
          <a:alpha val="40000"/>
        </a:schemeClr>
      </a:glo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de Janeiro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Orçamento Financeiro - Junho</a:t>
            </a:r>
            <a:endParaRPr lang="pt-BR" b="1" baseline="0"/>
          </a:p>
        </c:rich>
      </c:tx>
      <c:layout>
        <c:manualLayout>
          <c:xMode val="edge"/>
          <c:yMode val="edge"/>
          <c:x val="0.162921098538907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flip="none" rotWithShape="1">
                <a:gsLst>
                  <a:gs pos="0">
                    <a:schemeClr val="accent1">
                      <a:lumMod val="0"/>
                      <a:lumOff val="100000"/>
                    </a:schemeClr>
                  </a:gs>
                  <a:gs pos="35000">
                    <a:schemeClr val="accent1">
                      <a:lumMod val="0"/>
                      <a:lumOff val="100000"/>
                    </a:schemeClr>
                  </a:gs>
                  <a:gs pos="100000">
                    <a:schemeClr val="accent1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F35-47E2-8CFC-41EC20CB63BD}"/>
              </c:ext>
            </c:extLst>
          </c:dPt>
          <c:dPt>
            <c:idx val="1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F35-47E2-8CFC-41EC20CB63B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F35-47E2-8CFC-41EC20CB63BD}"/>
              </c:ext>
            </c:extLst>
          </c:dPt>
          <c:cat>
            <c:strRef>
              <c:f>Junho!$Q$5:$Q$7</c:f>
              <c:strCache>
                <c:ptCount val="3"/>
                <c:pt idx="0">
                  <c:v>Despesas:</c:v>
                </c:pt>
                <c:pt idx="1">
                  <c:v>Saldo:</c:v>
                </c:pt>
                <c:pt idx="2">
                  <c:v>Saldo:</c:v>
                </c:pt>
              </c:strCache>
            </c:strRef>
          </c:cat>
          <c:val>
            <c:numRef>
              <c:f>Junho!$R$5:$R$7</c:f>
              <c:numCache>
                <c:formatCode>"R$"\ #,##0.00</c:formatCode>
                <c:ptCount val="3"/>
                <c:pt idx="0">
                  <c:v>4610</c:v>
                </c:pt>
                <c:pt idx="1">
                  <c:v>890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35-47E2-8CFC-41EC20CB6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Junho!$A$7</c:f>
              <c:strCache>
                <c:ptCount val="1"/>
                <c:pt idx="0">
                  <c:v>Moradia</c:v>
                </c:pt>
              </c:strCache>
            </c:strRef>
          </c:tx>
          <c:spPr>
            <a:solidFill>
              <a:schemeClr val="accent1">
                <a:tint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Junho!$A$1</c:f>
              <c:strCache>
                <c:ptCount val="1"/>
                <c:pt idx="0">
                  <c:v>Orçamento Financeiro - Junho</c:v>
                </c:pt>
              </c:strCache>
            </c:strRef>
          </c:cat>
          <c:val>
            <c:numRef>
              <c:f>Junho!$B$15</c:f>
              <c:numCache>
                <c:formatCode>"R$"\ #,##0.00</c:formatCode>
                <c:ptCount val="1"/>
                <c:pt idx="0">
                  <c:v>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D-4B46-8703-2A74E836DD95}"/>
            </c:ext>
          </c:extLst>
        </c:ser>
        <c:ser>
          <c:idx val="1"/>
          <c:order val="1"/>
          <c:tx>
            <c:strRef>
              <c:f>Junho!$D$7</c:f>
              <c:strCache>
                <c:ptCount val="1"/>
                <c:pt idx="0">
                  <c:v>Saúde</c:v>
                </c:pt>
              </c:strCache>
            </c:strRef>
          </c:tx>
          <c:spPr>
            <a:solidFill>
              <a:schemeClr val="accent1">
                <a:tint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Junho!$A$1</c:f>
              <c:strCache>
                <c:ptCount val="1"/>
                <c:pt idx="0">
                  <c:v>Orçamento Financeiro - Junho</c:v>
                </c:pt>
              </c:strCache>
            </c:strRef>
          </c:cat>
          <c:val>
            <c:numRef>
              <c:f>Junho!$E$13</c:f>
              <c:numCache>
                <c:formatCode>"R$"\ #,##0.00</c:formatCode>
                <c:ptCount val="1"/>
                <c:pt idx="0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D-4B46-8703-2A74E836DD95}"/>
            </c:ext>
          </c:extLst>
        </c:ser>
        <c:ser>
          <c:idx val="2"/>
          <c:order val="2"/>
          <c:tx>
            <c:strRef>
              <c:f>Junho!$G$7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chemeClr val="accent1">
                <a:tint val="9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Junho!$A$1</c:f>
              <c:strCache>
                <c:ptCount val="1"/>
                <c:pt idx="0">
                  <c:v>Orçamento Financeiro - Junho</c:v>
                </c:pt>
              </c:strCache>
            </c:strRef>
          </c:cat>
          <c:val>
            <c:numRef>
              <c:f>Junho!$H$11</c:f>
              <c:numCache>
                <c:formatCode>"R$"\ #,##0.00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1D-4B46-8703-2A74E836DD95}"/>
            </c:ext>
          </c:extLst>
        </c:ser>
        <c:ser>
          <c:idx val="3"/>
          <c:order val="3"/>
          <c:tx>
            <c:strRef>
              <c:f>Junho!$A$17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shade val="9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Junho!$A$1</c:f>
              <c:strCache>
                <c:ptCount val="1"/>
                <c:pt idx="0">
                  <c:v>Orçamento Financeiro - Junho</c:v>
                </c:pt>
              </c:strCache>
            </c:strRef>
          </c:cat>
          <c:val>
            <c:numRef>
              <c:f>Junho!$B$22</c:f>
              <c:numCache>
                <c:formatCode>"R$"\ #,##0.00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1D-4B46-8703-2A74E836DD95}"/>
            </c:ext>
          </c:extLst>
        </c:ser>
        <c:ser>
          <c:idx val="4"/>
          <c:order val="4"/>
          <c:tx>
            <c:strRef>
              <c:f>Junho!$D$17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chemeClr val="accent1">
                <a:shade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Junho!$A$1</c:f>
              <c:strCache>
                <c:ptCount val="1"/>
                <c:pt idx="0">
                  <c:v>Orçamento Financeiro - Junho</c:v>
                </c:pt>
              </c:strCache>
            </c:strRef>
          </c:cat>
          <c:val>
            <c:numRef>
              <c:f>Junho!$E$21</c:f>
              <c:numCache>
                <c:formatCode>"R$"\ #,##0.00</c:formatCode>
                <c:ptCount val="1"/>
                <c:pt idx="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1D-4B46-8703-2A74E836DD95}"/>
            </c:ext>
          </c:extLst>
        </c:ser>
        <c:ser>
          <c:idx val="5"/>
          <c:order val="5"/>
          <c:tx>
            <c:strRef>
              <c:f>Junho!$G$17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accent1">
                <a:shade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Junho!$A$1</c:f>
              <c:strCache>
                <c:ptCount val="1"/>
                <c:pt idx="0">
                  <c:v>Orçamento Financeiro - Junho</c:v>
                </c:pt>
              </c:strCache>
            </c:strRef>
          </c:cat>
          <c:val>
            <c:numRef>
              <c:f>Junho!$H$21</c:f>
              <c:numCache>
                <c:formatCode>"R$"\ #,##0.00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1D-4B46-8703-2A74E836DD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5028255"/>
        <c:axId val="535033055"/>
      </c:barChart>
      <c:catAx>
        <c:axId val="53502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033055"/>
        <c:crosses val="autoZero"/>
        <c:auto val="1"/>
        <c:lblAlgn val="ctr"/>
        <c:lblOffset val="100"/>
        <c:noMultiLvlLbl val="0"/>
      </c:catAx>
      <c:valAx>
        <c:axId val="53503305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3502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Orçamento Financeiro - Julho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Julho!$U$1</c:f>
              <c:strCache>
                <c:ptCount val="1"/>
                <c:pt idx="0">
                  <c:v>Valor: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chemeClr val="accent1">
                      <a:lumMod val="89000"/>
                    </a:schemeClr>
                  </a:gs>
                  <a:gs pos="23000">
                    <a:schemeClr val="accent1">
                      <a:lumMod val="89000"/>
                    </a:schemeClr>
                  </a:gs>
                  <a:gs pos="69000">
                    <a:schemeClr val="accent1">
                      <a:lumMod val="75000"/>
                    </a:schemeClr>
                  </a:gs>
                  <a:gs pos="97000">
                    <a:schemeClr val="accent1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7C0-4F94-BB03-A11F2355DF53}"/>
              </c:ext>
            </c:extLst>
          </c:dPt>
          <c:dPt>
            <c:idx val="1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7C0-4F94-BB03-A11F2355DF5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7C0-4F94-BB03-A11F2355DF53}"/>
              </c:ext>
            </c:extLst>
          </c:dPt>
          <c:cat>
            <c:strRef>
              <c:f>Julho!$T$2:$T$4</c:f>
              <c:strCache>
                <c:ptCount val="3"/>
                <c:pt idx="0">
                  <c:v>Despesas:</c:v>
                </c:pt>
                <c:pt idx="1">
                  <c:v>Saldo:</c:v>
                </c:pt>
                <c:pt idx="2">
                  <c:v>Saldo:</c:v>
                </c:pt>
              </c:strCache>
            </c:strRef>
          </c:cat>
          <c:val>
            <c:numRef>
              <c:f>Julho!$U$2:$U$4</c:f>
              <c:numCache>
                <c:formatCode>General</c:formatCode>
                <c:ptCount val="3"/>
                <c:pt idx="0" formatCode="&quot;R$&quot;\ #,##0.00">
                  <c:v>4845</c:v>
                </c:pt>
                <c:pt idx="1">
                  <c:v>655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C0-4F94-BB03-A11F2355D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Orçamento Financeiro - Julho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Julho!$A$7</c:f>
              <c:strCache>
                <c:ptCount val="1"/>
                <c:pt idx="0">
                  <c:v>Moradia</c:v>
                </c:pt>
              </c:strCache>
            </c:strRef>
          </c:tx>
          <c:spPr>
            <a:solidFill>
              <a:schemeClr val="accent1">
                <a:tint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Julho!$B$15</c:f>
              <c:numCache>
                <c:formatCode>"R$"\ #,##0.00</c:formatCode>
                <c:ptCount val="1"/>
                <c:pt idx="0">
                  <c:v>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BF-4FF9-9DC1-AFAAE0976D09}"/>
            </c:ext>
          </c:extLst>
        </c:ser>
        <c:ser>
          <c:idx val="1"/>
          <c:order val="1"/>
          <c:tx>
            <c:strRef>
              <c:f>Julho!$D$7</c:f>
              <c:strCache>
                <c:ptCount val="1"/>
                <c:pt idx="0">
                  <c:v>Saúde</c:v>
                </c:pt>
              </c:strCache>
            </c:strRef>
          </c:tx>
          <c:spPr>
            <a:solidFill>
              <a:schemeClr val="accent1">
                <a:tint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Julho!$E$13</c:f>
              <c:numCache>
                <c:formatCode>"R$"\ #,##0.00</c:formatCode>
                <c:ptCount val="1"/>
                <c:pt idx="0">
                  <c:v>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BF-4FF9-9DC1-AFAAE0976D09}"/>
            </c:ext>
          </c:extLst>
        </c:ser>
        <c:ser>
          <c:idx val="2"/>
          <c:order val="2"/>
          <c:tx>
            <c:strRef>
              <c:f>Julho!$G$7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chemeClr val="accent1">
                <a:tint val="9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Julho!$H$11</c:f>
              <c:numCache>
                <c:formatCode>"R$"\ #,##0.00</c:formatCode>
                <c:ptCount val="1"/>
                <c:pt idx="0">
                  <c:v>1130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BF-4FF9-9DC1-AFAAE0976D09}"/>
            </c:ext>
          </c:extLst>
        </c:ser>
        <c:ser>
          <c:idx val="3"/>
          <c:order val="3"/>
          <c:tx>
            <c:strRef>
              <c:f>Julho!$A$17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shade val="9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Julho!$B$22</c:f>
              <c:numCache>
                <c:formatCode>"R$"\ #,##0.00</c:formatCode>
                <c:ptCount val="1"/>
                <c:pt idx="0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BF-4FF9-9DC1-AFAAE0976D09}"/>
            </c:ext>
          </c:extLst>
        </c:ser>
        <c:ser>
          <c:idx val="4"/>
          <c:order val="4"/>
          <c:tx>
            <c:strRef>
              <c:f>Julho!$D$17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chemeClr val="accent1">
                <a:shade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Julho!$E$21</c:f>
              <c:numCache>
                <c:formatCode>"R$"\ #,##0.00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BF-4FF9-9DC1-AFAAE0976D09}"/>
            </c:ext>
          </c:extLst>
        </c:ser>
        <c:ser>
          <c:idx val="5"/>
          <c:order val="5"/>
          <c:tx>
            <c:strRef>
              <c:f>Julho!$G$17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accent1">
                <a:shade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Julho!$H$21</c:f>
              <c:numCache>
                <c:formatCode>"R$"\ #,##0.00</c:formatCode>
                <c:ptCount val="1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BF-4FF9-9DC1-AFAAE0976D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0320239"/>
        <c:axId val="430303919"/>
      </c:barChart>
      <c:catAx>
        <c:axId val="430320239"/>
        <c:scaling>
          <c:orientation val="minMax"/>
        </c:scaling>
        <c:delete val="1"/>
        <c:axPos val="b"/>
        <c:majorTickMark val="none"/>
        <c:minorTickMark val="none"/>
        <c:tickLblPos val="nextTo"/>
        <c:crossAx val="430303919"/>
        <c:crosses val="autoZero"/>
        <c:auto val="1"/>
        <c:lblAlgn val="ctr"/>
        <c:lblOffset val="100"/>
        <c:noMultiLvlLbl val="0"/>
      </c:catAx>
      <c:valAx>
        <c:axId val="43030391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3032023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>
      <a:outerShdw blurRad="50800" dist="38100" dir="18900000" algn="b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Orçamento Financeiro - Agosto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flip="none" rotWithShape="1">
                <a:gsLst>
                  <a:gs pos="0">
                    <a:schemeClr val="bg2">
                      <a:lumMod val="10000"/>
                    </a:schemeClr>
                  </a:gs>
                  <a:gs pos="48000">
                    <a:schemeClr val="bg2">
                      <a:lumMod val="50000"/>
                    </a:schemeClr>
                  </a:gs>
                  <a:gs pos="100000">
                    <a:schemeClr val="bg2">
                      <a:lumMod val="75000"/>
                    </a:schemeClr>
                  </a:gs>
                </a:gsLst>
                <a:lin ang="16200000" scaled="1"/>
                <a:tileRect/>
              </a:gra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E35-444C-80F5-2795C0960C9C}"/>
              </c:ext>
            </c:extLst>
          </c:dPt>
          <c:dPt>
            <c:idx val="1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E35-444C-80F5-2795C0960C9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E35-444C-80F5-2795C0960C9C}"/>
              </c:ext>
            </c:extLst>
          </c:dPt>
          <c:cat>
            <c:strRef>
              <c:f>Agosto!$Z$2:$Z$4</c:f>
              <c:strCache>
                <c:ptCount val="3"/>
                <c:pt idx="0">
                  <c:v>Despesas:</c:v>
                </c:pt>
                <c:pt idx="1">
                  <c:v>Saldo:</c:v>
                </c:pt>
                <c:pt idx="2">
                  <c:v>Saldo:</c:v>
                </c:pt>
              </c:strCache>
            </c:strRef>
          </c:cat>
          <c:val>
            <c:numRef>
              <c:f>Agosto!$AA$2:$AA$4</c:f>
              <c:numCache>
                <c:formatCode>"R$"\ #,##0.00</c:formatCode>
                <c:ptCount val="3"/>
                <c:pt idx="0">
                  <c:v>4465</c:v>
                </c:pt>
                <c:pt idx="1">
                  <c:v>1035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35-444C-80F5-2795C096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Orçamento Financeiro - Agosto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Moradia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Agosto!$B$15</c:f>
              <c:numCache>
                <c:formatCode>"R$"\ #,##0.00</c:formatCode>
                <c:ptCount val="1"/>
                <c:pt idx="0">
                  <c:v>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7-469E-93BE-A1C7A861335B}"/>
            </c:ext>
          </c:extLst>
        </c:ser>
        <c:ser>
          <c:idx val="1"/>
          <c:order val="1"/>
          <c:tx>
            <c:v>Saúde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Agosto!$E$13</c:f>
              <c:numCache>
                <c:formatCode>"R$"\ #,##0.00</c:formatCode>
                <c:ptCount val="1"/>
                <c:pt idx="0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7-469E-93BE-A1C7A861335B}"/>
            </c:ext>
          </c:extLst>
        </c:ser>
        <c:ser>
          <c:idx val="2"/>
          <c:order val="2"/>
          <c:tx>
            <c:v>Alimentação</c:v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Agosto!$H$11</c:f>
              <c:numCache>
                <c:formatCode>"R$"\ #,##0.00</c:formatCode>
                <c:ptCount val="1"/>
                <c:pt idx="0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7-469E-93BE-A1C7A861335B}"/>
            </c:ext>
          </c:extLst>
        </c:ser>
        <c:ser>
          <c:idx val="3"/>
          <c:order val="3"/>
          <c:tx>
            <c:v>Outros</c:v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Agosto!$H$21</c:f>
              <c:numCache>
                <c:formatCode>"R$"\ #,##0.00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C7-469E-93BE-A1C7A861335B}"/>
            </c:ext>
          </c:extLst>
        </c:ser>
        <c:ser>
          <c:idx val="4"/>
          <c:order val="4"/>
          <c:tx>
            <c:v>Lazer</c:v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Agosto!$E$21</c:f>
              <c:numCache>
                <c:formatCode>"R$"\ #,##0.00</c:formatCode>
                <c:ptCount val="1"/>
                <c:pt idx="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C7-469E-93BE-A1C7A861335B}"/>
            </c:ext>
          </c:extLst>
        </c:ser>
        <c:ser>
          <c:idx val="5"/>
          <c:order val="5"/>
          <c:tx>
            <c:v>Transporte</c:v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Agosto!$B$22</c:f>
              <c:numCache>
                <c:formatCode>"R$"\ #,##0.00</c:formatCode>
                <c:ptCount val="1"/>
                <c:pt idx="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C7-469E-93BE-A1C7A8613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411664"/>
        <c:axId val="1874412144"/>
      </c:barChart>
      <c:catAx>
        <c:axId val="18744116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4412144"/>
        <c:crosses val="autoZero"/>
        <c:auto val="1"/>
        <c:lblAlgn val="ctr"/>
        <c:lblOffset val="100"/>
        <c:noMultiLvlLbl val="0"/>
      </c:catAx>
      <c:valAx>
        <c:axId val="1874412144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4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>
      <a:glow rad="63500">
        <a:schemeClr val="accent3">
          <a:satMod val="175000"/>
          <a:alpha val="40000"/>
        </a:schemeClr>
      </a:glo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Orçamento Financeiro - Setembro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flip="none" rotWithShape="1">
                <a:gsLst>
                  <a:gs pos="0">
                    <a:schemeClr val="bg2">
                      <a:lumMod val="10000"/>
                    </a:schemeClr>
                  </a:gs>
                  <a:gs pos="48000">
                    <a:schemeClr val="bg2">
                      <a:lumMod val="50000"/>
                    </a:schemeClr>
                  </a:gs>
                  <a:gs pos="100000">
                    <a:schemeClr val="bg2">
                      <a:lumMod val="75000"/>
                    </a:schemeClr>
                  </a:gs>
                </a:gsLst>
                <a:lin ang="16200000" scaled="1"/>
                <a:tileRect/>
              </a:gra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FD6-4C12-BAE3-2B0DE4096011}"/>
              </c:ext>
            </c:extLst>
          </c:dPt>
          <c:dPt>
            <c:idx val="1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FD6-4C12-BAE3-2B0DE409601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FD6-4C12-BAE3-2B0DE4096011}"/>
              </c:ext>
            </c:extLst>
          </c:dPt>
          <c:cat>
            <c:strRef>
              <c:f>Setembro!$Z$2:$Z$4</c:f>
              <c:strCache>
                <c:ptCount val="3"/>
                <c:pt idx="0">
                  <c:v>Despesas:</c:v>
                </c:pt>
                <c:pt idx="1">
                  <c:v>Saldo:</c:v>
                </c:pt>
                <c:pt idx="2">
                  <c:v>Saldo:</c:v>
                </c:pt>
              </c:strCache>
            </c:strRef>
          </c:cat>
          <c:val>
            <c:numRef>
              <c:f>Setembro!$AA$2:$AA$4</c:f>
              <c:numCache>
                <c:formatCode>"R$"\ #,##0.00</c:formatCode>
                <c:ptCount val="3"/>
                <c:pt idx="0">
                  <c:v>4695</c:v>
                </c:pt>
                <c:pt idx="1">
                  <c:v>805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D6-4C12-BAE3-2B0DE4096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Orçamento Financeiro - Janeiro</a:t>
            </a:r>
            <a:endParaRPr lang="pt-BR" b="1" baseline="0"/>
          </a:p>
        </c:rich>
      </c:tx>
      <c:layout>
        <c:manualLayout>
          <c:xMode val="edge"/>
          <c:yMode val="edge"/>
          <c:x val="0.1629210985389070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chemeClr val="bg1"/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AE-40B9-A29E-4802B440029A}"/>
              </c:ext>
            </c:extLst>
          </c:dPt>
          <c:dPt>
            <c:idx val="1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AE-40B9-A29E-4802B440029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AAE-40B9-A29E-4802B440029A}"/>
              </c:ext>
            </c:extLst>
          </c:dPt>
          <c:cat>
            <c:strRef>
              <c:f>Janeiro!$Q$5:$Q$7</c:f>
              <c:strCache>
                <c:ptCount val="3"/>
                <c:pt idx="0">
                  <c:v>Despesas:</c:v>
                </c:pt>
                <c:pt idx="1">
                  <c:v>Saldo:</c:v>
                </c:pt>
                <c:pt idx="2">
                  <c:v>Saldo:</c:v>
                </c:pt>
              </c:strCache>
            </c:strRef>
          </c:cat>
          <c:val>
            <c:numRef>
              <c:f>Janeiro!$R$5:$R$7</c:f>
              <c:numCache>
                <c:formatCode>"R$"\ #,##0.00</c:formatCode>
                <c:ptCount val="3"/>
                <c:pt idx="0">
                  <c:v>4965</c:v>
                </c:pt>
                <c:pt idx="1">
                  <c:v>535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E-40B9-A29E-4802B4400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Orçamento Financeiro - Setembro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Moradia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Setembro!$B$15</c:f>
              <c:numCache>
                <c:formatCode>"R$"\ #,##0.00</c:formatCode>
                <c:ptCount val="1"/>
                <c:pt idx="0">
                  <c:v>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4-45F2-A27A-AAA814BB2231}"/>
            </c:ext>
          </c:extLst>
        </c:ser>
        <c:ser>
          <c:idx val="1"/>
          <c:order val="1"/>
          <c:tx>
            <c:v>Saúde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Setembro!$E$13</c:f>
              <c:numCache>
                <c:formatCode>"R$"\ #,##0.00</c:formatCode>
                <c:ptCount val="1"/>
                <c:pt idx="0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4-45F2-A27A-AAA814BB2231}"/>
            </c:ext>
          </c:extLst>
        </c:ser>
        <c:ser>
          <c:idx val="2"/>
          <c:order val="2"/>
          <c:tx>
            <c:v>Alimentação</c:v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Setembro!$H$11</c:f>
              <c:numCache>
                <c:formatCode>"R$"\ #,##0.00</c:formatCode>
                <c:ptCount val="1"/>
                <c:pt idx="0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E4-45F2-A27A-AAA814BB2231}"/>
            </c:ext>
          </c:extLst>
        </c:ser>
        <c:ser>
          <c:idx val="3"/>
          <c:order val="3"/>
          <c:tx>
            <c:v>Outros</c:v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Setembro!$H$21</c:f>
              <c:numCache>
                <c:formatCode>"R$"\ #,##0.00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E4-45F2-A27A-AAA814BB2231}"/>
            </c:ext>
          </c:extLst>
        </c:ser>
        <c:ser>
          <c:idx val="4"/>
          <c:order val="4"/>
          <c:tx>
            <c:v>Lazer</c:v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Setembro!$E$21</c:f>
              <c:numCache>
                <c:formatCode>"R$"\ #,##0.00</c:formatCode>
                <c:ptCount val="1"/>
                <c:pt idx="0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E4-45F2-A27A-AAA814BB2231}"/>
            </c:ext>
          </c:extLst>
        </c:ser>
        <c:ser>
          <c:idx val="5"/>
          <c:order val="5"/>
          <c:tx>
            <c:v>Transporte</c:v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Setembro!$B$22</c:f>
              <c:numCache>
                <c:formatCode>"R$"\ #,##0.00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E4-45F2-A27A-AAA814BB2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411664"/>
        <c:axId val="1874412144"/>
      </c:barChart>
      <c:catAx>
        <c:axId val="18744116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4412144"/>
        <c:crosses val="autoZero"/>
        <c:auto val="1"/>
        <c:lblAlgn val="ctr"/>
        <c:lblOffset val="100"/>
        <c:noMultiLvlLbl val="0"/>
      </c:catAx>
      <c:valAx>
        <c:axId val="1874412144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4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>
      <a:glow rad="63500">
        <a:schemeClr val="accent3">
          <a:satMod val="175000"/>
          <a:alpha val="40000"/>
        </a:schemeClr>
      </a:glo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Orçamento Financeiro - Outubro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flip="none" rotWithShape="1">
                <a:gsLst>
                  <a:gs pos="0">
                    <a:schemeClr val="accent6">
                      <a:lumMod val="89000"/>
                    </a:schemeClr>
                  </a:gs>
                  <a:gs pos="23000">
                    <a:schemeClr val="accent6">
                      <a:lumMod val="89000"/>
                    </a:schemeClr>
                  </a:gs>
                  <a:gs pos="69000">
                    <a:schemeClr val="accent6">
                      <a:lumMod val="75000"/>
                    </a:schemeClr>
                  </a:gs>
                  <a:gs pos="97000">
                    <a:schemeClr val="accent6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2F-4FDC-B16E-5A9E54F95179}"/>
              </c:ext>
            </c:extLst>
          </c:dPt>
          <c:dPt>
            <c:idx val="1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2F-4FDC-B16E-5A9E54F9517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F2F-4FDC-B16E-5A9E54F95179}"/>
              </c:ext>
            </c:extLst>
          </c:dPt>
          <c:cat>
            <c:strRef>
              <c:f>Outubro!$Z$2:$Z$4</c:f>
              <c:strCache>
                <c:ptCount val="3"/>
                <c:pt idx="0">
                  <c:v>Despesas:</c:v>
                </c:pt>
                <c:pt idx="1">
                  <c:v>Saldo:</c:v>
                </c:pt>
                <c:pt idx="2">
                  <c:v>Saldo:</c:v>
                </c:pt>
              </c:strCache>
            </c:strRef>
          </c:cat>
          <c:val>
            <c:numRef>
              <c:f>Outubro!$AA$2:$AA$4</c:f>
              <c:numCache>
                <c:formatCode>"R$"\ #,##0.00</c:formatCode>
                <c:ptCount val="3"/>
                <c:pt idx="0">
                  <c:v>5136</c:v>
                </c:pt>
                <c:pt idx="1">
                  <c:v>0</c:v>
                </c:pt>
                <c:pt idx="2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2F-4FDC-B16E-5A9E54F95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Orçamento Financeiro - Outubro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Moradia</c:v>
          </c:tx>
          <c:spPr>
            <a:solidFill>
              <a:schemeClr val="accent6">
                <a:tint val="5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Outubro!$B$15</c:f>
              <c:numCache>
                <c:formatCode>"R$"\ #,##0.00</c:formatCode>
                <c:ptCount val="1"/>
                <c:pt idx="0">
                  <c:v>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3-49B3-A3C0-F0482AC8DA36}"/>
            </c:ext>
          </c:extLst>
        </c:ser>
        <c:ser>
          <c:idx val="1"/>
          <c:order val="1"/>
          <c:tx>
            <c:v>Saúde</c:v>
          </c:tx>
          <c:spPr>
            <a:solidFill>
              <a:schemeClr val="accent6">
                <a:tint val="7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Outubro!$E$13</c:f>
              <c:numCache>
                <c:formatCode>"R$"\ #,##0.00</c:formatCode>
                <c:ptCount val="1"/>
                <c:pt idx="0">
                  <c:v>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3-49B3-A3C0-F0482AC8DA36}"/>
            </c:ext>
          </c:extLst>
        </c:ser>
        <c:ser>
          <c:idx val="2"/>
          <c:order val="2"/>
          <c:tx>
            <c:v>Alimentação</c:v>
          </c:tx>
          <c:spPr>
            <a:solidFill>
              <a:schemeClr val="accent6">
                <a:tint val="9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Outubro!$H$11</c:f>
              <c:numCache>
                <c:formatCode>"R$"\ #,##0.00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33-49B3-A3C0-F0482AC8DA36}"/>
            </c:ext>
          </c:extLst>
        </c:ser>
        <c:ser>
          <c:idx val="3"/>
          <c:order val="3"/>
          <c:tx>
            <c:v>Outros</c:v>
          </c:tx>
          <c:spPr>
            <a:solidFill>
              <a:schemeClr val="accent6">
                <a:shade val="9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Outubro!$H$21</c:f>
              <c:numCache>
                <c:formatCode>"R$"\ #,##0.00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33-49B3-A3C0-F0482AC8DA36}"/>
            </c:ext>
          </c:extLst>
        </c:ser>
        <c:ser>
          <c:idx val="4"/>
          <c:order val="4"/>
          <c:tx>
            <c:v>Lazer</c:v>
          </c:tx>
          <c:spPr>
            <a:solidFill>
              <a:schemeClr val="accent6">
                <a:shade val="7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Outubro!$E$21</c:f>
              <c:numCache>
                <c:formatCode>"R$"\ #,##0.00</c:formatCode>
                <c:ptCount val="1"/>
                <c:pt idx="0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33-49B3-A3C0-F0482AC8DA36}"/>
            </c:ext>
          </c:extLst>
        </c:ser>
        <c:ser>
          <c:idx val="5"/>
          <c:order val="5"/>
          <c:tx>
            <c:v>Transporte</c:v>
          </c:tx>
          <c:spPr>
            <a:solidFill>
              <a:schemeClr val="accent6">
                <a:shade val="5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Outubro!$B$22</c:f>
              <c:numCache>
                <c:formatCode>"R$"\ #,##0.00</c:formatCode>
                <c:ptCount val="1"/>
                <c:pt idx="0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33-49B3-A3C0-F0482AC8D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411664"/>
        <c:axId val="1874412144"/>
      </c:barChart>
      <c:catAx>
        <c:axId val="18744116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4412144"/>
        <c:crosses val="autoZero"/>
        <c:auto val="1"/>
        <c:lblAlgn val="ctr"/>
        <c:lblOffset val="100"/>
        <c:noMultiLvlLbl val="0"/>
      </c:catAx>
      <c:valAx>
        <c:axId val="1874412144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4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>
      <a:glow rad="63500">
        <a:schemeClr val="accent3">
          <a:satMod val="175000"/>
          <a:alpha val="40000"/>
        </a:schemeClr>
      </a:glo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Orçamento Financeiro - Novembro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Novembro!$U$1</c:f>
              <c:strCache>
                <c:ptCount val="1"/>
                <c:pt idx="0">
                  <c:v>Valor: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chemeClr val="accent5">
                      <a:lumMod val="0"/>
                      <a:lumOff val="100000"/>
                    </a:schemeClr>
                  </a:gs>
                  <a:gs pos="35000">
                    <a:schemeClr val="accent5">
                      <a:lumMod val="0"/>
                      <a:lumOff val="100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A9B-4B41-ACD3-85184C9AAF6D}"/>
              </c:ext>
            </c:extLst>
          </c:dPt>
          <c:dPt>
            <c:idx val="1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A9B-4B41-ACD3-85184C9AAF6D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A9B-4B41-ACD3-85184C9AAF6D}"/>
              </c:ext>
            </c:extLst>
          </c:dPt>
          <c:cat>
            <c:strRef>
              <c:f>Novembro!$T$2:$T$4</c:f>
              <c:strCache>
                <c:ptCount val="3"/>
                <c:pt idx="0">
                  <c:v>Despesas:</c:v>
                </c:pt>
                <c:pt idx="1">
                  <c:v>Saldo:</c:v>
                </c:pt>
                <c:pt idx="2">
                  <c:v>Saldo:</c:v>
                </c:pt>
              </c:strCache>
            </c:strRef>
          </c:cat>
          <c:val>
            <c:numRef>
              <c:f>Novembro!$U$2:$U$4</c:f>
              <c:numCache>
                <c:formatCode>General</c:formatCode>
                <c:ptCount val="3"/>
                <c:pt idx="0" formatCode="&quot;R$&quot;\ #,##0.00">
                  <c:v>4856</c:v>
                </c:pt>
                <c:pt idx="1">
                  <c:v>644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9B-4B41-ACD3-85184C9AA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Orçamento Financeiro - Novembro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Novembro!$A$7</c:f>
              <c:strCache>
                <c:ptCount val="1"/>
                <c:pt idx="0">
                  <c:v>Moradia</c:v>
                </c:pt>
              </c:strCache>
            </c:strRef>
          </c:tx>
          <c:spPr>
            <a:solidFill>
              <a:schemeClr val="accent5">
                <a:tint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Novembro!$B$15</c:f>
              <c:numCache>
                <c:formatCode>"R$"\ #,##0.00</c:formatCode>
                <c:ptCount val="1"/>
                <c:pt idx="0">
                  <c:v>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6-475B-AD74-E3084979B2AB}"/>
            </c:ext>
          </c:extLst>
        </c:ser>
        <c:ser>
          <c:idx val="1"/>
          <c:order val="1"/>
          <c:tx>
            <c:strRef>
              <c:f>Novembro!$D$7</c:f>
              <c:strCache>
                <c:ptCount val="1"/>
                <c:pt idx="0">
                  <c:v>Saúde</c:v>
                </c:pt>
              </c:strCache>
            </c:strRef>
          </c:tx>
          <c:spPr>
            <a:solidFill>
              <a:schemeClr val="accent5">
                <a:tint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Novembro!$E$13</c:f>
              <c:numCache>
                <c:formatCode>"R$"\ #,##0.00</c:formatCode>
                <c:ptCount val="1"/>
                <c:pt idx="0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6-475B-AD74-E3084979B2AB}"/>
            </c:ext>
          </c:extLst>
        </c:ser>
        <c:ser>
          <c:idx val="2"/>
          <c:order val="2"/>
          <c:tx>
            <c:strRef>
              <c:f>Novembro!$G$7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chemeClr val="accent5">
                <a:tint val="9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Novembro!$H$11</c:f>
              <c:numCache>
                <c:formatCode>"R$"\ #,##0.00</c:formatCode>
                <c:ptCount val="1"/>
                <c:pt idx="0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6-475B-AD74-E3084979B2AB}"/>
            </c:ext>
          </c:extLst>
        </c:ser>
        <c:ser>
          <c:idx val="3"/>
          <c:order val="3"/>
          <c:tx>
            <c:strRef>
              <c:f>Novembro!$A$17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5">
                <a:shade val="9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Novembro!$B$22</c:f>
              <c:numCache>
                <c:formatCode>"R$"\ #,##0.00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6-475B-AD74-E3084979B2AB}"/>
            </c:ext>
          </c:extLst>
        </c:ser>
        <c:ser>
          <c:idx val="4"/>
          <c:order val="4"/>
          <c:tx>
            <c:strRef>
              <c:f>Novembro!$D$17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chemeClr val="accent5">
                <a:shade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Novembro!$E$21</c:f>
              <c:numCache>
                <c:formatCode>"R$"\ #,##0.00</c:formatCode>
                <c:ptCount val="1"/>
                <c:pt idx="0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6-475B-AD74-E3084979B2AB}"/>
            </c:ext>
          </c:extLst>
        </c:ser>
        <c:ser>
          <c:idx val="5"/>
          <c:order val="5"/>
          <c:tx>
            <c:strRef>
              <c:f>Novembro!$G$17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accent5">
                <a:shade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Novembro!$H$21</c:f>
              <c:numCache>
                <c:formatCode>"R$"\ #,##0.00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6-475B-AD74-E3084979B2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0320239"/>
        <c:axId val="430303919"/>
      </c:barChart>
      <c:catAx>
        <c:axId val="430320239"/>
        <c:scaling>
          <c:orientation val="minMax"/>
        </c:scaling>
        <c:delete val="1"/>
        <c:axPos val="b"/>
        <c:majorTickMark val="none"/>
        <c:minorTickMark val="none"/>
        <c:tickLblPos val="nextTo"/>
        <c:crossAx val="430303919"/>
        <c:crosses val="autoZero"/>
        <c:auto val="1"/>
        <c:lblAlgn val="ctr"/>
        <c:lblOffset val="100"/>
        <c:noMultiLvlLbl val="0"/>
      </c:catAx>
      <c:valAx>
        <c:axId val="43030391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3032023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>
      <a:outerShdw blurRad="50800" dist="38100" dir="18900000" algn="b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Orçamento Financeiro - Dezembro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FF5-4B75-8F84-66F47B810CC1}"/>
              </c:ext>
            </c:extLst>
          </c:dPt>
          <c:dPt>
            <c:idx val="1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FF5-4B75-8F84-66F47B810CC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FF5-4B75-8F84-66F47B810CC1}"/>
              </c:ext>
            </c:extLst>
          </c:dPt>
          <c:cat>
            <c:strRef>
              <c:f>Dezembro!$R$2:$R$4</c:f>
              <c:strCache>
                <c:ptCount val="3"/>
                <c:pt idx="0">
                  <c:v>Despesas</c:v>
                </c:pt>
                <c:pt idx="1">
                  <c:v>Saldo</c:v>
                </c:pt>
                <c:pt idx="2">
                  <c:v>Saldo</c:v>
                </c:pt>
              </c:strCache>
            </c:strRef>
          </c:cat>
          <c:val>
            <c:numRef>
              <c:f>Dezembro!$S$2:$S$4</c:f>
              <c:numCache>
                <c:formatCode>"R$"\ #,##0.00</c:formatCode>
                <c:ptCount val="3"/>
                <c:pt idx="0">
                  <c:v>5046</c:v>
                </c:pt>
                <c:pt idx="1">
                  <c:v>0</c:v>
                </c:pt>
                <c:pt idx="2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F5-4B75-8F84-66F47B810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Orçamento Financeiro - Dezembro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Dezembro!$A$7</c:f>
              <c:strCache>
                <c:ptCount val="1"/>
                <c:pt idx="0">
                  <c:v>Moradia</c:v>
                </c:pt>
              </c:strCache>
            </c:strRef>
          </c:tx>
          <c:spPr>
            <a:solidFill>
              <a:schemeClr val="accent4">
                <a:tint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Dezembro!$B$15</c:f>
              <c:numCache>
                <c:formatCode>"R$"\ #,##0.00</c:formatCode>
                <c:ptCount val="1"/>
                <c:pt idx="0">
                  <c:v>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1-4C77-8CFC-CDD022592A48}"/>
            </c:ext>
          </c:extLst>
        </c:ser>
        <c:ser>
          <c:idx val="1"/>
          <c:order val="1"/>
          <c:tx>
            <c:strRef>
              <c:f>Dezembro!$D$7</c:f>
              <c:strCache>
                <c:ptCount val="1"/>
                <c:pt idx="0">
                  <c:v>Saúde</c:v>
                </c:pt>
              </c:strCache>
            </c:strRef>
          </c:tx>
          <c:spPr>
            <a:solidFill>
              <a:schemeClr val="accent4">
                <a:tint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Dezembro!$E$13</c:f>
              <c:numCache>
                <c:formatCode>"R$"\ #,##0.00</c:formatCode>
                <c:ptCount val="1"/>
                <c:pt idx="0">
                  <c:v>1540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1-4C77-8CFC-CDD022592A48}"/>
            </c:ext>
          </c:extLst>
        </c:ser>
        <c:ser>
          <c:idx val="2"/>
          <c:order val="2"/>
          <c:tx>
            <c:strRef>
              <c:f>Dezembro!$G$7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chemeClr val="accent4">
                <a:tint val="9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Dezembro!$H$11</c:f>
              <c:numCache>
                <c:formatCode>"R$"\ #,##0.00</c:formatCode>
                <c:ptCount val="1"/>
                <c:pt idx="0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C1-4C77-8CFC-CDD022592A48}"/>
            </c:ext>
          </c:extLst>
        </c:ser>
        <c:ser>
          <c:idx val="3"/>
          <c:order val="3"/>
          <c:tx>
            <c:strRef>
              <c:f>Dezembro!$A$17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4">
                <a:shade val="9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Dezembro!$B$22</c:f>
              <c:numCache>
                <c:formatCode>"R$"\ #,##0.00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C1-4C77-8CFC-CDD022592A48}"/>
            </c:ext>
          </c:extLst>
        </c:ser>
        <c:ser>
          <c:idx val="4"/>
          <c:order val="4"/>
          <c:tx>
            <c:strRef>
              <c:f>Dezembro!$D$17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chemeClr val="accent4">
                <a:shade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Dezembro!$E$21</c:f>
              <c:numCache>
                <c:formatCode>"R$"\ #,##0.00</c:formatCode>
                <c:ptCount val="1"/>
                <c:pt idx="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C1-4C77-8CFC-CDD022592A48}"/>
            </c:ext>
          </c:extLst>
        </c:ser>
        <c:ser>
          <c:idx val="5"/>
          <c:order val="5"/>
          <c:tx>
            <c:strRef>
              <c:f>Dezembro!$G$17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accent4">
                <a:shade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1.0271256669487933E-16"/>
                  <c:y val="6.02209098862642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C1-4C77-8CFC-CDD022592A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Dezembro!$H$21</c:f>
              <c:numCache>
                <c:formatCode>"R$"\ #,##0.00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C1-4C77-8CFC-CDD022592A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0320239"/>
        <c:axId val="430303919"/>
      </c:barChart>
      <c:catAx>
        <c:axId val="430320239"/>
        <c:scaling>
          <c:orientation val="minMax"/>
        </c:scaling>
        <c:delete val="1"/>
        <c:axPos val="b"/>
        <c:majorTickMark val="none"/>
        <c:minorTickMark val="none"/>
        <c:tickLblPos val="nextTo"/>
        <c:crossAx val="430303919"/>
        <c:crosses val="autoZero"/>
        <c:auto val="1"/>
        <c:lblAlgn val="ctr"/>
        <c:lblOffset val="100"/>
        <c:noMultiLvlLbl val="0"/>
      </c:catAx>
      <c:valAx>
        <c:axId val="43030391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3032023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>
      <a:outerShdw blurRad="50800" dist="38100" dir="18900000" algn="b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60000">
                  <a:schemeClr val="accent5">
                    <a:lumMod val="50000"/>
                    <a:alpha val="99000"/>
                  </a:schemeClr>
                </a:gs>
                <a:gs pos="5000">
                  <a:schemeClr val="accent2">
                    <a:lumMod val="75000"/>
                  </a:schemeClr>
                </a:gs>
                <a:gs pos="100000">
                  <a:srgbClr val="14002E"/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0"/>
            </a:effectLst>
          </c:spPr>
          <c:invertIfNegative val="0"/>
          <c:cat>
            <c:strRef>
              <c:f>Anual!$AE$2:$AE$7</c:f>
              <c:strCache>
                <c:ptCount val="6"/>
                <c:pt idx="0">
                  <c:v>Moradia</c:v>
                </c:pt>
                <c:pt idx="1">
                  <c:v>Transporte</c:v>
                </c:pt>
                <c:pt idx="2">
                  <c:v>Saúde</c:v>
                </c:pt>
                <c:pt idx="3">
                  <c:v>Lazer</c:v>
                </c:pt>
                <c:pt idx="4">
                  <c:v>Alimentação</c:v>
                </c:pt>
                <c:pt idx="5">
                  <c:v>Outros</c:v>
                </c:pt>
              </c:strCache>
            </c:strRef>
          </c:cat>
          <c:val>
            <c:numRef>
              <c:f>Anual!$AF$10:$AF$15</c:f>
              <c:numCache>
                <c:formatCode>"R$"\ #,##0.00</c:formatCode>
                <c:ptCount val="6"/>
                <c:pt idx="0">
                  <c:v>21287</c:v>
                </c:pt>
                <c:pt idx="1">
                  <c:v>4180</c:v>
                </c:pt>
                <c:pt idx="2">
                  <c:v>4250</c:v>
                </c:pt>
                <c:pt idx="3">
                  <c:v>4250</c:v>
                </c:pt>
                <c:pt idx="4">
                  <c:v>13550</c:v>
                </c:pt>
                <c:pt idx="5">
                  <c:v>2890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F-4D65-AD8B-B1160BDE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2594592"/>
        <c:axId val="562599392"/>
      </c:barChart>
      <c:lineChart>
        <c:grouping val="standard"/>
        <c:varyColors val="0"/>
        <c:ser>
          <c:idx val="1"/>
          <c:order val="1"/>
          <c:spPr>
            <a:ln w="952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>
                    <a:alpha val="99000"/>
                  </a:schemeClr>
                </a:solidFill>
              </a:ln>
              <a:effectLst/>
            </c:spPr>
          </c:marker>
          <c:cat>
            <c:strRef>
              <c:f>Anual!$AE$2:$AE$7</c:f>
              <c:strCache>
                <c:ptCount val="6"/>
                <c:pt idx="0">
                  <c:v>Moradia</c:v>
                </c:pt>
                <c:pt idx="1">
                  <c:v>Transporte</c:v>
                </c:pt>
                <c:pt idx="2">
                  <c:v>Saúde</c:v>
                </c:pt>
                <c:pt idx="3">
                  <c:v>Lazer</c:v>
                </c:pt>
                <c:pt idx="4">
                  <c:v>Alimentação</c:v>
                </c:pt>
                <c:pt idx="5">
                  <c:v>Outros</c:v>
                </c:pt>
              </c:strCache>
            </c:strRef>
          </c:cat>
          <c:val>
            <c:numRef>
              <c:f>Anual!$AF$2:$AF$7</c:f>
              <c:numCache>
                <c:formatCode>"R$"\ #,##0.00</c:formatCode>
                <c:ptCount val="6"/>
                <c:pt idx="0">
                  <c:v>1773.9166666666667</c:v>
                </c:pt>
                <c:pt idx="1">
                  <c:v>348.33333333333331</c:v>
                </c:pt>
                <c:pt idx="2">
                  <c:v>1105.8333333333333</c:v>
                </c:pt>
                <c:pt idx="3">
                  <c:v>354.16666666666669</c:v>
                </c:pt>
                <c:pt idx="4">
                  <c:v>1129.1666666666667</c:v>
                </c:pt>
                <c:pt idx="5">
                  <c:v>240.83333333333334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0DF-4D65-AD8B-B1160BDE3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594592"/>
        <c:axId val="562599392"/>
      </c:lineChart>
      <c:catAx>
        <c:axId val="5625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599392"/>
        <c:crosses val="autoZero"/>
        <c:auto val="1"/>
        <c:lblAlgn val="ctr"/>
        <c:lblOffset val="100"/>
        <c:noMultiLvlLbl val="0"/>
      </c:catAx>
      <c:valAx>
        <c:axId val="5625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2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59459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Janeiro!$A$7</c:f>
              <c:strCache>
                <c:ptCount val="1"/>
                <c:pt idx="0">
                  <c:v>Moradia</c:v>
                </c:pt>
              </c:strCache>
            </c:strRef>
          </c:tx>
          <c:spPr>
            <a:solidFill>
              <a:schemeClr val="accent6">
                <a:tint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Janeiro!$A$1</c:f>
              <c:strCache>
                <c:ptCount val="1"/>
                <c:pt idx="0">
                  <c:v>Orçamento Financeiro - Janeiro</c:v>
                </c:pt>
              </c:strCache>
            </c:strRef>
          </c:cat>
          <c:val>
            <c:numRef>
              <c:f>Janeiro!$B$15</c:f>
              <c:numCache>
                <c:formatCode>"R$"\ #,##0.00</c:formatCode>
                <c:ptCount val="1"/>
                <c:pt idx="0">
                  <c:v>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3-42EE-8FA7-16C5F9F34A93}"/>
            </c:ext>
          </c:extLst>
        </c:ser>
        <c:ser>
          <c:idx val="1"/>
          <c:order val="1"/>
          <c:tx>
            <c:strRef>
              <c:f>Janeiro!$D$7</c:f>
              <c:strCache>
                <c:ptCount val="1"/>
                <c:pt idx="0">
                  <c:v>Saúde</c:v>
                </c:pt>
              </c:strCache>
            </c:strRef>
          </c:tx>
          <c:spPr>
            <a:solidFill>
              <a:schemeClr val="accent6">
                <a:tint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Janeiro!$A$1</c:f>
              <c:strCache>
                <c:ptCount val="1"/>
                <c:pt idx="0">
                  <c:v>Orçamento Financeiro - Janeiro</c:v>
                </c:pt>
              </c:strCache>
            </c:strRef>
          </c:cat>
          <c:val>
            <c:numRef>
              <c:f>Janeiro!$E$13</c:f>
              <c:numCache>
                <c:formatCode>"R$"\ #,##0.00</c:formatCode>
                <c:ptCount val="1"/>
                <c:pt idx="0">
                  <c:v>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3-42EE-8FA7-16C5F9F34A93}"/>
            </c:ext>
          </c:extLst>
        </c:ser>
        <c:ser>
          <c:idx val="2"/>
          <c:order val="2"/>
          <c:tx>
            <c:strRef>
              <c:f>Janeiro!$G$7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chemeClr val="accent6">
                <a:tint val="9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Janeiro!$A$1</c:f>
              <c:strCache>
                <c:ptCount val="1"/>
                <c:pt idx="0">
                  <c:v>Orçamento Financeiro - Janeiro</c:v>
                </c:pt>
              </c:strCache>
            </c:strRef>
          </c:cat>
          <c:val>
            <c:numRef>
              <c:f>Janeiro!$H$11</c:f>
              <c:numCache>
                <c:formatCode>"R$"\ #,##0.00</c:formatCode>
                <c:ptCount val="1"/>
                <c:pt idx="0">
                  <c:v>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3-42EE-8FA7-16C5F9F34A93}"/>
            </c:ext>
          </c:extLst>
        </c:ser>
        <c:ser>
          <c:idx val="3"/>
          <c:order val="3"/>
          <c:tx>
            <c:strRef>
              <c:f>Janeiro!$A$17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6">
                <a:shade val="9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Janeiro!$A$1</c:f>
              <c:strCache>
                <c:ptCount val="1"/>
                <c:pt idx="0">
                  <c:v>Orçamento Financeiro - Janeiro</c:v>
                </c:pt>
              </c:strCache>
            </c:strRef>
          </c:cat>
          <c:val>
            <c:numRef>
              <c:f>Janeiro!$B$22</c:f>
              <c:numCache>
                <c:formatCode>"R$"\ #,##0.00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73-42EE-8FA7-16C5F9F34A93}"/>
            </c:ext>
          </c:extLst>
        </c:ser>
        <c:ser>
          <c:idx val="4"/>
          <c:order val="4"/>
          <c:tx>
            <c:strRef>
              <c:f>Janeiro!$D$17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chemeClr val="accent6">
                <a:shade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Janeiro!$A$1</c:f>
              <c:strCache>
                <c:ptCount val="1"/>
                <c:pt idx="0">
                  <c:v>Orçamento Financeiro - Janeiro</c:v>
                </c:pt>
              </c:strCache>
            </c:strRef>
          </c:cat>
          <c:val>
            <c:numRef>
              <c:f>Janeiro!$E$21</c:f>
              <c:numCache>
                <c:formatCode>"R$"\ #,##0.00</c:formatCode>
                <c:ptCount val="1"/>
                <c:pt idx="0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73-42EE-8FA7-16C5F9F34A93}"/>
            </c:ext>
          </c:extLst>
        </c:ser>
        <c:ser>
          <c:idx val="5"/>
          <c:order val="5"/>
          <c:tx>
            <c:strRef>
              <c:f>Janeiro!$G$17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accent6">
                <a:shade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Janeiro!$A$1</c:f>
              <c:strCache>
                <c:ptCount val="1"/>
                <c:pt idx="0">
                  <c:v>Orçamento Financeiro - Janeiro</c:v>
                </c:pt>
              </c:strCache>
            </c:strRef>
          </c:cat>
          <c:val>
            <c:numRef>
              <c:f>Janeiro!$H$21</c:f>
              <c:numCache>
                <c:formatCode>"R$"\ #,##0.00</c:formatCode>
                <c:ptCount val="1"/>
                <c:pt idx="0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73-42EE-8FA7-16C5F9F34A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5028255"/>
        <c:axId val="535033055"/>
      </c:barChart>
      <c:catAx>
        <c:axId val="53502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5033055"/>
        <c:crosses val="autoZero"/>
        <c:auto val="1"/>
        <c:lblAlgn val="ctr"/>
        <c:lblOffset val="100"/>
        <c:noMultiLvlLbl val="0"/>
      </c:catAx>
      <c:valAx>
        <c:axId val="53503305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3502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Orçamento Financeiro - Fevereiro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Fevereiro!$U$1</c:f>
              <c:strCache>
                <c:ptCount val="1"/>
                <c:pt idx="0">
                  <c:v>Valor: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chemeClr val="accent5">
                      <a:lumMod val="0"/>
                      <a:lumOff val="100000"/>
                    </a:schemeClr>
                  </a:gs>
                  <a:gs pos="35000">
                    <a:schemeClr val="accent5">
                      <a:lumMod val="0"/>
                      <a:lumOff val="100000"/>
                    </a:schemeClr>
                  </a:gs>
                  <a:gs pos="100000">
                    <a:schemeClr val="accent5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75-4BFD-BB90-0FC3ADE2FC9A}"/>
              </c:ext>
            </c:extLst>
          </c:dPt>
          <c:dPt>
            <c:idx val="1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75-4BFD-BB90-0FC3ADE2FC9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375-4BFD-BB90-0FC3ADE2FC9A}"/>
              </c:ext>
            </c:extLst>
          </c:dPt>
          <c:cat>
            <c:strRef>
              <c:f>Fevereiro!$T$2:$T$4</c:f>
              <c:strCache>
                <c:ptCount val="3"/>
                <c:pt idx="0">
                  <c:v>Despesas:</c:v>
                </c:pt>
                <c:pt idx="1">
                  <c:v>Saldo:</c:v>
                </c:pt>
                <c:pt idx="2">
                  <c:v>Saldo:</c:v>
                </c:pt>
              </c:strCache>
            </c:strRef>
          </c:cat>
          <c:val>
            <c:numRef>
              <c:f>Fevereiro!$U$2:$U$4</c:f>
              <c:numCache>
                <c:formatCode>General</c:formatCode>
                <c:ptCount val="3"/>
                <c:pt idx="0" formatCode="&quot;R$&quot;\ #,##0.00">
                  <c:v>6055</c:v>
                </c:pt>
                <c:pt idx="1">
                  <c:v>0</c:v>
                </c:pt>
                <c:pt idx="2">
                  <c:v>-555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5-4BFD-BB90-0FC3ADE2F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Orçamento Financeiro - Fevereiro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Fevereiro!$A$7</c:f>
              <c:strCache>
                <c:ptCount val="1"/>
                <c:pt idx="0">
                  <c:v>Moradia</c:v>
                </c:pt>
              </c:strCache>
            </c:strRef>
          </c:tx>
          <c:spPr>
            <a:solidFill>
              <a:schemeClr val="accent5">
                <a:tint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Fevereiro!$B$15</c:f>
              <c:numCache>
                <c:formatCode>"R$"\ #,##0.00</c:formatCode>
                <c:ptCount val="1"/>
                <c:pt idx="0">
                  <c:v>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D-451B-B71E-402D0B787508}"/>
            </c:ext>
          </c:extLst>
        </c:ser>
        <c:ser>
          <c:idx val="1"/>
          <c:order val="1"/>
          <c:tx>
            <c:strRef>
              <c:f>Fevereiro!$D$7</c:f>
              <c:strCache>
                <c:ptCount val="1"/>
                <c:pt idx="0">
                  <c:v>Saúde</c:v>
                </c:pt>
              </c:strCache>
            </c:strRef>
          </c:tx>
          <c:spPr>
            <a:solidFill>
              <a:schemeClr val="accent5">
                <a:tint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Fevereiro!$E$13</c:f>
              <c:numCache>
                <c:formatCode>"R$"\ #,##0.00</c:formatCode>
                <c:ptCount val="1"/>
                <c:pt idx="0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D-451B-B71E-402D0B787508}"/>
            </c:ext>
          </c:extLst>
        </c:ser>
        <c:ser>
          <c:idx val="2"/>
          <c:order val="2"/>
          <c:tx>
            <c:strRef>
              <c:f>Fevereiro!$G$7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chemeClr val="accent5">
                <a:tint val="9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Fevereiro!$H$11</c:f>
              <c:numCache>
                <c:formatCode>"R$"\ #,##0.00</c:formatCode>
                <c:ptCount val="1"/>
                <c:pt idx="0">
                  <c:v>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D-451B-B71E-402D0B787508}"/>
            </c:ext>
          </c:extLst>
        </c:ser>
        <c:ser>
          <c:idx val="3"/>
          <c:order val="3"/>
          <c:tx>
            <c:strRef>
              <c:f>Fevereiro!$A$17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5">
                <a:shade val="9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Fevereiro!$B$22</c:f>
              <c:numCache>
                <c:formatCode>"R$"\ #,##0.00</c:formatCode>
                <c:ptCount val="1"/>
                <c:pt idx="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8D-451B-B71E-402D0B787508}"/>
            </c:ext>
          </c:extLst>
        </c:ser>
        <c:ser>
          <c:idx val="4"/>
          <c:order val="4"/>
          <c:tx>
            <c:strRef>
              <c:f>Fevereiro!$D$17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chemeClr val="accent5">
                <a:shade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Fevereiro!$E$21</c:f>
              <c:numCache>
                <c:formatCode>"R$"\ #,##0.00</c:formatCode>
                <c:ptCount val="1"/>
                <c:pt idx="0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8D-451B-B71E-402D0B787508}"/>
            </c:ext>
          </c:extLst>
        </c:ser>
        <c:ser>
          <c:idx val="5"/>
          <c:order val="5"/>
          <c:tx>
            <c:strRef>
              <c:f>Fevereiro!$G$17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accent5">
                <a:shade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Fevereiro!$H$21</c:f>
              <c:numCache>
                <c:formatCode>"R$"\ #,##0.00</c:formatCode>
                <c:ptCount val="1"/>
                <c:pt idx="0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8D-451B-B71E-402D0B7875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0320239"/>
        <c:axId val="430303919"/>
      </c:barChart>
      <c:catAx>
        <c:axId val="430320239"/>
        <c:scaling>
          <c:orientation val="minMax"/>
        </c:scaling>
        <c:delete val="1"/>
        <c:axPos val="b"/>
        <c:majorTickMark val="none"/>
        <c:minorTickMark val="none"/>
        <c:tickLblPos val="nextTo"/>
        <c:crossAx val="430303919"/>
        <c:crosses val="autoZero"/>
        <c:auto val="1"/>
        <c:lblAlgn val="ctr"/>
        <c:lblOffset val="100"/>
        <c:noMultiLvlLbl val="0"/>
      </c:catAx>
      <c:valAx>
        <c:axId val="43030391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3032023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>
      <a:outerShdw blurRad="50800" dist="38100" dir="18900000" algn="b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Orçamento Financeiro - Março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E2C-4625-9075-A5F61233E6E0}"/>
              </c:ext>
            </c:extLst>
          </c:dPt>
          <c:dPt>
            <c:idx val="1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E2C-4625-9075-A5F61233E6E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E2C-4625-9075-A5F61233E6E0}"/>
              </c:ext>
            </c:extLst>
          </c:dPt>
          <c:cat>
            <c:strRef>
              <c:f>Março!$R$2:$R$4</c:f>
              <c:strCache>
                <c:ptCount val="3"/>
                <c:pt idx="0">
                  <c:v>Despesas</c:v>
                </c:pt>
                <c:pt idx="1">
                  <c:v>Saldo</c:v>
                </c:pt>
                <c:pt idx="2">
                  <c:v>Saldo</c:v>
                </c:pt>
              </c:strCache>
            </c:strRef>
          </c:cat>
          <c:val>
            <c:numRef>
              <c:f>Março!$S$2:$S$4</c:f>
              <c:numCache>
                <c:formatCode>"R$"\ #,##0.00</c:formatCode>
                <c:ptCount val="3"/>
                <c:pt idx="0">
                  <c:v>4754</c:v>
                </c:pt>
                <c:pt idx="1">
                  <c:v>746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C-4625-9075-A5F61233E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Orçamento Financeiro - Março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Março!$A$7</c:f>
              <c:strCache>
                <c:ptCount val="1"/>
                <c:pt idx="0">
                  <c:v>Moradia</c:v>
                </c:pt>
              </c:strCache>
            </c:strRef>
          </c:tx>
          <c:spPr>
            <a:solidFill>
              <a:schemeClr val="accent4">
                <a:tint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Março!$B$15</c:f>
              <c:numCache>
                <c:formatCode>"R$"\ #,##0.00</c:formatCode>
                <c:ptCount val="1"/>
                <c:pt idx="0">
                  <c:v>1954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3-4F8D-A07C-C52C59088035}"/>
            </c:ext>
          </c:extLst>
        </c:ser>
        <c:ser>
          <c:idx val="1"/>
          <c:order val="1"/>
          <c:tx>
            <c:strRef>
              <c:f>Março!$D$7</c:f>
              <c:strCache>
                <c:ptCount val="1"/>
                <c:pt idx="0">
                  <c:v>Saúde</c:v>
                </c:pt>
              </c:strCache>
            </c:strRef>
          </c:tx>
          <c:spPr>
            <a:solidFill>
              <a:schemeClr val="accent4">
                <a:tint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Março!$E$13</c:f>
              <c:numCache>
                <c:formatCode>"R$"\ #,##0.00</c:formatCode>
                <c:ptCount val="1"/>
                <c:pt idx="0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3-4F8D-A07C-C52C59088035}"/>
            </c:ext>
          </c:extLst>
        </c:ser>
        <c:ser>
          <c:idx val="2"/>
          <c:order val="2"/>
          <c:tx>
            <c:strRef>
              <c:f>Março!$G$7</c:f>
              <c:strCache>
                <c:ptCount val="1"/>
                <c:pt idx="0">
                  <c:v>Alimentação</c:v>
                </c:pt>
              </c:strCache>
            </c:strRef>
          </c:tx>
          <c:spPr>
            <a:solidFill>
              <a:schemeClr val="accent4">
                <a:tint val="9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Março!$H$11</c:f>
              <c:numCache>
                <c:formatCode>"R$"\ #,##0.00</c:formatCode>
                <c:ptCount val="1"/>
                <c:pt idx="0">
                  <c:v>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33-4F8D-A07C-C52C59088035}"/>
            </c:ext>
          </c:extLst>
        </c:ser>
        <c:ser>
          <c:idx val="3"/>
          <c:order val="3"/>
          <c:tx>
            <c:strRef>
              <c:f>Março!$A$17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4">
                <a:shade val="9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Março!$B$22</c:f>
              <c:numCache>
                <c:formatCode>"R$"\ #,##0.00</c:formatCode>
                <c:ptCount val="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33-4F8D-A07C-C52C59088035}"/>
            </c:ext>
          </c:extLst>
        </c:ser>
        <c:ser>
          <c:idx val="4"/>
          <c:order val="4"/>
          <c:tx>
            <c:strRef>
              <c:f>Março!$D$17</c:f>
              <c:strCache>
                <c:ptCount val="1"/>
                <c:pt idx="0">
                  <c:v>Lazer</c:v>
                </c:pt>
              </c:strCache>
            </c:strRef>
          </c:tx>
          <c:spPr>
            <a:solidFill>
              <a:schemeClr val="accent4">
                <a:shade val="7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Março!$E$21</c:f>
              <c:numCache>
                <c:formatCode>"R$"\ #,##0.00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33-4F8D-A07C-C52C59088035}"/>
            </c:ext>
          </c:extLst>
        </c:ser>
        <c:ser>
          <c:idx val="5"/>
          <c:order val="5"/>
          <c:tx>
            <c:strRef>
              <c:f>Março!$G$17</c:f>
              <c:strCache>
                <c:ptCount val="1"/>
                <c:pt idx="0">
                  <c:v>Outros</c:v>
                </c:pt>
              </c:strCache>
            </c:strRef>
          </c:tx>
          <c:spPr>
            <a:solidFill>
              <a:schemeClr val="accent4">
                <a:shade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1.0271256669487933E-16"/>
                  <c:y val="6.022090988626421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33-4F8D-A07C-C52C590880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Março!$H$21</c:f>
              <c:numCache>
                <c:formatCode>"R$"\ #,##0.00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33-4F8D-A07C-C52C590880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30320239"/>
        <c:axId val="430303919"/>
      </c:barChart>
      <c:catAx>
        <c:axId val="430320239"/>
        <c:scaling>
          <c:orientation val="minMax"/>
        </c:scaling>
        <c:delete val="1"/>
        <c:axPos val="b"/>
        <c:majorTickMark val="none"/>
        <c:minorTickMark val="none"/>
        <c:tickLblPos val="nextTo"/>
        <c:crossAx val="430303919"/>
        <c:crosses val="autoZero"/>
        <c:auto val="1"/>
        <c:lblAlgn val="ctr"/>
        <c:lblOffset val="100"/>
        <c:noMultiLvlLbl val="0"/>
      </c:catAx>
      <c:valAx>
        <c:axId val="43030391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3032023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>
      <a:outerShdw blurRad="50800" dist="38100" dir="18900000" algn="b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Orçamento Financeiro - Abril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chemeClr val="accent3">
                      <a:lumMod val="50000"/>
                    </a:schemeClr>
                  </a:gs>
                  <a:gs pos="74000">
                    <a:schemeClr val="accent6">
                      <a:lumMod val="45000"/>
                      <a:lumOff val="55000"/>
                    </a:schemeClr>
                  </a:gs>
                  <a:gs pos="83000">
                    <a:schemeClr val="accent6">
                      <a:lumMod val="45000"/>
                      <a:lumOff val="55000"/>
                    </a:schemeClr>
                  </a:gs>
                  <a:gs pos="100000">
                    <a:schemeClr val="accent6">
                      <a:lumMod val="30000"/>
                      <a:lumOff val="70000"/>
                    </a:schemeClr>
                  </a:gs>
                </a:gsLst>
                <a:path path="rect">
                  <a:fillToRect l="100000" t="100000"/>
                </a:path>
              </a:gra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067-43B7-816A-EC0F75171CFF}"/>
              </c:ext>
            </c:extLst>
          </c:dPt>
          <c:dPt>
            <c:idx val="1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067-43B7-816A-EC0F75171CF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067-43B7-816A-EC0F75171CFF}"/>
              </c:ext>
            </c:extLst>
          </c:dPt>
          <c:cat>
            <c:strRef>
              <c:f>Abril!$Z$2:$Z$4</c:f>
              <c:strCache>
                <c:ptCount val="3"/>
                <c:pt idx="0">
                  <c:v>Despesas:</c:v>
                </c:pt>
                <c:pt idx="1">
                  <c:v>Saldo:</c:v>
                </c:pt>
                <c:pt idx="2">
                  <c:v>Saldo:</c:v>
                </c:pt>
              </c:strCache>
            </c:strRef>
          </c:cat>
          <c:val>
            <c:numRef>
              <c:f>Abril!$AA$2:$AA$4</c:f>
              <c:numCache>
                <c:formatCode>"R$"\ #,##0.00</c:formatCode>
                <c:ptCount val="3"/>
                <c:pt idx="0">
                  <c:v>4975</c:v>
                </c:pt>
                <c:pt idx="1">
                  <c:v>525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7-43B7-816A-EC0F75171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Orçamento Financeiro - Abril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Moradia</c:v>
          </c:tx>
          <c:spPr>
            <a:solidFill>
              <a:schemeClr val="accent3">
                <a:tint val="5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Abril!$B$15</c:f>
              <c:numCache>
                <c:formatCode>"R$"\ #,##0.00</c:formatCode>
                <c:ptCount val="1"/>
                <c:pt idx="0">
                  <c:v>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D-4574-AC1B-9A73ED1FD284}"/>
            </c:ext>
          </c:extLst>
        </c:ser>
        <c:ser>
          <c:idx val="1"/>
          <c:order val="1"/>
          <c:tx>
            <c:v>Saúde</c:v>
          </c:tx>
          <c:spPr>
            <a:solidFill>
              <a:schemeClr val="accent3">
                <a:tint val="7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Abril!$E$13</c:f>
              <c:numCache>
                <c:formatCode>"R$"\ #,##0.00</c:formatCode>
                <c:ptCount val="1"/>
                <c:pt idx="0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D-4574-AC1B-9A73ED1FD284}"/>
            </c:ext>
          </c:extLst>
        </c:ser>
        <c:ser>
          <c:idx val="2"/>
          <c:order val="2"/>
          <c:tx>
            <c:v>Alimentação</c:v>
          </c:tx>
          <c:spPr>
            <a:solidFill>
              <a:schemeClr val="accent3">
                <a:tint val="9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Abril!$H$11</c:f>
              <c:numCache>
                <c:formatCode>"R$"\ #,##0.00</c:formatCode>
                <c:ptCount val="1"/>
                <c:pt idx="0">
                  <c:v>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D-4574-AC1B-9A73ED1FD284}"/>
            </c:ext>
          </c:extLst>
        </c:ser>
        <c:ser>
          <c:idx val="3"/>
          <c:order val="3"/>
          <c:tx>
            <c:v>Outros</c:v>
          </c:tx>
          <c:spPr>
            <a:solidFill>
              <a:schemeClr val="accent3">
                <a:shade val="9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Abril!$H$21</c:f>
              <c:numCache>
                <c:formatCode>"R$"\ #,##0.00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D-4574-AC1B-9A73ED1FD284}"/>
            </c:ext>
          </c:extLst>
        </c:ser>
        <c:ser>
          <c:idx val="4"/>
          <c:order val="4"/>
          <c:tx>
            <c:v>Lazer</c:v>
          </c:tx>
          <c:spPr>
            <a:solidFill>
              <a:schemeClr val="accent3">
                <a:shade val="7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Abril!$E$21</c:f>
              <c:numCache>
                <c:formatCode>"R$"\ #,##0.00</c:formatCode>
                <c:ptCount val="1"/>
                <c:pt idx="0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9D-4574-AC1B-9A73ED1FD284}"/>
            </c:ext>
          </c:extLst>
        </c:ser>
        <c:ser>
          <c:idx val="5"/>
          <c:order val="5"/>
          <c:tx>
            <c:v>Transporte</c:v>
          </c:tx>
          <c:spPr>
            <a:solidFill>
              <a:schemeClr val="accent3">
                <a:shade val="5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Abril!$B$22</c:f>
              <c:numCache>
                <c:formatCode>"R$"\ #,##0.00</c:formatCode>
                <c:ptCount val="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9D-4574-AC1B-9A73ED1FD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411664"/>
        <c:axId val="1874412144"/>
      </c:barChart>
      <c:catAx>
        <c:axId val="18744116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4412144"/>
        <c:crosses val="autoZero"/>
        <c:auto val="1"/>
        <c:lblAlgn val="ctr"/>
        <c:lblOffset val="100"/>
        <c:noMultiLvlLbl val="0"/>
      </c:catAx>
      <c:valAx>
        <c:axId val="1874412144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44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>
      <a:glow rad="63500">
        <a:schemeClr val="accent3">
          <a:satMod val="175000"/>
          <a:alpha val="40000"/>
        </a:schemeClr>
      </a:glo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</xdr:row>
      <xdr:rowOff>180975</xdr:rowOff>
    </xdr:from>
    <xdr:to>
      <xdr:col>15</xdr:col>
      <xdr:colOff>333375</xdr:colOff>
      <xdr:row>16</xdr:row>
      <xdr:rowOff>152400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D60513BD-E7BD-C94D-C89C-B3B25EE112BE}"/>
            </a:ext>
          </a:extLst>
        </xdr:cNvPr>
        <xdr:cNvSpPr/>
      </xdr:nvSpPr>
      <xdr:spPr>
        <a:xfrm>
          <a:off x="6740979" y="561975"/>
          <a:ext cx="4219575" cy="2638425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238125</xdr:colOff>
      <xdr:row>2</xdr:row>
      <xdr:rowOff>147637</xdr:rowOff>
    </xdr:from>
    <xdr:to>
      <xdr:col>15</xdr:col>
      <xdr:colOff>542925</xdr:colOff>
      <xdr:row>17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353908-C6B3-A19C-DC99-0617D1C60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</xdr:row>
      <xdr:rowOff>100012</xdr:rowOff>
    </xdr:from>
    <xdr:to>
      <xdr:col>15</xdr:col>
      <xdr:colOff>533400</xdr:colOff>
      <xdr:row>16</xdr:row>
      <xdr:rowOff>176212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932E3F2-A6C6-7A93-D86F-497AB481E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5</xdr:row>
      <xdr:rowOff>9525</xdr:rowOff>
    </xdr:from>
    <xdr:to>
      <xdr:col>15</xdr:col>
      <xdr:colOff>238125</xdr:colOff>
      <xdr:row>6</xdr:row>
      <xdr:rowOff>28575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EEB91558-4374-9D25-05F9-7D00927607F6}"/>
            </a:ext>
          </a:extLst>
        </xdr:cNvPr>
        <xdr:cNvSpPr txBox="1"/>
      </xdr:nvSpPr>
      <xdr:spPr>
        <a:xfrm>
          <a:off x="9972675" y="962025"/>
          <a:ext cx="7905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2">
                  <a:lumMod val="25000"/>
                </a:schemeClr>
              </a:solidFill>
            </a:rPr>
            <a:t>Despesas</a:t>
          </a:r>
        </a:p>
      </xdr:txBody>
    </xdr:sp>
    <xdr:clientData/>
  </xdr:twoCellAnchor>
  <xdr:twoCellAnchor>
    <xdr:from>
      <xdr:col>9</xdr:col>
      <xdr:colOff>569120</xdr:colOff>
      <xdr:row>4</xdr:row>
      <xdr:rowOff>61915</xdr:rowOff>
    </xdr:from>
    <xdr:to>
      <xdr:col>10</xdr:col>
      <xdr:colOff>642938</xdr:colOff>
      <xdr:row>5</xdr:row>
      <xdr:rowOff>83345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777363EF-6645-A7ED-B6B7-B298557FB5C7}"/>
            </a:ext>
          </a:extLst>
        </xdr:cNvPr>
        <xdr:cNvSpPr txBox="1"/>
      </xdr:nvSpPr>
      <xdr:spPr>
        <a:xfrm>
          <a:off x="7974808" y="823915"/>
          <a:ext cx="681036" cy="2119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2">
                  <a:lumMod val="25000"/>
                </a:schemeClr>
              </a:solidFill>
            </a:rPr>
            <a:t>Saldo</a:t>
          </a:r>
        </a:p>
      </xdr:txBody>
    </xdr:sp>
    <xdr:clientData/>
  </xdr:twoCellAnchor>
  <xdr:twoCellAnchor>
    <xdr:from>
      <xdr:col>18</xdr:col>
      <xdr:colOff>321469</xdr:colOff>
      <xdr:row>2</xdr:row>
      <xdr:rowOff>154781</xdr:rowOff>
    </xdr:from>
    <xdr:to>
      <xdr:col>25</xdr:col>
      <xdr:colOff>166688</xdr:colOff>
      <xdr:row>16</xdr:row>
      <xdr:rowOff>178594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3C58236A-38A0-E502-E0DD-B9DD0A2CEEA5}"/>
            </a:ext>
          </a:extLst>
        </xdr:cNvPr>
        <xdr:cNvSpPr/>
      </xdr:nvSpPr>
      <xdr:spPr>
        <a:xfrm>
          <a:off x="11513344" y="535781"/>
          <a:ext cx="4095750" cy="2690813"/>
        </a:xfrm>
        <a:prstGeom prst="roundRect">
          <a:avLst/>
        </a:prstGeom>
        <a:noFill/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428625</xdr:colOff>
      <xdr:row>3</xdr:row>
      <xdr:rowOff>4762</xdr:rowOff>
    </xdr:from>
    <xdr:to>
      <xdr:col>26</xdr:col>
      <xdr:colOff>123825</xdr:colOff>
      <xdr:row>17</xdr:row>
      <xdr:rowOff>80962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CB77C5B-2029-F872-DEC2-28B0A5FEC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196454</xdr:colOff>
      <xdr:row>2</xdr:row>
      <xdr:rowOff>51196</xdr:rowOff>
    </xdr:from>
    <xdr:to>
      <xdr:col>15</xdr:col>
      <xdr:colOff>517922</xdr:colOff>
      <xdr:row>16</xdr:row>
      <xdr:rowOff>127396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288533-D044-4A26-B3CC-11D7E4106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119062</xdr:colOff>
      <xdr:row>2</xdr:row>
      <xdr:rowOff>110727</xdr:rowOff>
    </xdr:from>
    <xdr:to>
      <xdr:col>22</xdr:col>
      <xdr:colOff>601264</xdr:colOff>
      <xdr:row>15</xdr:row>
      <xdr:rowOff>178593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C90C72-3666-4E71-853B-0AF6121BF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196454</xdr:colOff>
      <xdr:row>2</xdr:row>
      <xdr:rowOff>51196</xdr:rowOff>
    </xdr:from>
    <xdr:to>
      <xdr:col>15</xdr:col>
      <xdr:colOff>517922</xdr:colOff>
      <xdr:row>16</xdr:row>
      <xdr:rowOff>127396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746470-853F-4EFC-871F-F8C1C990E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119062</xdr:colOff>
      <xdr:row>2</xdr:row>
      <xdr:rowOff>110727</xdr:rowOff>
    </xdr:from>
    <xdr:to>
      <xdr:col>22</xdr:col>
      <xdr:colOff>601264</xdr:colOff>
      <xdr:row>15</xdr:row>
      <xdr:rowOff>178593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B1F212-319D-4027-A283-EFBAB1250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2</xdr:row>
      <xdr:rowOff>166687</xdr:rowOff>
    </xdr:from>
    <xdr:to>
      <xdr:col>15</xdr:col>
      <xdr:colOff>190500</xdr:colOff>
      <xdr:row>16</xdr:row>
      <xdr:rowOff>152401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4D0D74-2DE7-4471-B5A0-9EA416B54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426244</xdr:colOff>
      <xdr:row>5</xdr:row>
      <xdr:rowOff>76200</xdr:rowOff>
    </xdr:from>
    <xdr:to>
      <xdr:col>15</xdr:col>
      <xdr:colOff>45244</xdr:colOff>
      <xdr:row>6</xdr:row>
      <xdr:rowOff>171450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A7B31D8-6C45-4A9A-8918-D982B130B21E}"/>
            </a:ext>
          </a:extLst>
        </xdr:cNvPr>
        <xdr:cNvSpPr txBox="1"/>
      </xdr:nvSpPr>
      <xdr:spPr>
        <a:xfrm>
          <a:off x="10027444" y="1028700"/>
          <a:ext cx="8382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2">
                  <a:lumMod val="25000"/>
                </a:schemeClr>
              </a:solidFill>
            </a:rPr>
            <a:t>Despesas</a:t>
          </a:r>
        </a:p>
      </xdr:txBody>
    </xdr:sp>
    <xdr:clientData/>
  </xdr:twoCellAnchor>
  <xdr:twoCellAnchor>
    <xdr:from>
      <xdr:col>10</xdr:col>
      <xdr:colOff>276225</xdr:colOff>
      <xdr:row>4</xdr:row>
      <xdr:rowOff>104775</xdr:rowOff>
    </xdr:from>
    <xdr:to>
      <xdr:col>11</xdr:col>
      <xdr:colOff>352425</xdr:colOff>
      <xdr:row>5</xdr:row>
      <xdr:rowOff>123825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A7A03E67-790F-46B6-8AA1-AF10F3F2EF60}"/>
            </a:ext>
          </a:extLst>
        </xdr:cNvPr>
        <xdr:cNvSpPr txBox="1"/>
      </xdr:nvSpPr>
      <xdr:spPr>
        <a:xfrm>
          <a:off x="7905750" y="866775"/>
          <a:ext cx="6858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2">
                  <a:lumMod val="25000"/>
                </a:schemeClr>
              </a:solidFill>
            </a:rPr>
            <a:t>Saldo</a:t>
          </a:r>
        </a:p>
      </xdr:txBody>
    </xdr:sp>
    <xdr:clientData/>
  </xdr:twoCellAnchor>
  <xdr:twoCellAnchor>
    <xdr:from>
      <xdr:col>15</xdr:col>
      <xdr:colOff>359834</xdr:colOff>
      <xdr:row>2</xdr:row>
      <xdr:rowOff>83607</xdr:rowOff>
    </xdr:from>
    <xdr:to>
      <xdr:col>24</xdr:col>
      <xdr:colOff>476250</xdr:colOff>
      <xdr:row>16</xdr:row>
      <xdr:rowOff>159807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BF75FCE-3D9D-49F1-BD1D-DE668AC13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588309</xdr:colOff>
      <xdr:row>3</xdr:row>
      <xdr:rowOff>12326</xdr:rowOff>
    </xdr:from>
    <xdr:to>
      <xdr:col>16</xdr:col>
      <xdr:colOff>78442</xdr:colOff>
      <xdr:row>17</xdr:row>
      <xdr:rowOff>22412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90B69E-E0D9-4CFA-B58B-B62C557A4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369796</xdr:colOff>
      <xdr:row>2</xdr:row>
      <xdr:rowOff>67236</xdr:rowOff>
    </xdr:from>
    <xdr:to>
      <xdr:col>26</xdr:col>
      <xdr:colOff>62489</xdr:colOff>
      <xdr:row>16</xdr:row>
      <xdr:rowOff>143436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27F129-B109-4937-8593-7EFF0BB17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0.80523</cdr:x>
      <cdr:y>0.24319</cdr:y>
    </cdr:from>
    <cdr:to>
      <cdr:x>0.98752</cdr:x>
      <cdr:y>0.34736</cdr:y>
    </cdr:to>
    <cdr:sp macro="" textlink="">
      <cdr:nvSpPr>
        <cdr:cNvPr id="2" name="CaixaDeTexto 5">
          <a:extLst xmlns:a="http://schemas.openxmlformats.org/drawingml/2006/main">
            <a:ext uri="{FF2B5EF4-FFF2-40B4-BE49-F238E27FC236}">
              <a16:creationId xmlns:a16="http://schemas.microsoft.com/office/drawing/2014/main" id="{D108AB5C-38C7-78FD-8BFA-7772FF40A7FA}"/>
            </a:ext>
          </a:extLst>
        </cdr:cNvPr>
        <cdr:cNvSpPr txBox="1"/>
      </cdr:nvSpPr>
      <cdr:spPr>
        <a:xfrm xmlns:a="http://schemas.openxmlformats.org/drawingml/2006/main">
          <a:off x="3681505" y="667124"/>
          <a:ext cx="833438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>
              <a:solidFill>
                <a:schemeClr val="bg2">
                  <a:lumMod val="25000"/>
                </a:schemeClr>
              </a:solidFill>
            </a:rPr>
            <a:t>Despesas</a:t>
          </a:r>
        </a:p>
      </cdr:txBody>
    </cdr:sp>
  </cdr:relSizeAnchor>
  <cdr:relSizeAnchor xmlns:cdr="http://schemas.openxmlformats.org/drawingml/2006/chartDrawing">
    <cdr:from>
      <cdr:x>0.16307</cdr:x>
      <cdr:y>0.16149</cdr:y>
    </cdr:from>
    <cdr:to>
      <cdr:x>0.34536</cdr:x>
      <cdr:y>0.26566</cdr:y>
    </cdr:to>
    <cdr:sp macro="" textlink="">
      <cdr:nvSpPr>
        <cdr:cNvPr id="3" name="CaixaDeTexto 5">
          <a:extLst xmlns:a="http://schemas.openxmlformats.org/drawingml/2006/main">
            <a:ext uri="{FF2B5EF4-FFF2-40B4-BE49-F238E27FC236}">
              <a16:creationId xmlns:a16="http://schemas.microsoft.com/office/drawing/2014/main" id="{D108AB5C-38C7-78FD-8BFA-7772FF40A7FA}"/>
            </a:ext>
          </a:extLst>
        </cdr:cNvPr>
        <cdr:cNvSpPr txBox="1"/>
      </cdr:nvSpPr>
      <cdr:spPr>
        <a:xfrm xmlns:a="http://schemas.openxmlformats.org/drawingml/2006/main">
          <a:off x="745564" y="443006"/>
          <a:ext cx="833438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>
              <a:solidFill>
                <a:schemeClr val="bg2">
                  <a:lumMod val="25000"/>
                </a:schemeClr>
              </a:solidFill>
            </a:rPr>
            <a:t>Saldo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380998</xdr:colOff>
      <xdr:row>30</xdr:row>
      <xdr:rowOff>142874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533EF04-016B-7B25-9956-00F7C5B33710}"/>
            </a:ext>
          </a:extLst>
        </xdr:cNvPr>
        <xdr:cNvSpPr/>
      </xdr:nvSpPr>
      <xdr:spPr>
        <a:xfrm>
          <a:off x="0" y="0"/>
          <a:ext cx="16168686" cy="5869780"/>
        </a:xfrm>
        <a:prstGeom prst="rect">
          <a:avLst/>
        </a:prstGeom>
        <a:gradFill flip="none" rotWithShape="1">
          <a:gsLst>
            <a:gs pos="0">
              <a:schemeClr val="tx1">
                <a:lumMod val="95000"/>
                <a:lumOff val="5000"/>
              </a:schemeClr>
            </a:gs>
            <a:gs pos="74000">
              <a:schemeClr val="tx1">
                <a:lumMod val="95000"/>
                <a:lumOff val="5000"/>
              </a:schemeClr>
            </a:gs>
            <a:gs pos="83000">
              <a:srgbClr val="14002E"/>
            </a:gs>
            <a:gs pos="100000">
              <a:srgbClr val="14002E"/>
            </a:gs>
          </a:gsLst>
          <a:lin ang="5400000" scaled="0"/>
          <a:tileRect/>
        </a:gra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116680</xdr:colOff>
      <xdr:row>4</xdr:row>
      <xdr:rowOff>130968</xdr:rowOff>
    </xdr:from>
    <xdr:to>
      <xdr:col>21</xdr:col>
      <xdr:colOff>535781</xdr:colOff>
      <xdr:row>23</xdr:row>
      <xdr:rowOff>16669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1819B908-8084-EDE9-8675-93E28D72560A}"/>
            </a:ext>
          </a:extLst>
        </xdr:cNvPr>
        <xdr:cNvSpPr/>
      </xdr:nvSpPr>
      <xdr:spPr>
        <a:xfrm>
          <a:off x="3152774" y="892968"/>
          <a:ext cx="10134601" cy="3517107"/>
        </a:xfrm>
        <a:prstGeom prst="roundRect">
          <a:avLst/>
        </a:prstGeom>
        <a:solidFill>
          <a:schemeClr val="bg2">
            <a:lumMod val="75000"/>
            <a:alpha val="11000"/>
          </a:schemeClr>
        </a:solidFill>
        <a:ln>
          <a:noFill/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464343</xdr:colOff>
      <xdr:row>4</xdr:row>
      <xdr:rowOff>150019</xdr:rowOff>
    </xdr:from>
    <xdr:to>
      <xdr:col>21</xdr:col>
      <xdr:colOff>178594</xdr:colOff>
      <xdr:row>22</xdr:row>
      <xdr:rowOff>150020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30F915-A647-2065-5938-60826C027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319087</xdr:colOff>
      <xdr:row>1</xdr:row>
      <xdr:rowOff>142874</xdr:rowOff>
    </xdr:from>
    <xdr:to>
      <xdr:col>11</xdr:col>
      <xdr:colOff>92868</xdr:colOff>
      <xdr:row>5</xdr:row>
      <xdr:rowOff>107154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78D92900-F579-9621-9B7D-2DFDA7624F42}"/>
            </a:ext>
          </a:extLst>
        </xdr:cNvPr>
        <xdr:cNvSpPr txBox="1"/>
      </xdr:nvSpPr>
      <xdr:spPr>
        <a:xfrm>
          <a:off x="3355181" y="333374"/>
          <a:ext cx="3417093" cy="726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Total vs</a:t>
          </a:r>
          <a:r>
            <a:rPr lang="pt-BR" sz="1400" b="0" baseline="0">
              <a:solidFill>
                <a:schemeClr val="bg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Média das Despesas</a:t>
          </a:r>
          <a:endParaRPr lang="pt-BR" sz="1400" b="0">
            <a:solidFill>
              <a:schemeClr val="bg1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5</xdr:col>
      <xdr:colOff>342899</xdr:colOff>
      <xdr:row>3</xdr:row>
      <xdr:rowOff>61914</xdr:rowOff>
    </xdr:from>
    <xdr:to>
      <xdr:col>8</xdr:col>
      <xdr:colOff>483393</xdr:colOff>
      <xdr:row>4</xdr:row>
      <xdr:rowOff>133351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2C421A1-A235-AAD3-D66C-95674205BCCE}"/>
            </a:ext>
          </a:extLst>
        </xdr:cNvPr>
        <xdr:cNvSpPr txBox="1"/>
      </xdr:nvSpPr>
      <xdr:spPr>
        <a:xfrm>
          <a:off x="3378993" y="633414"/>
          <a:ext cx="1962150" cy="2619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Visão</a:t>
          </a:r>
          <a:r>
            <a:rPr lang="pt-BR" sz="1200" b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pt-BR" sz="1200" b="0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anual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221191</xdr:colOff>
      <xdr:row>2</xdr:row>
      <xdr:rowOff>186266</xdr:rowOff>
    </xdr:from>
    <xdr:to>
      <xdr:col>15</xdr:col>
      <xdr:colOff>192616</xdr:colOff>
      <xdr:row>16</xdr:row>
      <xdr:rowOff>157692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45BAA52B-C3C4-7BB6-23BE-57D718F1F097}"/>
            </a:ext>
          </a:extLst>
        </xdr:cNvPr>
        <xdr:cNvSpPr/>
      </xdr:nvSpPr>
      <xdr:spPr>
        <a:xfrm>
          <a:off x="6634691" y="567266"/>
          <a:ext cx="4268258" cy="263842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266699</xdr:colOff>
      <xdr:row>2</xdr:row>
      <xdr:rowOff>166687</xdr:rowOff>
    </xdr:from>
    <xdr:to>
      <xdr:col>15</xdr:col>
      <xdr:colOff>190500</xdr:colOff>
      <xdr:row>16</xdr:row>
      <xdr:rowOff>152401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21A663-1354-5E5D-2879-6965B3526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426244</xdr:colOff>
      <xdr:row>5</xdr:row>
      <xdr:rowOff>76200</xdr:rowOff>
    </xdr:from>
    <xdr:to>
      <xdr:col>15</xdr:col>
      <xdr:colOff>45244</xdr:colOff>
      <xdr:row>6</xdr:row>
      <xdr:rowOff>171450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D108AB5C-38C7-78FD-8BFA-7772FF40A7FA}"/>
            </a:ext>
          </a:extLst>
        </xdr:cNvPr>
        <xdr:cNvSpPr txBox="1"/>
      </xdr:nvSpPr>
      <xdr:spPr>
        <a:xfrm>
          <a:off x="10010775" y="1028700"/>
          <a:ext cx="83343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2">
                  <a:lumMod val="25000"/>
                </a:schemeClr>
              </a:solidFill>
            </a:rPr>
            <a:t>Despesas</a:t>
          </a:r>
        </a:p>
      </xdr:txBody>
    </xdr:sp>
    <xdr:clientData/>
  </xdr:twoCellAnchor>
  <xdr:twoCellAnchor>
    <xdr:from>
      <xdr:col>10</xdr:col>
      <xdr:colOff>276225</xdr:colOff>
      <xdr:row>4</xdr:row>
      <xdr:rowOff>104775</xdr:rowOff>
    </xdr:from>
    <xdr:to>
      <xdr:col>11</xdr:col>
      <xdr:colOff>352425</xdr:colOff>
      <xdr:row>5</xdr:row>
      <xdr:rowOff>123825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D2E52CD1-D4EE-4B17-9199-4D1BF0A73E14}"/>
            </a:ext>
          </a:extLst>
        </xdr:cNvPr>
        <xdr:cNvSpPr txBox="1"/>
      </xdr:nvSpPr>
      <xdr:spPr>
        <a:xfrm>
          <a:off x="7848600" y="866775"/>
          <a:ext cx="6858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2">
                  <a:lumMod val="25000"/>
                </a:schemeClr>
              </a:solidFill>
            </a:rPr>
            <a:t>Saldo</a:t>
          </a:r>
        </a:p>
      </xdr:txBody>
    </xdr:sp>
    <xdr:clientData/>
  </xdr:twoCellAnchor>
  <xdr:twoCellAnchor>
    <xdr:from>
      <xdr:col>15</xdr:col>
      <xdr:colOff>359834</xdr:colOff>
      <xdr:row>2</xdr:row>
      <xdr:rowOff>83607</xdr:rowOff>
    </xdr:from>
    <xdr:to>
      <xdr:col>24</xdr:col>
      <xdr:colOff>476250</xdr:colOff>
      <xdr:row>16</xdr:row>
      <xdr:rowOff>159807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E03195-37E9-6002-FE11-EE775BE45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268941</xdr:colOff>
      <xdr:row>2</xdr:row>
      <xdr:rowOff>11207</xdr:rowOff>
    </xdr:from>
    <xdr:to>
      <xdr:col>15</xdr:col>
      <xdr:colOff>571500</xdr:colOff>
      <xdr:row>17</xdr:row>
      <xdr:rowOff>11207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37F0F594-BD82-F728-0089-D904763103BF}"/>
            </a:ext>
          </a:extLst>
        </xdr:cNvPr>
        <xdr:cNvSpPr/>
      </xdr:nvSpPr>
      <xdr:spPr>
        <a:xfrm>
          <a:off x="6633882" y="392207"/>
          <a:ext cx="4538383" cy="28575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588309</xdr:colOff>
      <xdr:row>3</xdr:row>
      <xdr:rowOff>12326</xdr:rowOff>
    </xdr:from>
    <xdr:to>
      <xdr:col>16</xdr:col>
      <xdr:colOff>78442</xdr:colOff>
      <xdr:row>17</xdr:row>
      <xdr:rowOff>22412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63E80A-E4AD-5E3B-712A-6221B640D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369796</xdr:colOff>
      <xdr:row>2</xdr:row>
      <xdr:rowOff>67236</xdr:rowOff>
    </xdr:from>
    <xdr:to>
      <xdr:col>26</xdr:col>
      <xdr:colOff>62489</xdr:colOff>
      <xdr:row>16</xdr:row>
      <xdr:rowOff>143436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453491D-0B6F-4493-9DC1-9B86B1709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0.80523</cdr:x>
      <cdr:y>0.24319</cdr:y>
    </cdr:from>
    <cdr:to>
      <cdr:x>0.98752</cdr:x>
      <cdr:y>0.34736</cdr:y>
    </cdr:to>
    <cdr:sp macro="" textlink="">
      <cdr:nvSpPr>
        <cdr:cNvPr id="2" name="CaixaDeTexto 5">
          <a:extLst xmlns:a="http://schemas.openxmlformats.org/drawingml/2006/main">
            <a:ext uri="{FF2B5EF4-FFF2-40B4-BE49-F238E27FC236}">
              <a16:creationId xmlns:a16="http://schemas.microsoft.com/office/drawing/2014/main" id="{D108AB5C-38C7-78FD-8BFA-7772FF40A7FA}"/>
            </a:ext>
          </a:extLst>
        </cdr:cNvPr>
        <cdr:cNvSpPr txBox="1"/>
      </cdr:nvSpPr>
      <cdr:spPr>
        <a:xfrm xmlns:a="http://schemas.openxmlformats.org/drawingml/2006/main">
          <a:off x="3681505" y="667124"/>
          <a:ext cx="833438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>
              <a:solidFill>
                <a:schemeClr val="bg2">
                  <a:lumMod val="25000"/>
                </a:schemeClr>
              </a:solidFill>
            </a:rPr>
            <a:t>Despesas</a:t>
          </a:r>
        </a:p>
      </cdr:txBody>
    </cdr:sp>
  </cdr:relSizeAnchor>
  <cdr:relSizeAnchor xmlns:cdr="http://schemas.openxmlformats.org/drawingml/2006/chartDrawing">
    <cdr:from>
      <cdr:x>0.16307</cdr:x>
      <cdr:y>0.16149</cdr:y>
    </cdr:from>
    <cdr:to>
      <cdr:x>0.34536</cdr:x>
      <cdr:y>0.26566</cdr:y>
    </cdr:to>
    <cdr:sp macro="" textlink="">
      <cdr:nvSpPr>
        <cdr:cNvPr id="3" name="CaixaDeTexto 5">
          <a:extLst xmlns:a="http://schemas.openxmlformats.org/drawingml/2006/main">
            <a:ext uri="{FF2B5EF4-FFF2-40B4-BE49-F238E27FC236}">
              <a16:creationId xmlns:a16="http://schemas.microsoft.com/office/drawing/2014/main" id="{D108AB5C-38C7-78FD-8BFA-7772FF40A7FA}"/>
            </a:ext>
          </a:extLst>
        </cdr:cNvPr>
        <cdr:cNvSpPr txBox="1"/>
      </cdr:nvSpPr>
      <cdr:spPr>
        <a:xfrm xmlns:a="http://schemas.openxmlformats.org/drawingml/2006/main">
          <a:off x="745564" y="443006"/>
          <a:ext cx="833438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="1">
              <a:solidFill>
                <a:schemeClr val="bg2">
                  <a:lumMod val="25000"/>
                </a:schemeClr>
              </a:solidFill>
            </a:rPr>
            <a:t>Saldo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196454</xdr:colOff>
      <xdr:row>2</xdr:row>
      <xdr:rowOff>51196</xdr:rowOff>
    </xdr:from>
    <xdr:to>
      <xdr:col>15</xdr:col>
      <xdr:colOff>517922</xdr:colOff>
      <xdr:row>16</xdr:row>
      <xdr:rowOff>127396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F089BE-57DB-6173-EA14-5A6E3BF5B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119062</xdr:colOff>
      <xdr:row>2</xdr:row>
      <xdr:rowOff>110727</xdr:rowOff>
    </xdr:from>
    <xdr:to>
      <xdr:col>22</xdr:col>
      <xdr:colOff>601264</xdr:colOff>
      <xdr:row>15</xdr:row>
      <xdr:rowOff>178593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ABD8A2-E28C-1924-102E-4FCF5B107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196454</xdr:colOff>
      <xdr:row>2</xdr:row>
      <xdr:rowOff>51196</xdr:rowOff>
    </xdr:from>
    <xdr:to>
      <xdr:col>15</xdr:col>
      <xdr:colOff>517922</xdr:colOff>
      <xdr:row>16</xdr:row>
      <xdr:rowOff>127396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48A66E-E843-4AD8-8362-8DD398A2F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119062</xdr:colOff>
      <xdr:row>2</xdr:row>
      <xdr:rowOff>110727</xdr:rowOff>
    </xdr:from>
    <xdr:to>
      <xdr:col>22</xdr:col>
      <xdr:colOff>601264</xdr:colOff>
      <xdr:row>15</xdr:row>
      <xdr:rowOff>178593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790543-02E6-4278-8F98-0F8255805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</xdr:row>
      <xdr:rowOff>180975</xdr:rowOff>
    </xdr:from>
    <xdr:to>
      <xdr:col>15</xdr:col>
      <xdr:colOff>333375</xdr:colOff>
      <xdr:row>16</xdr:row>
      <xdr:rowOff>152400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2E168CB8-4AB3-4D18-BFFF-2297CFD8864E}"/>
            </a:ext>
          </a:extLst>
        </xdr:cNvPr>
        <xdr:cNvSpPr/>
      </xdr:nvSpPr>
      <xdr:spPr>
        <a:xfrm>
          <a:off x="7248525" y="561975"/>
          <a:ext cx="4552950" cy="263842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238125</xdr:colOff>
      <xdr:row>2</xdr:row>
      <xdr:rowOff>147637</xdr:rowOff>
    </xdr:from>
    <xdr:to>
      <xdr:col>15</xdr:col>
      <xdr:colOff>542925</xdr:colOff>
      <xdr:row>17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C05898-9101-423E-8D70-92D655397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</xdr:row>
      <xdr:rowOff>100012</xdr:rowOff>
    </xdr:from>
    <xdr:to>
      <xdr:col>15</xdr:col>
      <xdr:colOff>533400</xdr:colOff>
      <xdr:row>16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30F240-3713-45F0-8186-3359CDE93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5</xdr:row>
      <xdr:rowOff>9525</xdr:rowOff>
    </xdr:from>
    <xdr:to>
      <xdr:col>15</xdr:col>
      <xdr:colOff>238125</xdr:colOff>
      <xdr:row>6</xdr:row>
      <xdr:rowOff>28575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60222BEC-B065-4992-AF49-3073DC82056D}"/>
            </a:ext>
          </a:extLst>
        </xdr:cNvPr>
        <xdr:cNvSpPr txBox="1"/>
      </xdr:nvSpPr>
      <xdr:spPr>
        <a:xfrm>
          <a:off x="10915650" y="962025"/>
          <a:ext cx="79057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2">
                  <a:lumMod val="25000"/>
                </a:schemeClr>
              </a:solidFill>
            </a:rPr>
            <a:t>Despesas</a:t>
          </a:r>
        </a:p>
      </xdr:txBody>
    </xdr:sp>
    <xdr:clientData/>
  </xdr:twoCellAnchor>
  <xdr:twoCellAnchor>
    <xdr:from>
      <xdr:col>9</xdr:col>
      <xdr:colOff>569120</xdr:colOff>
      <xdr:row>4</xdr:row>
      <xdr:rowOff>61915</xdr:rowOff>
    </xdr:from>
    <xdr:to>
      <xdr:col>10</xdr:col>
      <xdr:colOff>642938</xdr:colOff>
      <xdr:row>5</xdr:row>
      <xdr:rowOff>83345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DCBDF3C0-21D1-4D7B-AC69-C025A38A19EC}"/>
            </a:ext>
          </a:extLst>
        </xdr:cNvPr>
        <xdr:cNvSpPr txBox="1"/>
      </xdr:nvSpPr>
      <xdr:spPr>
        <a:xfrm>
          <a:off x="7979570" y="823915"/>
          <a:ext cx="683418" cy="2119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2">
                  <a:lumMod val="25000"/>
                </a:schemeClr>
              </a:solidFill>
            </a:rPr>
            <a:t>Saldo</a:t>
          </a:r>
        </a:p>
      </xdr:txBody>
    </xdr:sp>
    <xdr:clientData/>
  </xdr:twoCellAnchor>
  <xdr:twoCellAnchor>
    <xdr:from>
      <xdr:col>18</xdr:col>
      <xdr:colOff>321469</xdr:colOff>
      <xdr:row>2</xdr:row>
      <xdr:rowOff>154781</xdr:rowOff>
    </xdr:from>
    <xdr:to>
      <xdr:col>25</xdr:col>
      <xdr:colOff>166688</xdr:colOff>
      <xdr:row>16</xdr:row>
      <xdr:rowOff>178594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6D940FCA-5450-4BE0-B88D-7581C74346C4}"/>
            </a:ext>
          </a:extLst>
        </xdr:cNvPr>
        <xdr:cNvSpPr/>
      </xdr:nvSpPr>
      <xdr:spPr>
        <a:xfrm>
          <a:off x="12399169" y="535781"/>
          <a:ext cx="4112419" cy="2690813"/>
        </a:xfrm>
        <a:prstGeom prst="roundRect">
          <a:avLst/>
        </a:prstGeom>
        <a:noFill/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428625</xdr:colOff>
      <xdr:row>3</xdr:row>
      <xdr:rowOff>4762</xdr:rowOff>
    </xdr:from>
    <xdr:to>
      <xdr:col>26</xdr:col>
      <xdr:colOff>123825</xdr:colOff>
      <xdr:row>17</xdr:row>
      <xdr:rowOff>80962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B08E435-6EFB-4CD5-A93D-98BB1CBA6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221191</xdr:colOff>
      <xdr:row>2</xdr:row>
      <xdr:rowOff>186266</xdr:rowOff>
    </xdr:from>
    <xdr:to>
      <xdr:col>15</xdr:col>
      <xdr:colOff>192616</xdr:colOff>
      <xdr:row>16</xdr:row>
      <xdr:rowOff>157692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60633FB8-0BB4-477C-A245-F56813E9CA4A}"/>
            </a:ext>
          </a:extLst>
        </xdr:cNvPr>
        <xdr:cNvSpPr/>
      </xdr:nvSpPr>
      <xdr:spPr>
        <a:xfrm>
          <a:off x="6631516" y="567266"/>
          <a:ext cx="4381500" cy="263842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266699</xdr:colOff>
      <xdr:row>2</xdr:row>
      <xdr:rowOff>166687</xdr:rowOff>
    </xdr:from>
    <xdr:to>
      <xdr:col>15</xdr:col>
      <xdr:colOff>190500</xdr:colOff>
      <xdr:row>16</xdr:row>
      <xdr:rowOff>152401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972801-0318-4E3D-B34E-21CBF1E85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426244</xdr:colOff>
      <xdr:row>5</xdr:row>
      <xdr:rowOff>76200</xdr:rowOff>
    </xdr:from>
    <xdr:to>
      <xdr:col>15</xdr:col>
      <xdr:colOff>45244</xdr:colOff>
      <xdr:row>6</xdr:row>
      <xdr:rowOff>171450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9CE3DFF2-B90D-48C1-BD0F-CFF6D38CE838}"/>
            </a:ext>
          </a:extLst>
        </xdr:cNvPr>
        <xdr:cNvSpPr txBox="1"/>
      </xdr:nvSpPr>
      <xdr:spPr>
        <a:xfrm>
          <a:off x="10027444" y="1028700"/>
          <a:ext cx="8382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2">
                  <a:lumMod val="25000"/>
                </a:schemeClr>
              </a:solidFill>
            </a:rPr>
            <a:t>Despesas</a:t>
          </a:r>
        </a:p>
      </xdr:txBody>
    </xdr:sp>
    <xdr:clientData/>
  </xdr:twoCellAnchor>
  <xdr:twoCellAnchor>
    <xdr:from>
      <xdr:col>10</xdr:col>
      <xdr:colOff>276225</xdr:colOff>
      <xdr:row>4</xdr:row>
      <xdr:rowOff>104775</xdr:rowOff>
    </xdr:from>
    <xdr:to>
      <xdr:col>11</xdr:col>
      <xdr:colOff>352425</xdr:colOff>
      <xdr:row>5</xdr:row>
      <xdr:rowOff>123825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CA5CD8EC-FD00-481B-9796-87D829AE8160}"/>
            </a:ext>
          </a:extLst>
        </xdr:cNvPr>
        <xdr:cNvSpPr txBox="1"/>
      </xdr:nvSpPr>
      <xdr:spPr>
        <a:xfrm>
          <a:off x="7905750" y="866775"/>
          <a:ext cx="6858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bg2">
                  <a:lumMod val="25000"/>
                </a:schemeClr>
              </a:solidFill>
            </a:rPr>
            <a:t>Saldo</a:t>
          </a:r>
        </a:p>
      </xdr:txBody>
    </xdr:sp>
    <xdr:clientData/>
  </xdr:twoCellAnchor>
  <xdr:twoCellAnchor>
    <xdr:from>
      <xdr:col>15</xdr:col>
      <xdr:colOff>359834</xdr:colOff>
      <xdr:row>2</xdr:row>
      <xdr:rowOff>83607</xdr:rowOff>
    </xdr:from>
    <xdr:to>
      <xdr:col>24</xdr:col>
      <xdr:colOff>476250</xdr:colOff>
      <xdr:row>16</xdr:row>
      <xdr:rowOff>159807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64C63A3-706C-4643-83EE-617E3B91F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196454</xdr:colOff>
      <xdr:row>2</xdr:row>
      <xdr:rowOff>51196</xdr:rowOff>
    </xdr:from>
    <xdr:to>
      <xdr:col>15</xdr:col>
      <xdr:colOff>517922</xdr:colOff>
      <xdr:row>16</xdr:row>
      <xdr:rowOff>127396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0E7CC9-035E-46C6-9A78-A80FBE93E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119062</xdr:colOff>
      <xdr:row>2</xdr:row>
      <xdr:rowOff>110727</xdr:rowOff>
    </xdr:from>
    <xdr:to>
      <xdr:col>22</xdr:col>
      <xdr:colOff>601264</xdr:colOff>
      <xdr:row>15</xdr:row>
      <xdr:rowOff>178593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7F0E26-5009-48AF-8DB6-0E9EAEDFC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C628-BDE2-4B0E-A395-54B0E73F14BA}">
  <dimension ref="A1:AB22"/>
  <sheetViews>
    <sheetView showGridLines="0" zoomScale="80" zoomScaleNormal="80" workbookViewId="0">
      <selection activeCell="S21" sqref="S21"/>
    </sheetView>
  </sheetViews>
  <sheetFormatPr defaultRowHeight="15" x14ac:dyDescent="0.25"/>
  <cols>
    <col min="1" max="1" width="15" bestFit="1" customWidth="1"/>
    <col min="2" max="2" width="15.28515625" bestFit="1" customWidth="1"/>
    <col min="4" max="4" width="10.42578125" bestFit="1" customWidth="1"/>
    <col min="5" max="5" width="14.42578125" bestFit="1" customWidth="1"/>
    <col min="6" max="6" width="11.28515625" bestFit="1" customWidth="1"/>
    <col min="7" max="7" width="13.7109375" bestFit="1" customWidth="1"/>
    <col min="8" max="8" width="13.42578125" bestFit="1" customWidth="1"/>
    <col min="9" max="9" width="8.42578125" customWidth="1"/>
    <col min="11" max="11" width="10.28515625" customWidth="1"/>
    <col min="12" max="12" width="11.42578125" bestFit="1" customWidth="1"/>
    <col min="13" max="13" width="11.7109375" bestFit="1" customWidth="1"/>
    <col min="17" max="17" width="12" hidden="1" customWidth="1"/>
    <col min="18" max="18" width="10.7109375" hidden="1" customWidth="1"/>
    <col min="28" max="28" width="0" hidden="1" customWidth="1"/>
  </cols>
  <sheetData>
    <row r="1" spans="1:28" x14ac:dyDescent="0.25">
      <c r="A1" s="49" t="s">
        <v>27</v>
      </c>
      <c r="B1" s="49"/>
      <c r="C1" s="49"/>
      <c r="D1" s="49"/>
      <c r="E1" s="49"/>
      <c r="F1" s="49"/>
      <c r="G1" s="49"/>
      <c r="H1" s="49"/>
    </row>
    <row r="2" spans="1:28" x14ac:dyDescent="0.25">
      <c r="E2" s="4" t="s">
        <v>31</v>
      </c>
      <c r="F2" s="4" t="s">
        <v>33</v>
      </c>
      <c r="G2" s="4"/>
    </row>
    <row r="3" spans="1:28" x14ac:dyDescent="0.25">
      <c r="A3" s="4" t="s">
        <v>28</v>
      </c>
      <c r="B3" s="5">
        <v>5500</v>
      </c>
      <c r="AB3" t="str">
        <f>IF(L20=B15,A7,IF(L20=E13,D7,IF(L20=H11,G7,IF(L20=B22,A17,IF(L20=E21,D17,IF(L20=H21,G17))))))</f>
        <v>Moradia</v>
      </c>
    </row>
    <row r="4" spans="1:28" x14ac:dyDescent="0.25">
      <c r="A4" s="4" t="s">
        <v>29</v>
      </c>
      <c r="B4" s="5">
        <f>SUM(B15,B22,E13,E21,H11,H21)</f>
        <v>4965</v>
      </c>
      <c r="Q4" t="s">
        <v>34</v>
      </c>
      <c r="R4" t="s">
        <v>35</v>
      </c>
      <c r="AB4" t="str">
        <f>IF(L21=B15,A7,IF(L21=E13,D7,IF(L21=H11,G7,IF(L21=B22,A17,IF(L21=E21,D17,IF(L21=H21,G17))))))</f>
        <v>Transporte</v>
      </c>
    </row>
    <row r="5" spans="1:28" x14ac:dyDescent="0.25">
      <c r="A5" s="4" t="s">
        <v>30</v>
      </c>
      <c r="B5" s="5">
        <f>B3-B4</f>
        <v>535</v>
      </c>
      <c r="Q5" t="s">
        <v>29</v>
      </c>
      <c r="R5" s="5">
        <f>B4</f>
        <v>4965</v>
      </c>
    </row>
    <row r="6" spans="1:28" x14ac:dyDescent="0.25">
      <c r="Q6" t="s">
        <v>30</v>
      </c>
      <c r="R6" s="5">
        <f>IF(B5&gt;=500, B5, 0)</f>
        <v>535</v>
      </c>
    </row>
    <row r="7" spans="1:28" x14ac:dyDescent="0.25">
      <c r="A7" s="1" t="s">
        <v>56</v>
      </c>
      <c r="B7" s="1" t="s">
        <v>0</v>
      </c>
      <c r="D7" s="1" t="s">
        <v>53</v>
      </c>
      <c r="E7" s="1" t="s">
        <v>0</v>
      </c>
      <c r="G7" s="1" t="s">
        <v>57</v>
      </c>
      <c r="H7" s="1" t="s">
        <v>0</v>
      </c>
      <c r="Q7" t="s">
        <v>30</v>
      </c>
      <c r="R7" s="5">
        <f>IF(B5&lt;500, B5, 0)</f>
        <v>0</v>
      </c>
    </row>
    <row r="8" spans="1:28" x14ac:dyDescent="0.25">
      <c r="A8" s="3" t="s">
        <v>5</v>
      </c>
      <c r="B8" s="7">
        <v>950</v>
      </c>
      <c r="D8" s="3" t="s">
        <v>11</v>
      </c>
      <c r="E8" s="7">
        <v>540</v>
      </c>
      <c r="G8" s="3" t="s">
        <v>16</v>
      </c>
      <c r="H8" s="7">
        <v>890</v>
      </c>
    </row>
    <row r="9" spans="1:28" x14ac:dyDescent="0.25">
      <c r="A9" s="3" t="s">
        <v>6</v>
      </c>
      <c r="B9" s="7">
        <v>150</v>
      </c>
      <c r="D9" s="3" t="s">
        <v>12</v>
      </c>
      <c r="E9" s="7">
        <v>100</v>
      </c>
      <c r="G9" s="3" t="s">
        <v>17</v>
      </c>
      <c r="H9" s="7">
        <v>100</v>
      </c>
    </row>
    <row r="10" spans="1:28" x14ac:dyDescent="0.25">
      <c r="A10" s="3" t="s">
        <v>7</v>
      </c>
      <c r="B10" s="7">
        <v>210</v>
      </c>
      <c r="D10" s="3" t="s">
        <v>13</v>
      </c>
      <c r="E10" s="8" t="s">
        <v>32</v>
      </c>
      <c r="G10" s="3" t="s">
        <v>18</v>
      </c>
      <c r="H10" s="7">
        <v>250</v>
      </c>
    </row>
    <row r="11" spans="1:28" x14ac:dyDescent="0.25">
      <c r="A11" s="3" t="s">
        <v>8</v>
      </c>
      <c r="B11" s="7">
        <v>250</v>
      </c>
      <c r="D11" s="3" t="s">
        <v>14</v>
      </c>
      <c r="E11" s="8" t="s">
        <v>32</v>
      </c>
      <c r="G11" s="2" t="s">
        <v>2</v>
      </c>
      <c r="H11" s="6">
        <f>SUM(H8:H10)</f>
        <v>1240</v>
      </c>
    </row>
    <row r="12" spans="1:28" x14ac:dyDescent="0.25">
      <c r="A12" s="3" t="s">
        <v>1</v>
      </c>
      <c r="B12" s="7">
        <v>115</v>
      </c>
      <c r="D12" s="3" t="s">
        <v>15</v>
      </c>
      <c r="E12" s="8" t="s">
        <v>32</v>
      </c>
    </row>
    <row r="13" spans="1:28" x14ac:dyDescent="0.25">
      <c r="A13" s="3" t="s">
        <v>9</v>
      </c>
      <c r="B13" s="7">
        <v>100</v>
      </c>
      <c r="D13" s="2" t="s">
        <v>2</v>
      </c>
      <c r="E13" s="6">
        <f>SUM(E8:E12)</f>
        <v>640</v>
      </c>
    </row>
    <row r="14" spans="1:28" x14ac:dyDescent="0.25">
      <c r="A14" s="3" t="s">
        <v>10</v>
      </c>
      <c r="B14" s="8" t="s">
        <v>32</v>
      </c>
    </row>
    <row r="15" spans="1:28" x14ac:dyDescent="0.25">
      <c r="A15" s="2" t="s">
        <v>2</v>
      </c>
      <c r="B15" s="6">
        <f>SUM(B8:B14)</f>
        <v>1775</v>
      </c>
    </row>
    <row r="17" spans="1:13" x14ac:dyDescent="0.25">
      <c r="A17" s="1" t="s">
        <v>60</v>
      </c>
      <c r="B17" s="1" t="s">
        <v>0</v>
      </c>
      <c r="D17" s="1" t="s">
        <v>59</v>
      </c>
      <c r="E17" s="1" t="s">
        <v>0</v>
      </c>
      <c r="G17" s="1" t="s">
        <v>58</v>
      </c>
      <c r="H17" s="1" t="s">
        <v>0</v>
      </c>
    </row>
    <row r="18" spans="1:13" x14ac:dyDescent="0.25">
      <c r="A18" s="3" t="s">
        <v>26</v>
      </c>
      <c r="B18" s="7">
        <v>100</v>
      </c>
      <c r="D18" s="3" t="s">
        <v>22</v>
      </c>
      <c r="E18" s="7">
        <v>250</v>
      </c>
      <c r="G18" s="3" t="s">
        <v>19</v>
      </c>
      <c r="H18" s="7">
        <v>290</v>
      </c>
    </row>
    <row r="19" spans="1:13" x14ac:dyDescent="0.25">
      <c r="A19" s="3" t="s">
        <v>25</v>
      </c>
      <c r="B19" s="7">
        <v>150</v>
      </c>
      <c r="D19" s="3" t="s">
        <v>21</v>
      </c>
      <c r="E19" s="7">
        <v>150</v>
      </c>
      <c r="G19" s="3" t="s">
        <v>3</v>
      </c>
      <c r="H19" s="7">
        <v>150</v>
      </c>
    </row>
    <row r="20" spans="1:13" x14ac:dyDescent="0.25">
      <c r="A20" s="3" t="s">
        <v>24</v>
      </c>
      <c r="B20" s="8" t="s">
        <v>32</v>
      </c>
      <c r="D20" s="3" t="s">
        <v>20</v>
      </c>
      <c r="E20" s="7">
        <v>120</v>
      </c>
      <c r="G20" s="3" t="s">
        <v>4</v>
      </c>
      <c r="H20" s="9">
        <v>100</v>
      </c>
      <c r="J20" s="50" t="s">
        <v>37</v>
      </c>
      <c r="K20" s="50"/>
      <c r="L20" s="14">
        <f>MAX(B15,E13,H11,B22,E21,H21)</f>
        <v>1775</v>
      </c>
      <c r="M20" s="20" t="str">
        <f>AB3</f>
        <v>Moradia</v>
      </c>
    </row>
    <row r="21" spans="1:13" x14ac:dyDescent="0.25">
      <c r="A21" s="3" t="s">
        <v>23</v>
      </c>
      <c r="B21" s="8" t="s">
        <v>32</v>
      </c>
      <c r="D21" s="2" t="s">
        <v>2</v>
      </c>
      <c r="E21" s="6">
        <f>SUM(E18:E20)</f>
        <v>520</v>
      </c>
      <c r="G21" s="2" t="s">
        <v>2</v>
      </c>
      <c r="H21" s="6">
        <f>SUM(H18:H20)</f>
        <v>540</v>
      </c>
      <c r="J21" s="50" t="s">
        <v>38</v>
      </c>
      <c r="K21" s="50"/>
      <c r="L21" s="14">
        <f>MIN(B15,E13,H11,B22,E21,H21)</f>
        <v>250</v>
      </c>
      <c r="M21" s="20" t="str">
        <f>AB4</f>
        <v>Transporte</v>
      </c>
    </row>
    <row r="22" spans="1:13" x14ac:dyDescent="0.25">
      <c r="A22" s="2" t="s">
        <v>2</v>
      </c>
      <c r="B22" s="6">
        <f>SUM(B18:B21)</f>
        <v>250</v>
      </c>
      <c r="J22" s="51" t="s">
        <v>39</v>
      </c>
      <c r="K22" s="51"/>
      <c r="L22" s="14">
        <f>AVERAGE(B15,E13,H11,B22,E21,H21)</f>
        <v>827.5</v>
      </c>
    </row>
  </sheetData>
  <mergeCells count="4">
    <mergeCell ref="A1:H1"/>
    <mergeCell ref="J20:K20"/>
    <mergeCell ref="J21:K21"/>
    <mergeCell ref="J22:K22"/>
  </mergeCells>
  <conditionalFormatting sqref="B5">
    <cfRule type="expression" dxfId="23" priority="2">
      <formula>$B$5&lt;500</formula>
    </cfRule>
    <cfRule type="expression" dxfId="22" priority="3">
      <formula>$B$5&gt;=500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278FF-B919-41FE-923B-0525F25F9820}">
  <dimension ref="A1:AA22"/>
  <sheetViews>
    <sheetView showGridLines="0" zoomScale="80" zoomScaleNormal="80" workbookViewId="0">
      <selection activeCell="A17" sqref="A17"/>
    </sheetView>
  </sheetViews>
  <sheetFormatPr defaultRowHeight="15" x14ac:dyDescent="0.25"/>
  <cols>
    <col min="1" max="1" width="14.42578125" bestFit="1" customWidth="1"/>
    <col min="2" max="2" width="13.140625" bestFit="1" customWidth="1"/>
    <col min="4" max="4" width="10.140625" bestFit="1" customWidth="1"/>
    <col min="5" max="5" width="14.42578125" bestFit="1" customWidth="1"/>
    <col min="6" max="6" width="12" bestFit="1" customWidth="1"/>
    <col min="7" max="7" width="13.7109375" bestFit="1" customWidth="1"/>
    <col min="8" max="8" width="11.42578125" bestFit="1" customWidth="1"/>
    <col min="9" max="9" width="9.140625" customWidth="1"/>
    <col min="12" max="12" width="11.42578125" bestFit="1" customWidth="1"/>
    <col min="13" max="13" width="13" bestFit="1" customWidth="1"/>
    <col min="26" max="26" width="10.28515625" hidden="1" customWidth="1"/>
    <col min="27" max="27" width="11.42578125" hidden="1" customWidth="1"/>
  </cols>
  <sheetData>
    <row r="1" spans="1:27" x14ac:dyDescent="0.25">
      <c r="A1" s="49" t="s">
        <v>49</v>
      </c>
      <c r="B1" s="77"/>
      <c r="C1" s="77"/>
      <c r="D1" s="77"/>
      <c r="E1" s="77"/>
      <c r="F1" s="77"/>
      <c r="G1" s="77"/>
      <c r="H1" s="77"/>
      <c r="Z1" t="s">
        <v>34</v>
      </c>
      <c r="AA1" t="s">
        <v>35</v>
      </c>
    </row>
    <row r="2" spans="1:27" x14ac:dyDescent="0.25">
      <c r="E2" s="19" t="s">
        <v>31</v>
      </c>
      <c r="F2" s="19" t="s">
        <v>33</v>
      </c>
      <c r="Z2" t="s">
        <v>29</v>
      </c>
      <c r="AA2" s="5">
        <f>B4</f>
        <v>5136</v>
      </c>
    </row>
    <row r="3" spans="1:27" x14ac:dyDescent="0.25">
      <c r="A3" t="s">
        <v>28</v>
      </c>
      <c r="B3" s="5">
        <v>5500</v>
      </c>
      <c r="Z3" t="s">
        <v>30</v>
      </c>
      <c r="AA3" s="5">
        <f>IF(B5&gt;=500, B5, 0)</f>
        <v>0</v>
      </c>
    </row>
    <row r="4" spans="1:27" x14ac:dyDescent="0.25">
      <c r="A4" t="s">
        <v>29</v>
      </c>
      <c r="B4" s="5">
        <f>SUM(B15,B22,E13,E21,H11,H21)</f>
        <v>5136</v>
      </c>
      <c r="Z4" t="s">
        <v>30</v>
      </c>
      <c r="AA4" s="5">
        <f>IF(B5&lt;500, B5, 0)</f>
        <v>364</v>
      </c>
    </row>
    <row r="5" spans="1:27" x14ac:dyDescent="0.25">
      <c r="A5" t="s">
        <v>30</v>
      </c>
      <c r="B5" s="5">
        <f>B3-B4</f>
        <v>364</v>
      </c>
    </row>
    <row r="6" spans="1:27" x14ac:dyDescent="0.25">
      <c r="Z6" t="str">
        <f>IF(L20=B15,A7,IF(L20=E13,D7,IF(L20=H11,G7,IF(L20=B22,A17,IF(L20=E21,D17,IF(L20=H21,G17))))))</f>
        <v>Moradia</v>
      </c>
    </row>
    <row r="7" spans="1:27" x14ac:dyDescent="0.25">
      <c r="A7" s="44" t="s">
        <v>56</v>
      </c>
      <c r="B7" s="44" t="s">
        <v>0</v>
      </c>
      <c r="D7" s="44" t="s">
        <v>53</v>
      </c>
      <c r="E7" s="44" t="s">
        <v>0</v>
      </c>
      <c r="G7" s="44" t="s">
        <v>57</v>
      </c>
      <c r="H7" s="44" t="s">
        <v>0</v>
      </c>
      <c r="Z7" t="str">
        <f>IF(L21=B15,A7,IF(L21=E13,D7,IF(L21=H11,G7,IF(L21=B22,A17,IF(L21=E21,D17,IF(L21=H21,G17))))))</f>
        <v>Outros</v>
      </c>
    </row>
    <row r="8" spans="1:27" x14ac:dyDescent="0.25">
      <c r="A8" s="3" t="s">
        <v>5</v>
      </c>
      <c r="B8" s="7">
        <v>950</v>
      </c>
      <c r="D8" s="3" t="s">
        <v>11</v>
      </c>
      <c r="E8" s="7">
        <v>950</v>
      </c>
      <c r="G8" s="3" t="s">
        <v>16</v>
      </c>
      <c r="H8" s="7">
        <v>950</v>
      </c>
    </row>
    <row r="9" spans="1:27" x14ac:dyDescent="0.25">
      <c r="A9" s="3" t="s">
        <v>6</v>
      </c>
      <c r="B9" s="7">
        <v>150</v>
      </c>
      <c r="D9" s="3" t="s">
        <v>12</v>
      </c>
      <c r="E9" s="7">
        <v>100</v>
      </c>
      <c r="G9" s="3" t="s">
        <v>17</v>
      </c>
      <c r="H9" s="7">
        <v>50</v>
      </c>
    </row>
    <row r="10" spans="1:27" x14ac:dyDescent="0.25">
      <c r="A10" s="3" t="s">
        <v>7</v>
      </c>
      <c r="B10" s="7">
        <v>210</v>
      </c>
      <c r="D10" s="3" t="s">
        <v>13</v>
      </c>
      <c r="E10" s="7"/>
      <c r="G10" s="3" t="s">
        <v>18</v>
      </c>
      <c r="H10" s="7">
        <v>100</v>
      </c>
    </row>
    <row r="11" spans="1:27" x14ac:dyDescent="0.25">
      <c r="A11" s="3" t="s">
        <v>8</v>
      </c>
      <c r="B11" s="7">
        <v>211</v>
      </c>
      <c r="D11" s="3" t="s">
        <v>14</v>
      </c>
      <c r="E11" s="7">
        <v>100</v>
      </c>
      <c r="G11" s="1" t="s">
        <v>2</v>
      </c>
      <c r="H11" s="45">
        <f>SUM(H8:H10)</f>
        <v>1100</v>
      </c>
    </row>
    <row r="12" spans="1:27" x14ac:dyDescent="0.25">
      <c r="A12" s="3" t="s">
        <v>1</v>
      </c>
      <c r="B12" s="7">
        <v>115</v>
      </c>
      <c r="D12" s="3" t="s">
        <v>15</v>
      </c>
      <c r="E12" s="7">
        <v>190</v>
      </c>
    </row>
    <row r="13" spans="1:27" x14ac:dyDescent="0.25">
      <c r="A13" s="3" t="s">
        <v>9</v>
      </c>
      <c r="B13" s="7">
        <v>100</v>
      </c>
      <c r="D13" s="1" t="s">
        <v>2</v>
      </c>
      <c r="E13" s="45">
        <f>SUM(E8:E12)</f>
        <v>1340</v>
      </c>
    </row>
    <row r="14" spans="1:27" x14ac:dyDescent="0.25">
      <c r="A14" s="3" t="s">
        <v>10</v>
      </c>
      <c r="B14" s="7"/>
    </row>
    <row r="15" spans="1:27" x14ac:dyDescent="0.25">
      <c r="A15" s="1" t="s">
        <v>2</v>
      </c>
      <c r="B15" s="45">
        <f>SUM(B8:B14)</f>
        <v>1736</v>
      </c>
    </row>
    <row r="17" spans="1:13" x14ac:dyDescent="0.25">
      <c r="A17" s="44" t="s">
        <v>60</v>
      </c>
      <c r="B17" s="44" t="s">
        <v>0</v>
      </c>
      <c r="D17" s="44" t="s">
        <v>59</v>
      </c>
      <c r="E17" s="44" t="s">
        <v>0</v>
      </c>
      <c r="G17" s="44" t="s">
        <v>58</v>
      </c>
      <c r="H17" s="44" t="s">
        <v>0</v>
      </c>
    </row>
    <row r="18" spans="1:13" x14ac:dyDescent="0.25">
      <c r="A18" s="3" t="s">
        <v>26</v>
      </c>
      <c r="B18" s="7">
        <v>100</v>
      </c>
      <c r="D18" s="3" t="s">
        <v>22</v>
      </c>
      <c r="E18" s="7"/>
      <c r="G18" s="3" t="s">
        <v>19</v>
      </c>
      <c r="H18" s="7">
        <v>100</v>
      </c>
    </row>
    <row r="19" spans="1:13" x14ac:dyDescent="0.25">
      <c r="A19" s="3" t="s">
        <v>25</v>
      </c>
      <c r="B19" s="7">
        <v>50</v>
      </c>
      <c r="D19" s="3" t="s">
        <v>21</v>
      </c>
      <c r="E19" s="7">
        <v>50</v>
      </c>
      <c r="G19" s="3" t="s">
        <v>3</v>
      </c>
      <c r="H19" s="7">
        <v>50</v>
      </c>
    </row>
    <row r="20" spans="1:13" x14ac:dyDescent="0.25">
      <c r="A20" s="3" t="s">
        <v>24</v>
      </c>
      <c r="B20" s="7"/>
      <c r="D20" s="3" t="s">
        <v>20</v>
      </c>
      <c r="E20" s="7">
        <v>220</v>
      </c>
      <c r="G20" s="3" t="s">
        <v>4</v>
      </c>
      <c r="H20" s="7">
        <v>100</v>
      </c>
      <c r="J20" s="50" t="s">
        <v>37</v>
      </c>
      <c r="K20" s="50"/>
      <c r="L20" s="14">
        <f>MAX(B15,E13,H11,B22,E21,H21)</f>
        <v>1736</v>
      </c>
      <c r="M20" s="20" t="str">
        <f>Z6</f>
        <v>Moradia</v>
      </c>
    </row>
    <row r="21" spans="1:13" x14ac:dyDescent="0.25">
      <c r="A21" s="3" t="s">
        <v>23</v>
      </c>
      <c r="B21" s="7">
        <v>290</v>
      </c>
      <c r="D21" s="1" t="s">
        <v>2</v>
      </c>
      <c r="E21" s="45">
        <f>SUM(E18:E20)</f>
        <v>270</v>
      </c>
      <c r="G21" s="1" t="s">
        <v>2</v>
      </c>
      <c r="H21" s="45">
        <f>SUM(H18:H20)</f>
        <v>250</v>
      </c>
      <c r="J21" s="50" t="s">
        <v>38</v>
      </c>
      <c r="K21" s="50"/>
      <c r="L21" s="14">
        <f>MIN(B15,E13,H11,B22,E21,H21)</f>
        <v>250</v>
      </c>
      <c r="M21" s="20" t="str">
        <f>Z7</f>
        <v>Outros</v>
      </c>
    </row>
    <row r="22" spans="1:13" x14ac:dyDescent="0.25">
      <c r="A22" s="1" t="s">
        <v>2</v>
      </c>
      <c r="B22" s="45">
        <f>SUM(B18:B21)</f>
        <v>440</v>
      </c>
      <c r="J22" s="51" t="s">
        <v>39</v>
      </c>
      <c r="K22" s="51"/>
      <c r="L22" s="14">
        <f>AVERAGE(B15,E13,H11,B22,E21,H21)</f>
        <v>856</v>
      </c>
    </row>
  </sheetData>
  <mergeCells count="4">
    <mergeCell ref="A1:H1"/>
    <mergeCell ref="J20:K20"/>
    <mergeCell ref="J21:K21"/>
    <mergeCell ref="J22:K22"/>
  </mergeCells>
  <conditionalFormatting sqref="B5">
    <cfRule type="expression" dxfId="5" priority="1">
      <formula>$B$5&lt;500</formula>
    </cfRule>
    <cfRule type="expression" dxfId="4" priority="2">
      <formula>$B$5&gt;=500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A1CB-85D0-409F-A23D-E6DEC0330D83}">
  <dimension ref="A1:AA22"/>
  <sheetViews>
    <sheetView showGridLines="0" zoomScale="80" zoomScaleNormal="80" workbookViewId="0">
      <selection activeCell="P19" sqref="P19"/>
    </sheetView>
  </sheetViews>
  <sheetFormatPr defaultRowHeight="15" x14ac:dyDescent="0.25"/>
  <cols>
    <col min="1" max="1" width="14.5703125" bestFit="1" customWidth="1"/>
    <col min="2" max="2" width="11.28515625" bestFit="1" customWidth="1"/>
    <col min="4" max="4" width="10.140625" bestFit="1" customWidth="1"/>
    <col min="5" max="5" width="14.7109375" bestFit="1" customWidth="1"/>
    <col min="6" max="6" width="11.28515625" bestFit="1" customWidth="1"/>
    <col min="7" max="7" width="13.7109375" bestFit="1" customWidth="1"/>
    <col min="8" max="8" width="11.28515625" bestFit="1" customWidth="1"/>
    <col min="12" max="12" width="11.28515625" bestFit="1" customWidth="1"/>
    <col min="17" max="17" width="10" customWidth="1"/>
    <col min="18" max="18" width="10.7109375" customWidth="1"/>
    <col min="20" max="20" width="0" hidden="1" customWidth="1"/>
    <col min="21" max="21" width="11.28515625" hidden="1" customWidth="1"/>
    <col min="27" max="27" width="0" hidden="1" customWidth="1"/>
  </cols>
  <sheetData>
    <row r="1" spans="1:27" x14ac:dyDescent="0.25">
      <c r="A1" s="52" t="s">
        <v>50</v>
      </c>
      <c r="B1" s="52"/>
      <c r="C1" s="52"/>
      <c r="D1" s="52"/>
      <c r="E1" s="52"/>
      <c r="F1" s="52"/>
      <c r="G1" s="52"/>
      <c r="H1" s="52"/>
      <c r="T1" t="s">
        <v>34</v>
      </c>
      <c r="U1" t="s">
        <v>35</v>
      </c>
    </row>
    <row r="2" spans="1:27" x14ac:dyDescent="0.25">
      <c r="E2" s="4" t="s">
        <v>31</v>
      </c>
      <c r="F2" s="4" t="s">
        <v>33</v>
      </c>
      <c r="G2" s="4"/>
      <c r="T2" t="s">
        <v>29</v>
      </c>
      <c r="U2" s="5">
        <f>B4</f>
        <v>4856</v>
      </c>
    </row>
    <row r="3" spans="1:27" x14ac:dyDescent="0.25">
      <c r="A3" s="4" t="s">
        <v>28</v>
      </c>
      <c r="B3" s="5">
        <v>5500</v>
      </c>
      <c r="T3" t="s">
        <v>30</v>
      </c>
      <c r="U3">
        <f>IF(B5&gt;=500, B5, 0)</f>
        <v>644</v>
      </c>
      <c r="AA3" t="str">
        <f>IF(L19=B15,A7,IF(L19=E13,D7,IF(L19=H11,G7,IF(L19=B22,A17,IF(L19=E21,D17,IF(L19=H21,G17))))))</f>
        <v>Moradia</v>
      </c>
    </row>
    <row r="4" spans="1:27" x14ac:dyDescent="0.25">
      <c r="A4" s="4" t="s">
        <v>29</v>
      </c>
      <c r="B4" s="5">
        <f>SUM(B15,B22,E13,E21,H11,H21)</f>
        <v>4856</v>
      </c>
      <c r="T4" t="s">
        <v>30</v>
      </c>
      <c r="U4">
        <f>IF(B5&lt;500, B5, 0)</f>
        <v>0</v>
      </c>
      <c r="AA4" t="str">
        <f>IF(L20=B15,A7,IF(L20=E13,D7,IF(L20=H11,G7,IF(L20=B22,A17,IF(L20=E21,D17,IF(L20=H21,G17))))))</f>
        <v>Outros</v>
      </c>
    </row>
    <row r="5" spans="1:27" x14ac:dyDescent="0.25">
      <c r="A5" s="4" t="s">
        <v>30</v>
      </c>
      <c r="B5" s="5">
        <f>B3-B4</f>
        <v>644</v>
      </c>
    </row>
    <row r="7" spans="1:27" x14ac:dyDescent="0.25">
      <c r="A7" s="10" t="s">
        <v>56</v>
      </c>
      <c r="B7" s="10" t="s">
        <v>0</v>
      </c>
      <c r="D7" s="10" t="s">
        <v>53</v>
      </c>
      <c r="E7" s="10" t="s">
        <v>0</v>
      </c>
      <c r="G7" s="10" t="s">
        <v>57</v>
      </c>
      <c r="H7" s="10" t="s">
        <v>0</v>
      </c>
    </row>
    <row r="8" spans="1:27" x14ac:dyDescent="0.25">
      <c r="A8" s="13" t="s">
        <v>5</v>
      </c>
      <c r="B8" s="7">
        <v>950</v>
      </c>
      <c r="D8" s="13" t="s">
        <v>11</v>
      </c>
      <c r="E8" s="7">
        <v>950</v>
      </c>
      <c r="G8" s="13" t="s">
        <v>16</v>
      </c>
      <c r="H8" s="7">
        <v>950</v>
      </c>
    </row>
    <row r="9" spans="1:27" x14ac:dyDescent="0.25">
      <c r="A9" s="13" t="s">
        <v>6</v>
      </c>
      <c r="B9" s="7">
        <v>150</v>
      </c>
      <c r="D9" s="13" t="s">
        <v>12</v>
      </c>
      <c r="E9" s="7">
        <v>100</v>
      </c>
      <c r="G9" s="13" t="s">
        <v>17</v>
      </c>
      <c r="H9" s="7">
        <v>100</v>
      </c>
    </row>
    <row r="10" spans="1:27" x14ac:dyDescent="0.25">
      <c r="A10" s="13" t="s">
        <v>7</v>
      </c>
      <c r="B10" s="7">
        <v>210</v>
      </c>
      <c r="D10" s="13" t="s">
        <v>13</v>
      </c>
      <c r="E10" s="8">
        <v>100</v>
      </c>
      <c r="G10" s="13" t="s">
        <v>18</v>
      </c>
      <c r="H10" s="7"/>
    </row>
    <row r="11" spans="1:27" x14ac:dyDescent="0.25">
      <c r="A11" s="13" t="s">
        <v>8</v>
      </c>
      <c r="B11" s="7">
        <v>211</v>
      </c>
      <c r="D11" s="13" t="s">
        <v>14</v>
      </c>
      <c r="E11" s="8">
        <v>100</v>
      </c>
      <c r="G11" s="11" t="s">
        <v>2</v>
      </c>
      <c r="H11" s="12">
        <f>SUM(H8:H10)</f>
        <v>1050</v>
      </c>
    </row>
    <row r="12" spans="1:27" x14ac:dyDescent="0.25">
      <c r="A12" s="13" t="s">
        <v>1</v>
      </c>
      <c r="B12" s="7">
        <v>115</v>
      </c>
      <c r="D12" s="13" t="s">
        <v>15</v>
      </c>
      <c r="E12" s="8"/>
    </row>
    <row r="13" spans="1:27" x14ac:dyDescent="0.25">
      <c r="A13" s="13" t="s">
        <v>9</v>
      </c>
      <c r="B13" s="7">
        <v>100</v>
      </c>
      <c r="D13" s="11" t="s">
        <v>2</v>
      </c>
      <c r="E13" s="12">
        <f>SUM(E8:E12)</f>
        <v>1250</v>
      </c>
    </row>
    <row r="14" spans="1:27" x14ac:dyDescent="0.25">
      <c r="A14" s="13" t="s">
        <v>10</v>
      </c>
      <c r="B14" s="7"/>
    </row>
    <row r="15" spans="1:27" x14ac:dyDescent="0.25">
      <c r="A15" s="11" t="s">
        <v>2</v>
      </c>
      <c r="B15" s="12">
        <f>SUM(B8:B14)</f>
        <v>1736</v>
      </c>
    </row>
    <row r="17" spans="1:13" x14ac:dyDescent="0.25">
      <c r="A17" s="10" t="s">
        <v>60</v>
      </c>
      <c r="B17" s="10" t="s">
        <v>0</v>
      </c>
      <c r="D17" s="10" t="s">
        <v>59</v>
      </c>
      <c r="E17" s="10" t="s">
        <v>0</v>
      </c>
      <c r="G17" s="10" t="s">
        <v>58</v>
      </c>
      <c r="H17" s="10" t="s">
        <v>0</v>
      </c>
    </row>
    <row r="18" spans="1:13" x14ac:dyDescent="0.25">
      <c r="A18" s="13" t="s">
        <v>26</v>
      </c>
      <c r="B18" s="7">
        <v>100</v>
      </c>
      <c r="D18" s="13" t="s">
        <v>22</v>
      </c>
      <c r="E18" s="7"/>
      <c r="G18" s="13" t="s">
        <v>19</v>
      </c>
      <c r="H18" s="7">
        <v>100</v>
      </c>
    </row>
    <row r="19" spans="1:13" x14ac:dyDescent="0.25">
      <c r="A19" s="13" t="s">
        <v>25</v>
      </c>
      <c r="B19" s="7">
        <v>100</v>
      </c>
      <c r="D19" s="13" t="s">
        <v>21</v>
      </c>
      <c r="E19" s="7">
        <v>100</v>
      </c>
      <c r="G19" s="13" t="s">
        <v>3</v>
      </c>
      <c r="H19" s="7">
        <v>100</v>
      </c>
      <c r="J19" s="53" t="s">
        <v>37</v>
      </c>
      <c r="K19" s="53"/>
      <c r="L19" s="14">
        <f>MAX(B15,E13,H11,B22,E21,H21)</f>
        <v>1736</v>
      </c>
      <c r="M19" s="20" t="str">
        <f>AA3</f>
        <v>Moradia</v>
      </c>
    </row>
    <row r="20" spans="1:13" x14ac:dyDescent="0.25">
      <c r="A20" s="13" t="s">
        <v>24</v>
      </c>
      <c r="B20" s="8">
        <v>100</v>
      </c>
      <c r="D20" s="13" t="s">
        <v>20</v>
      </c>
      <c r="E20" s="7">
        <v>220</v>
      </c>
      <c r="G20" s="13" t="s">
        <v>4</v>
      </c>
      <c r="H20" s="9"/>
      <c r="J20" s="53" t="s">
        <v>38</v>
      </c>
      <c r="K20" s="53"/>
      <c r="L20" s="14">
        <f>MIN(B15,E13,H11,B22,E21,H21)</f>
        <v>200</v>
      </c>
      <c r="M20" s="20" t="str">
        <f>AA4</f>
        <v>Outros</v>
      </c>
    </row>
    <row r="21" spans="1:13" x14ac:dyDescent="0.25">
      <c r="A21" s="13" t="s">
        <v>23</v>
      </c>
      <c r="B21" s="8"/>
      <c r="D21" s="11" t="s">
        <v>2</v>
      </c>
      <c r="E21" s="12">
        <f>SUM(E18:E20)</f>
        <v>320</v>
      </c>
      <c r="G21" s="11" t="s">
        <v>2</v>
      </c>
      <c r="H21" s="12">
        <f>SUM(H18:H20)</f>
        <v>200</v>
      </c>
      <c r="J21" s="54" t="s">
        <v>39</v>
      </c>
      <c r="K21" s="54"/>
      <c r="L21" s="14">
        <f>AVERAGE(B15,E13,H11,B22,E21,H21)</f>
        <v>809.33333333333337</v>
      </c>
    </row>
    <row r="22" spans="1:13" x14ac:dyDescent="0.25">
      <c r="A22" s="11" t="s">
        <v>2</v>
      </c>
      <c r="B22" s="12">
        <f>SUM(B18:B21)</f>
        <v>300</v>
      </c>
    </row>
  </sheetData>
  <mergeCells count="4">
    <mergeCell ref="A1:H1"/>
    <mergeCell ref="J19:K19"/>
    <mergeCell ref="J20:K20"/>
    <mergeCell ref="J21:K21"/>
  </mergeCells>
  <conditionalFormatting sqref="B5">
    <cfRule type="expression" dxfId="3" priority="1">
      <formula>$B$5&lt;500</formula>
    </cfRule>
    <cfRule type="expression" dxfId="2" priority="2">
      <formula>$B$5&gt;=500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D0E1-8C35-4F81-9E9C-D2850AC2723A}">
  <dimension ref="A1:AB22"/>
  <sheetViews>
    <sheetView showGridLines="0" zoomScale="80" zoomScaleNormal="80" workbookViewId="0">
      <selection activeCell="G17" sqref="G17"/>
    </sheetView>
  </sheetViews>
  <sheetFormatPr defaultRowHeight="15" x14ac:dyDescent="0.25"/>
  <cols>
    <col min="1" max="1" width="14.5703125" bestFit="1" customWidth="1"/>
    <col min="2" max="2" width="11.42578125" bestFit="1" customWidth="1"/>
    <col min="4" max="4" width="10.140625" bestFit="1" customWidth="1"/>
    <col min="5" max="5" width="14.7109375" bestFit="1" customWidth="1"/>
    <col min="6" max="6" width="11.28515625" bestFit="1" customWidth="1"/>
    <col min="7" max="7" width="13.7109375" bestFit="1" customWidth="1"/>
    <col min="8" max="8" width="11.42578125" bestFit="1" customWidth="1"/>
    <col min="12" max="12" width="11.42578125" bestFit="1" customWidth="1"/>
    <col min="13" max="13" width="12.42578125" bestFit="1" customWidth="1"/>
    <col min="18" max="18" width="9.140625" hidden="1" customWidth="1"/>
    <col min="19" max="19" width="10.7109375" hidden="1" customWidth="1"/>
    <col min="28" max="28" width="0" hidden="1" customWidth="1"/>
  </cols>
  <sheetData>
    <row r="1" spans="1:28" x14ac:dyDescent="0.25">
      <c r="A1" s="55" t="s">
        <v>51</v>
      </c>
      <c r="B1" s="55"/>
      <c r="C1" s="55"/>
      <c r="D1" s="55"/>
      <c r="E1" s="55"/>
      <c r="F1" s="55"/>
      <c r="G1" s="55"/>
      <c r="H1" s="55"/>
      <c r="R1" t="s">
        <v>34</v>
      </c>
      <c r="S1" t="s">
        <v>35</v>
      </c>
    </row>
    <row r="2" spans="1:28" x14ac:dyDescent="0.25">
      <c r="E2" s="4" t="s">
        <v>31</v>
      </c>
      <c r="F2" s="4" t="s">
        <v>33</v>
      </c>
      <c r="G2" s="4"/>
      <c r="R2" t="s">
        <v>41</v>
      </c>
      <c r="S2" s="5">
        <f>B4</f>
        <v>5046</v>
      </c>
    </row>
    <row r="3" spans="1:28" x14ac:dyDescent="0.25">
      <c r="A3" s="4" t="s">
        <v>28</v>
      </c>
      <c r="B3" s="5">
        <v>5500</v>
      </c>
      <c r="R3" t="s">
        <v>42</v>
      </c>
      <c r="S3" s="5">
        <f>IF(B5&gt;=500, B5, 0)</f>
        <v>0</v>
      </c>
      <c r="AB3" t="str">
        <f>IF(L19=B15,"Moradia",IF(L19=E13,"Saúde",IF(L19=H11,"Alimentação",IF(L19=B22,"Transporte",IF(L19=E21,"Lazer",IF(L19=H21,"Outros"))))))</f>
        <v>Moradia</v>
      </c>
    </row>
    <row r="4" spans="1:28" x14ac:dyDescent="0.25">
      <c r="A4" s="4" t="s">
        <v>29</v>
      </c>
      <c r="B4" s="5">
        <f>SUM(B15,B22,E13,E21,H11,H21)</f>
        <v>5046</v>
      </c>
      <c r="R4" t="s">
        <v>42</v>
      </c>
      <c r="S4" s="5">
        <f>IF(B5&lt;500, B5, 0)</f>
        <v>454</v>
      </c>
      <c r="AB4" t="str">
        <f>IF(L20=B15,"Moradia",IF(L20=E13,"Saúde",IF(L20=H11,"Alimentação",IF(L20=B22,"Transporte",IF(L20=E21,"Lazer",IF(L20=H21,"Outros"))))))</f>
        <v>Transporte</v>
      </c>
    </row>
    <row r="5" spans="1:28" x14ac:dyDescent="0.25">
      <c r="A5" s="4" t="s">
        <v>30</v>
      </c>
      <c r="B5" s="5">
        <f>B3-B4</f>
        <v>454</v>
      </c>
    </row>
    <row r="7" spans="1:28" x14ac:dyDescent="0.25">
      <c r="A7" s="15" t="s">
        <v>56</v>
      </c>
      <c r="B7" s="15" t="s">
        <v>0</v>
      </c>
      <c r="D7" s="15" t="s">
        <v>53</v>
      </c>
      <c r="E7" s="15" t="s">
        <v>0</v>
      </c>
      <c r="G7" s="15" t="s">
        <v>57</v>
      </c>
      <c r="H7" s="15" t="s">
        <v>0</v>
      </c>
    </row>
    <row r="8" spans="1:28" x14ac:dyDescent="0.25">
      <c r="A8" s="18" t="s">
        <v>5</v>
      </c>
      <c r="B8" s="7">
        <v>950</v>
      </c>
      <c r="D8" s="18" t="s">
        <v>11</v>
      </c>
      <c r="E8" s="7">
        <v>950</v>
      </c>
      <c r="G8" s="18" t="s">
        <v>16</v>
      </c>
      <c r="H8" s="7">
        <v>950</v>
      </c>
    </row>
    <row r="9" spans="1:28" x14ac:dyDescent="0.25">
      <c r="A9" s="18" t="s">
        <v>6</v>
      </c>
      <c r="B9" s="7">
        <v>150</v>
      </c>
      <c r="D9" s="18" t="s">
        <v>12</v>
      </c>
      <c r="E9" s="7">
        <v>100</v>
      </c>
      <c r="G9" s="18" t="s">
        <v>17</v>
      </c>
      <c r="H9" s="7">
        <v>100</v>
      </c>
    </row>
    <row r="10" spans="1:28" x14ac:dyDescent="0.25">
      <c r="A10" s="18" t="s">
        <v>7</v>
      </c>
      <c r="B10" s="7">
        <v>210</v>
      </c>
      <c r="D10" s="18" t="s">
        <v>13</v>
      </c>
      <c r="E10" s="8">
        <v>100</v>
      </c>
      <c r="G10" s="18" t="s">
        <v>18</v>
      </c>
      <c r="H10" s="7">
        <v>100</v>
      </c>
    </row>
    <row r="11" spans="1:28" x14ac:dyDescent="0.25">
      <c r="A11" s="18" t="s">
        <v>8</v>
      </c>
      <c r="B11" s="7">
        <v>211</v>
      </c>
      <c r="D11" s="18" t="s">
        <v>14</v>
      </c>
      <c r="E11" s="8">
        <v>100</v>
      </c>
      <c r="G11" s="16" t="s">
        <v>2</v>
      </c>
      <c r="H11" s="17">
        <f>SUM(H8:H10)</f>
        <v>1150</v>
      </c>
    </row>
    <row r="12" spans="1:28" x14ac:dyDescent="0.25">
      <c r="A12" s="18" t="s">
        <v>1</v>
      </c>
      <c r="B12" s="7">
        <v>115</v>
      </c>
      <c r="D12" s="18" t="s">
        <v>15</v>
      </c>
      <c r="E12" s="8">
        <v>290</v>
      </c>
    </row>
    <row r="13" spans="1:28" x14ac:dyDescent="0.25">
      <c r="A13" s="18" t="s">
        <v>9</v>
      </c>
      <c r="B13" s="7">
        <v>100</v>
      </c>
      <c r="D13" s="16" t="s">
        <v>2</v>
      </c>
      <c r="E13" s="17">
        <f>SUM(E8:E12)</f>
        <v>1540</v>
      </c>
    </row>
    <row r="14" spans="1:28" x14ac:dyDescent="0.25">
      <c r="A14" s="18" t="s">
        <v>10</v>
      </c>
      <c r="B14" s="7"/>
    </row>
    <row r="15" spans="1:28" x14ac:dyDescent="0.25">
      <c r="A15" s="16" t="s">
        <v>2</v>
      </c>
      <c r="B15" s="17">
        <f>SUM(B8:B14)</f>
        <v>1736</v>
      </c>
    </row>
    <row r="17" spans="1:13" x14ac:dyDescent="0.25">
      <c r="A17" s="15" t="s">
        <v>60</v>
      </c>
      <c r="B17" s="15" t="s">
        <v>0</v>
      </c>
      <c r="D17" s="15" t="s">
        <v>59</v>
      </c>
      <c r="E17" s="15" t="s">
        <v>0</v>
      </c>
      <c r="G17" s="15" t="s">
        <v>58</v>
      </c>
      <c r="H17" s="15" t="s">
        <v>0</v>
      </c>
    </row>
    <row r="18" spans="1:13" x14ac:dyDescent="0.25">
      <c r="A18" s="18" t="s">
        <v>26</v>
      </c>
      <c r="B18" s="7"/>
      <c r="D18" s="18" t="s">
        <v>22</v>
      </c>
      <c r="E18" s="7">
        <v>100</v>
      </c>
      <c r="G18" s="18" t="s">
        <v>19</v>
      </c>
      <c r="H18" s="8"/>
    </row>
    <row r="19" spans="1:13" x14ac:dyDescent="0.25">
      <c r="A19" s="18" t="s">
        <v>25</v>
      </c>
      <c r="B19" s="7">
        <v>200</v>
      </c>
      <c r="D19" s="18" t="s">
        <v>21</v>
      </c>
      <c r="E19" s="8">
        <v>100</v>
      </c>
      <c r="G19" s="18" t="s">
        <v>3</v>
      </c>
      <c r="H19" s="8">
        <v>100</v>
      </c>
      <c r="J19" s="56" t="s">
        <v>37</v>
      </c>
      <c r="K19" s="56"/>
      <c r="L19" s="14">
        <f>MAX(B15,E13,H11,B22,E21,H21)</f>
        <v>1736</v>
      </c>
      <c r="M19" s="20" t="str">
        <f>AB3</f>
        <v>Moradia</v>
      </c>
    </row>
    <row r="20" spans="1:13" x14ac:dyDescent="0.25">
      <c r="A20" s="18" t="s">
        <v>24</v>
      </c>
      <c r="B20" s="8"/>
      <c r="D20" s="18" t="s">
        <v>20</v>
      </c>
      <c r="E20" s="7">
        <v>20</v>
      </c>
      <c r="G20" s="18" t="s">
        <v>4</v>
      </c>
      <c r="H20" s="9">
        <v>100</v>
      </c>
      <c r="J20" s="56" t="s">
        <v>38</v>
      </c>
      <c r="K20" s="56"/>
      <c r="L20" s="14">
        <f>MIN(B15,E13,H11,B22,E21,H21)</f>
        <v>200</v>
      </c>
      <c r="M20" s="20" t="str">
        <f>AB4</f>
        <v>Transporte</v>
      </c>
    </row>
    <row r="21" spans="1:13" x14ac:dyDescent="0.25">
      <c r="A21" s="18" t="s">
        <v>23</v>
      </c>
      <c r="B21" s="8"/>
      <c r="D21" s="16" t="s">
        <v>2</v>
      </c>
      <c r="E21" s="17">
        <f>SUM(E18:E20)</f>
        <v>220</v>
      </c>
      <c r="G21" s="16" t="s">
        <v>2</v>
      </c>
      <c r="H21" s="17">
        <f>SUM(H18:H20)</f>
        <v>200</v>
      </c>
      <c r="J21" s="57" t="s">
        <v>39</v>
      </c>
      <c r="K21" s="57"/>
      <c r="L21" s="14">
        <f>AVERAGE(B15,E13,H11,B22,E21,H21)</f>
        <v>841</v>
      </c>
    </row>
    <row r="22" spans="1:13" x14ac:dyDescent="0.25">
      <c r="A22" s="16" t="s">
        <v>2</v>
      </c>
      <c r="B22" s="17">
        <f>SUM(B18:B21)</f>
        <v>200</v>
      </c>
    </row>
  </sheetData>
  <mergeCells count="4">
    <mergeCell ref="A1:H1"/>
    <mergeCell ref="J19:K19"/>
    <mergeCell ref="J20:K20"/>
    <mergeCell ref="J21:K21"/>
  </mergeCells>
  <conditionalFormatting sqref="B5">
    <cfRule type="expression" dxfId="1" priority="1">
      <formula>$B$5&lt;500</formula>
    </cfRule>
    <cfRule type="expression" dxfId="0" priority="2">
      <formula>$B$5&gt;=500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540A-7A4A-4F49-9EE4-D7E23622C3A0}">
  <dimension ref="Y1:AF18"/>
  <sheetViews>
    <sheetView showGridLines="0" tabSelected="1" topLeftCell="D1" zoomScale="80" zoomScaleNormal="80" workbookViewId="0">
      <selection activeCell="AF2" sqref="AF1:AF1048576"/>
    </sheetView>
  </sheetViews>
  <sheetFormatPr defaultRowHeight="15" x14ac:dyDescent="0.25"/>
  <cols>
    <col min="7" max="7" width="9.140625" customWidth="1"/>
    <col min="31" max="31" width="12.7109375" hidden="1" customWidth="1"/>
    <col min="32" max="32" width="12.42578125" hidden="1" customWidth="1"/>
  </cols>
  <sheetData>
    <row r="1" spans="25:32" x14ac:dyDescent="0.25">
      <c r="AE1" s="78" t="s">
        <v>52</v>
      </c>
      <c r="AF1" s="78"/>
    </row>
    <row r="2" spans="25:32" x14ac:dyDescent="0.25">
      <c r="AE2" s="46" t="s">
        <v>56</v>
      </c>
      <c r="AF2" s="47">
        <f>AVERAGE(Janeiro!B15,Fevereiro!B15,Março!B15,Abril!B15,Maio!B15,Junho!B15,Julho!B15,Agosto!B15,Setembro!B15,Outubro!B15,Novembro!B15,Dezembro!B15)</f>
        <v>1773.9166666666667</v>
      </c>
    </row>
    <row r="3" spans="25:32" x14ac:dyDescent="0.25">
      <c r="AE3" s="46" t="s">
        <v>60</v>
      </c>
      <c r="AF3" s="47">
        <f>AVERAGE(Janeiro!B22,Fevereiro!B22,Março!B22,Abril!B22,Maio!B22,Junho!B22,Julho!B22,Agosto!B22,Setembro!B22,Outubro!B22,Novembro!B22,Dezembro!B22)</f>
        <v>348.33333333333331</v>
      </c>
    </row>
    <row r="4" spans="25:32" x14ac:dyDescent="0.25">
      <c r="AE4" s="46" t="s">
        <v>53</v>
      </c>
      <c r="AF4" s="47">
        <f>AVERAGE(Janeiro!E13,Fevereiro!E13,Março!E13,Abril!E13,Maio!E13,Junho!E13,Julho!E13,Agosto!E13,Setembro!E13,Outubro!E13,Novembro!E13,Dezembro!E13)</f>
        <v>1105.8333333333333</v>
      </c>
    </row>
    <row r="5" spans="25:32" x14ac:dyDescent="0.25">
      <c r="AE5" s="46" t="s">
        <v>59</v>
      </c>
      <c r="AF5" s="47">
        <f>AVERAGE(Janeiro!E21,Fevereiro!E21,Março!E21,Abril!E21,Maio!E21,Junho!E21,Julho!E21,Agosto!E21,Setembro!E21,Outubro!E21,Novembro!E21,Dezembro!E21)</f>
        <v>354.16666666666669</v>
      </c>
    </row>
    <row r="6" spans="25:32" x14ac:dyDescent="0.25">
      <c r="AE6" s="46" t="s">
        <v>57</v>
      </c>
      <c r="AF6" s="47">
        <f>AVERAGE(Janeiro!H11,Fevereiro!H11,Março!H11,Abril!H11,Maio!H11,Junho!H11,Julho!H11,Agosto!H11,Setembro!H11,Outubro!H11,Novembro!H11,Dezembro!H11)</f>
        <v>1129.1666666666667</v>
      </c>
    </row>
    <row r="7" spans="25:32" x14ac:dyDescent="0.25">
      <c r="AE7" s="46" t="s">
        <v>58</v>
      </c>
      <c r="AF7" s="47">
        <f>AVERAGE(Janeiro!H21,Fevereiro!H21,Março!H21,Abril!H21,Maio!H21,Junho!H21,Julho!H21,Agosto!H21,Setembro!H21,Outubro!H21,Novembro!H21,Dezembro!H21)</f>
        <v>240.83333333333334</v>
      </c>
    </row>
    <row r="9" spans="25:32" ht="15.75" x14ac:dyDescent="0.25">
      <c r="Y9" s="48"/>
      <c r="AE9" s="78" t="s">
        <v>54</v>
      </c>
      <c r="AF9" s="78"/>
    </row>
    <row r="10" spans="25:32" x14ac:dyDescent="0.25">
      <c r="AE10" s="46" t="s">
        <v>56</v>
      </c>
      <c r="AF10" s="47">
        <f>SUM(Janeiro!B15,Fevereiro!B15,Março!B15,Abril!B15,Maio!B15,Junho!B15,Julho!B15,Agosto!B15,Setembro!B15,Outubro!B15,Novembro!B15,Dezembro!B15)</f>
        <v>21287</v>
      </c>
    </row>
    <row r="11" spans="25:32" x14ac:dyDescent="0.25">
      <c r="AE11" s="46" t="s">
        <v>60</v>
      </c>
      <c r="AF11" s="47">
        <f>SUM(Janeiro!B22,Fevereiro!B22,Março!B22,Abril!B22,Maio!B22,Junho!B22,Julho!B22,Agosto!B22,Setembro!B22,Outubro!B22,Novembro!B22,Dezembro!B22)</f>
        <v>4180</v>
      </c>
    </row>
    <row r="12" spans="25:32" x14ac:dyDescent="0.25">
      <c r="AE12" s="46" t="s">
        <v>53</v>
      </c>
      <c r="AF12" s="47">
        <f>SUM(Janeiro!E21,Fevereiro!E21,Março!E21,Abril!E21,Maio!E21,Junho!E21,Julho!E21,Agosto!E21,Setembro!E21,Outubro!E21,Novembro!E21,Dezembro!E21)</f>
        <v>4250</v>
      </c>
    </row>
    <row r="13" spans="25:32" x14ac:dyDescent="0.25">
      <c r="AE13" s="46" t="s">
        <v>59</v>
      </c>
      <c r="AF13" s="47">
        <f>SUM(Janeiro!E21,Fevereiro!E21,Março!E21,Abril!E21,Maio!E21,Junho!E21,Julho!E21,Agosto!E21,Setembro!E21,Outubro!E21,Novembro!E21,Dezembro!E21)</f>
        <v>4250</v>
      </c>
    </row>
    <row r="14" spans="25:32" x14ac:dyDescent="0.25">
      <c r="AE14" s="46" t="s">
        <v>57</v>
      </c>
      <c r="AF14" s="47">
        <f>SUM(Janeiro!H11,Fevereiro!H11,Março!H11,Abril!H11,Maio!H11,Junho!H11,Julho!H11,Agosto!H11,Setembro!H11,Outubro!H11,Novembro!H11,Dezembro!H11)</f>
        <v>13550</v>
      </c>
    </row>
    <row r="15" spans="25:32" x14ac:dyDescent="0.25">
      <c r="AE15" s="46" t="s">
        <v>58</v>
      </c>
      <c r="AF15" s="47">
        <f>SUM(Janeiro!H21,Fevereiro!H21,Março!H21,Abril!H21,Maio!H21,Junho!H21,Julho!H21,Agosto!H21,Setembro!H21,Outubro!H21,Novembro!H21,Dezembro!H21)</f>
        <v>2890</v>
      </c>
    </row>
    <row r="17" spans="31:32" x14ac:dyDescent="0.25">
      <c r="AE17" s="78" t="s">
        <v>55</v>
      </c>
      <c r="AF17" s="78"/>
    </row>
    <row r="18" spans="31:32" x14ac:dyDescent="0.25">
      <c r="AE18" s="46" t="s">
        <v>42</v>
      </c>
      <c r="AF18" s="47">
        <f>SUM(Janeiro!B5,Fevereiro!B5,Março!B5,Abril!B5,Maio!B5,Junho!B5,Julho!B5,Agosto!B5,Setembro!B5,Outubro!B5,Novembro!B5,Dezembro!B5)</f>
        <v>6573</v>
      </c>
    </row>
  </sheetData>
  <mergeCells count="3">
    <mergeCell ref="AE1:AF1"/>
    <mergeCell ref="AE9:AF9"/>
    <mergeCell ref="AE17:AF1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EA86-A03A-4317-82DD-F40E6B1F4319}">
  <dimension ref="A1:AA22"/>
  <sheetViews>
    <sheetView showGridLines="0" zoomScale="80" zoomScaleNormal="80" workbookViewId="0">
      <selection activeCell="A17" sqref="A17"/>
    </sheetView>
  </sheetViews>
  <sheetFormatPr defaultRowHeight="15" x14ac:dyDescent="0.25"/>
  <cols>
    <col min="1" max="1" width="14.5703125" bestFit="1" customWidth="1"/>
    <col min="2" max="2" width="11.28515625" bestFit="1" customWidth="1"/>
    <col min="4" max="4" width="10.140625" bestFit="1" customWidth="1"/>
    <col min="5" max="5" width="14.7109375" bestFit="1" customWidth="1"/>
    <col min="6" max="6" width="11.28515625" bestFit="1" customWidth="1"/>
    <col min="7" max="7" width="13.7109375" bestFit="1" customWidth="1"/>
    <col min="8" max="8" width="11.28515625" bestFit="1" customWidth="1"/>
    <col min="12" max="12" width="11.28515625" bestFit="1" customWidth="1"/>
    <col min="17" max="17" width="10" customWidth="1"/>
    <col min="18" max="18" width="10.7109375" customWidth="1"/>
    <col min="20" max="20" width="0" hidden="1" customWidth="1"/>
    <col min="21" max="21" width="11.28515625" hidden="1" customWidth="1"/>
    <col min="27" max="27" width="0" hidden="1" customWidth="1"/>
  </cols>
  <sheetData>
    <row r="1" spans="1:27" x14ac:dyDescent="0.25">
      <c r="A1" s="52" t="s">
        <v>36</v>
      </c>
      <c r="B1" s="52"/>
      <c r="C1" s="52"/>
      <c r="D1" s="52"/>
      <c r="E1" s="52"/>
      <c r="F1" s="52"/>
      <c r="G1" s="52"/>
      <c r="H1" s="52"/>
      <c r="T1" t="s">
        <v>34</v>
      </c>
      <c r="U1" t="s">
        <v>35</v>
      </c>
    </row>
    <row r="2" spans="1:27" x14ac:dyDescent="0.25">
      <c r="E2" s="4" t="s">
        <v>31</v>
      </c>
      <c r="F2" s="4" t="s">
        <v>33</v>
      </c>
      <c r="G2" s="4"/>
      <c r="T2" t="s">
        <v>29</v>
      </c>
      <c r="U2" s="5">
        <f>B4</f>
        <v>6055</v>
      </c>
    </row>
    <row r="3" spans="1:27" x14ac:dyDescent="0.25">
      <c r="A3" s="4" t="s">
        <v>28</v>
      </c>
      <c r="B3" s="5">
        <v>5500</v>
      </c>
      <c r="T3" t="s">
        <v>30</v>
      </c>
      <c r="U3">
        <f>IF(B5&gt;=500, B5, 0)</f>
        <v>0</v>
      </c>
      <c r="AA3" t="str">
        <f>IF(L19=B15,A7,IF(L19=E13,D7,IF(L19=H11,G7,IF(L19=B22,A17,IF(L19=E21,D17,IF(L19=H21,G17))))))</f>
        <v>Moradia</v>
      </c>
    </row>
    <row r="4" spans="1:27" x14ac:dyDescent="0.25">
      <c r="A4" s="4" t="s">
        <v>29</v>
      </c>
      <c r="B4" s="5">
        <f>SUM(B15,B22,E13,E21,H11,H21)</f>
        <v>6055</v>
      </c>
      <c r="T4" t="s">
        <v>30</v>
      </c>
      <c r="U4">
        <f>IF(B5&lt;500, B5, 0)</f>
        <v>-555</v>
      </c>
      <c r="AA4" t="str">
        <f>IF(L20=B15,A7,IF(L20=E13,D7,IF(L20=H11,G7,IF(L20=B22,A17,IF(L20=E21,D17,IF(L20=H21,G17))))))</f>
        <v>Outros</v>
      </c>
    </row>
    <row r="5" spans="1:27" x14ac:dyDescent="0.25">
      <c r="A5" s="4" t="s">
        <v>30</v>
      </c>
      <c r="B5" s="5">
        <f>B3-B4</f>
        <v>-555</v>
      </c>
    </row>
    <row r="7" spans="1:27" x14ac:dyDescent="0.25">
      <c r="A7" s="10" t="s">
        <v>56</v>
      </c>
      <c r="B7" s="10" t="s">
        <v>0</v>
      </c>
      <c r="D7" s="10" t="s">
        <v>53</v>
      </c>
      <c r="E7" s="10" t="s">
        <v>0</v>
      </c>
      <c r="G7" s="10" t="s">
        <v>57</v>
      </c>
      <c r="H7" s="10" t="s">
        <v>0</v>
      </c>
    </row>
    <row r="8" spans="1:27" x14ac:dyDescent="0.25">
      <c r="A8" s="13" t="s">
        <v>5</v>
      </c>
      <c r="B8" s="7">
        <v>950</v>
      </c>
      <c r="D8" s="13" t="s">
        <v>11</v>
      </c>
      <c r="E8" s="7">
        <v>540</v>
      </c>
      <c r="G8" s="13" t="s">
        <v>16</v>
      </c>
      <c r="H8" s="7">
        <v>890</v>
      </c>
    </row>
    <row r="9" spans="1:27" x14ac:dyDescent="0.25">
      <c r="A9" s="13" t="s">
        <v>6</v>
      </c>
      <c r="B9" s="7">
        <v>150</v>
      </c>
      <c r="D9" s="13" t="s">
        <v>12</v>
      </c>
      <c r="E9" s="7">
        <v>100</v>
      </c>
      <c r="G9" s="13" t="s">
        <v>17</v>
      </c>
      <c r="H9" s="7">
        <v>100</v>
      </c>
    </row>
    <row r="10" spans="1:27" x14ac:dyDescent="0.25">
      <c r="A10" s="13" t="s">
        <v>7</v>
      </c>
      <c r="B10" s="7">
        <v>210</v>
      </c>
      <c r="D10" s="13" t="s">
        <v>13</v>
      </c>
      <c r="E10" s="8">
        <v>100</v>
      </c>
      <c r="G10" s="13" t="s">
        <v>18</v>
      </c>
      <c r="H10" s="7">
        <v>250</v>
      </c>
    </row>
    <row r="11" spans="1:27" x14ac:dyDescent="0.25">
      <c r="A11" s="13" t="s">
        <v>8</v>
      </c>
      <c r="B11" s="7">
        <v>250</v>
      </c>
      <c r="D11" s="13" t="s">
        <v>14</v>
      </c>
      <c r="E11" s="8" t="s">
        <v>32</v>
      </c>
      <c r="G11" s="11" t="s">
        <v>2</v>
      </c>
      <c r="H11" s="12">
        <f>SUM(H8:H10)</f>
        <v>1240</v>
      </c>
    </row>
    <row r="12" spans="1:27" x14ac:dyDescent="0.25">
      <c r="A12" s="13" t="s">
        <v>1</v>
      </c>
      <c r="B12" s="7">
        <v>115</v>
      </c>
      <c r="D12" s="13" t="s">
        <v>15</v>
      </c>
      <c r="E12" s="8" t="s">
        <v>32</v>
      </c>
    </row>
    <row r="13" spans="1:27" x14ac:dyDescent="0.25">
      <c r="A13" s="13" t="s">
        <v>9</v>
      </c>
      <c r="B13" s="7">
        <v>100</v>
      </c>
      <c r="D13" s="11" t="s">
        <v>2</v>
      </c>
      <c r="E13" s="12">
        <f>SUM(E8:E12)</f>
        <v>740</v>
      </c>
    </row>
    <row r="14" spans="1:27" x14ac:dyDescent="0.25">
      <c r="A14" s="13" t="s">
        <v>10</v>
      </c>
      <c r="B14" s="8" t="s">
        <v>32</v>
      </c>
    </row>
    <row r="15" spans="1:27" x14ac:dyDescent="0.25">
      <c r="A15" s="11" t="s">
        <v>2</v>
      </c>
      <c r="B15" s="12">
        <f>SUM(B8:B14)</f>
        <v>1775</v>
      </c>
    </row>
    <row r="17" spans="1:13" x14ac:dyDescent="0.25">
      <c r="A17" s="10" t="s">
        <v>60</v>
      </c>
      <c r="B17" s="10" t="s">
        <v>0</v>
      </c>
      <c r="D17" s="10" t="s">
        <v>59</v>
      </c>
      <c r="E17" s="10" t="s">
        <v>0</v>
      </c>
      <c r="G17" s="10" t="s">
        <v>58</v>
      </c>
      <c r="H17" s="10" t="s">
        <v>0</v>
      </c>
    </row>
    <row r="18" spans="1:13" x14ac:dyDescent="0.25">
      <c r="A18" s="13" t="s">
        <v>26</v>
      </c>
      <c r="B18" s="7">
        <v>100</v>
      </c>
      <c r="D18" s="13" t="s">
        <v>22</v>
      </c>
      <c r="E18" s="7">
        <v>250</v>
      </c>
      <c r="G18" s="13" t="s">
        <v>19</v>
      </c>
      <c r="H18" s="7">
        <v>290</v>
      </c>
    </row>
    <row r="19" spans="1:13" x14ac:dyDescent="0.25">
      <c r="A19" s="13" t="s">
        <v>25</v>
      </c>
      <c r="B19" s="7">
        <v>150</v>
      </c>
      <c r="D19" s="13" t="s">
        <v>21</v>
      </c>
      <c r="E19" s="7">
        <v>550</v>
      </c>
      <c r="G19" s="13" t="s">
        <v>3</v>
      </c>
      <c r="H19" s="7">
        <v>150</v>
      </c>
      <c r="J19" s="53" t="s">
        <v>37</v>
      </c>
      <c r="K19" s="53"/>
      <c r="L19" s="14">
        <f>MAX(B15,E13,H11,B22,E21,H21)</f>
        <v>1775</v>
      </c>
      <c r="M19" s="20" t="str">
        <f>AA3</f>
        <v>Moradia</v>
      </c>
    </row>
    <row r="20" spans="1:13" x14ac:dyDescent="0.25">
      <c r="A20" s="13" t="s">
        <v>24</v>
      </c>
      <c r="B20" s="8" t="s">
        <v>32</v>
      </c>
      <c r="D20" s="13" t="s">
        <v>20</v>
      </c>
      <c r="E20" s="7">
        <v>120</v>
      </c>
      <c r="G20" s="13" t="s">
        <v>4</v>
      </c>
      <c r="H20" s="9">
        <v>100</v>
      </c>
      <c r="J20" s="53" t="s">
        <v>38</v>
      </c>
      <c r="K20" s="53"/>
      <c r="L20" s="14">
        <f>MIN(B15,E13,H11,B22,E21,H21)</f>
        <v>540</v>
      </c>
      <c r="M20" s="20" t="str">
        <f>AA4</f>
        <v>Outros</v>
      </c>
    </row>
    <row r="21" spans="1:13" x14ac:dyDescent="0.25">
      <c r="A21" s="13" t="s">
        <v>23</v>
      </c>
      <c r="B21" s="8">
        <v>590</v>
      </c>
      <c r="D21" s="11" t="s">
        <v>2</v>
      </c>
      <c r="E21" s="12">
        <f>SUM(E18:E20)</f>
        <v>920</v>
      </c>
      <c r="G21" s="11" t="s">
        <v>2</v>
      </c>
      <c r="H21" s="12">
        <f>SUM(H18:H20)</f>
        <v>540</v>
      </c>
      <c r="J21" s="54" t="s">
        <v>39</v>
      </c>
      <c r="K21" s="54"/>
      <c r="L21" s="14">
        <f>AVERAGE(B15,E13,H11,B22,E21,H21)</f>
        <v>1009.1666666666666</v>
      </c>
    </row>
    <row r="22" spans="1:13" x14ac:dyDescent="0.25">
      <c r="A22" s="11" t="s">
        <v>2</v>
      </c>
      <c r="B22" s="12">
        <f>SUM(B18:B21)</f>
        <v>840</v>
      </c>
    </row>
  </sheetData>
  <mergeCells count="4">
    <mergeCell ref="A1:H1"/>
    <mergeCell ref="J19:K19"/>
    <mergeCell ref="J20:K20"/>
    <mergeCell ref="J21:K21"/>
  </mergeCells>
  <conditionalFormatting sqref="B5">
    <cfRule type="expression" dxfId="21" priority="1">
      <formula>$B$5&lt;500</formula>
    </cfRule>
    <cfRule type="expression" dxfId="20" priority="2">
      <formula>$B$5&gt;=500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503A-D8E8-48D9-B4D0-117537555165}">
  <dimension ref="A1:AB22"/>
  <sheetViews>
    <sheetView showGridLines="0" zoomScale="80" zoomScaleNormal="80" workbookViewId="0">
      <selection activeCell="A17" sqref="A17"/>
    </sheetView>
  </sheetViews>
  <sheetFormatPr defaultRowHeight="15" x14ac:dyDescent="0.25"/>
  <cols>
    <col min="1" max="1" width="14.5703125" bestFit="1" customWidth="1"/>
    <col min="2" max="2" width="11.42578125" bestFit="1" customWidth="1"/>
    <col min="4" max="4" width="10.140625" bestFit="1" customWidth="1"/>
    <col min="5" max="5" width="14.7109375" bestFit="1" customWidth="1"/>
    <col min="6" max="6" width="11.28515625" bestFit="1" customWidth="1"/>
    <col min="7" max="7" width="13.7109375" bestFit="1" customWidth="1"/>
    <col min="8" max="8" width="11.42578125" bestFit="1" customWidth="1"/>
    <col min="12" max="12" width="11.42578125" bestFit="1" customWidth="1"/>
    <col min="18" max="18" width="9.140625" hidden="1" customWidth="1"/>
    <col min="19" max="19" width="10.7109375" hidden="1" customWidth="1"/>
    <col min="28" max="28" width="0" hidden="1" customWidth="1"/>
  </cols>
  <sheetData>
    <row r="1" spans="1:28" x14ac:dyDescent="0.25">
      <c r="A1" s="55" t="s">
        <v>40</v>
      </c>
      <c r="B1" s="55"/>
      <c r="C1" s="55"/>
      <c r="D1" s="55"/>
      <c r="E1" s="55"/>
      <c r="F1" s="55"/>
      <c r="G1" s="55"/>
      <c r="H1" s="55"/>
      <c r="R1" t="s">
        <v>34</v>
      </c>
      <c r="S1" t="s">
        <v>35</v>
      </c>
    </row>
    <row r="2" spans="1:28" x14ac:dyDescent="0.25">
      <c r="E2" s="4" t="s">
        <v>31</v>
      </c>
      <c r="F2" s="4" t="s">
        <v>33</v>
      </c>
      <c r="G2" s="4"/>
      <c r="R2" t="s">
        <v>41</v>
      </c>
      <c r="S2" s="5">
        <f>B4</f>
        <v>4754</v>
      </c>
    </row>
    <row r="3" spans="1:28" x14ac:dyDescent="0.25">
      <c r="A3" s="4" t="s">
        <v>28</v>
      </c>
      <c r="B3" s="5">
        <v>5500</v>
      </c>
      <c r="R3" t="s">
        <v>42</v>
      </c>
      <c r="S3" s="5">
        <f>IF(B5&gt;=500, B5, 0)</f>
        <v>746</v>
      </c>
      <c r="AB3" t="str">
        <f>IF(L19=B15,"Moradia",IF(L19=E13,"Saúde",IF(L19=H11,"Alimentação",IF(L19=B22,"Transporte",IF(L19=E21,"Lazer",IF(L19=H21,"Outros"))))))</f>
        <v>Moradia</v>
      </c>
    </row>
    <row r="4" spans="1:28" x14ac:dyDescent="0.25">
      <c r="A4" s="4" t="s">
        <v>29</v>
      </c>
      <c r="B4" s="5">
        <f>SUM(B15,B22,E13,E21,H11,H21)</f>
        <v>4754</v>
      </c>
      <c r="R4" t="s">
        <v>42</v>
      </c>
      <c r="S4" s="5">
        <f>IF(B5&lt;500, B5, 0)</f>
        <v>0</v>
      </c>
      <c r="AB4" t="str">
        <f>IF(L20=B15,"Moradia",IF(L20=E13,"Saúde",IF(L20=H11,"Alimentação",IF(L20=B22,"Transporte",IF(L20=E21,"Lazer",IF(L20=H21,"Outros"))))))</f>
        <v>Outros</v>
      </c>
    </row>
    <row r="5" spans="1:28" x14ac:dyDescent="0.25">
      <c r="A5" s="4" t="s">
        <v>30</v>
      </c>
      <c r="B5" s="5">
        <f>B3-B4</f>
        <v>746</v>
      </c>
    </row>
    <row r="7" spans="1:28" x14ac:dyDescent="0.25">
      <c r="A7" s="15" t="s">
        <v>56</v>
      </c>
      <c r="B7" s="15" t="s">
        <v>0</v>
      </c>
      <c r="D7" s="15" t="s">
        <v>53</v>
      </c>
      <c r="E7" s="15" t="s">
        <v>0</v>
      </c>
      <c r="G7" s="15" t="s">
        <v>57</v>
      </c>
      <c r="H7" s="15" t="s">
        <v>0</v>
      </c>
    </row>
    <row r="8" spans="1:28" x14ac:dyDescent="0.25">
      <c r="A8" s="18" t="s">
        <v>5</v>
      </c>
      <c r="B8" s="7">
        <v>950</v>
      </c>
      <c r="D8" s="18" t="s">
        <v>11</v>
      </c>
      <c r="E8" s="7">
        <v>540</v>
      </c>
      <c r="G8" s="18" t="s">
        <v>16</v>
      </c>
      <c r="H8" s="7">
        <v>890</v>
      </c>
    </row>
    <row r="9" spans="1:28" x14ac:dyDescent="0.25">
      <c r="A9" s="18" t="s">
        <v>6</v>
      </c>
      <c r="B9" s="7">
        <v>150</v>
      </c>
      <c r="D9" s="18" t="s">
        <v>12</v>
      </c>
      <c r="E9" s="7">
        <v>100</v>
      </c>
      <c r="G9" s="18" t="s">
        <v>17</v>
      </c>
      <c r="H9" s="7">
        <v>100</v>
      </c>
    </row>
    <row r="10" spans="1:28" x14ac:dyDescent="0.25">
      <c r="A10" s="18" t="s">
        <v>7</v>
      </c>
      <c r="B10" s="7">
        <v>210</v>
      </c>
      <c r="D10" s="18" t="s">
        <v>13</v>
      </c>
      <c r="E10" s="8">
        <v>100</v>
      </c>
      <c r="G10" s="18" t="s">
        <v>18</v>
      </c>
      <c r="H10" s="7">
        <v>250</v>
      </c>
    </row>
    <row r="11" spans="1:28" x14ac:dyDescent="0.25">
      <c r="A11" s="18" t="s">
        <v>8</v>
      </c>
      <c r="B11" s="7">
        <v>250</v>
      </c>
      <c r="D11" s="18" t="s">
        <v>14</v>
      </c>
      <c r="E11" s="8">
        <v>100</v>
      </c>
      <c r="G11" s="16" t="s">
        <v>2</v>
      </c>
      <c r="H11" s="17">
        <f>SUM(H8:H10)</f>
        <v>1240</v>
      </c>
    </row>
    <row r="12" spans="1:28" x14ac:dyDescent="0.25">
      <c r="A12" s="18" t="s">
        <v>1</v>
      </c>
      <c r="B12" s="7">
        <v>115</v>
      </c>
      <c r="D12" s="18" t="s">
        <v>15</v>
      </c>
      <c r="E12" s="8" t="s">
        <v>32</v>
      </c>
    </row>
    <row r="13" spans="1:28" x14ac:dyDescent="0.25">
      <c r="A13" s="18" t="s">
        <v>9</v>
      </c>
      <c r="B13" s="7">
        <v>100</v>
      </c>
      <c r="D13" s="16" t="s">
        <v>2</v>
      </c>
      <c r="E13" s="17">
        <f>SUM(E8:E12)</f>
        <v>840</v>
      </c>
    </row>
    <row r="14" spans="1:28" x14ac:dyDescent="0.25">
      <c r="A14" s="18" t="s">
        <v>10</v>
      </c>
      <c r="B14" s="8">
        <v>179</v>
      </c>
    </row>
    <row r="15" spans="1:28" x14ac:dyDescent="0.25">
      <c r="A15" s="16" t="s">
        <v>2</v>
      </c>
      <c r="B15" s="17">
        <f>SUM(B8:B14)</f>
        <v>1954</v>
      </c>
    </row>
    <row r="17" spans="1:13" x14ac:dyDescent="0.25">
      <c r="A17" s="15" t="s">
        <v>60</v>
      </c>
      <c r="B17" s="15" t="s">
        <v>0</v>
      </c>
      <c r="D17" s="15" t="s">
        <v>59</v>
      </c>
      <c r="E17" s="15" t="s">
        <v>0</v>
      </c>
      <c r="G17" s="15" t="s">
        <v>58</v>
      </c>
      <c r="H17" s="15" t="s">
        <v>0</v>
      </c>
    </row>
    <row r="18" spans="1:13" x14ac:dyDescent="0.25">
      <c r="A18" s="18" t="s">
        <v>26</v>
      </c>
      <c r="B18" s="7">
        <v>100</v>
      </c>
      <c r="D18" s="18" t="s">
        <v>22</v>
      </c>
      <c r="E18" s="7">
        <v>250</v>
      </c>
      <c r="G18" s="18" t="s">
        <v>19</v>
      </c>
      <c r="H18" s="8" t="s">
        <v>32</v>
      </c>
    </row>
    <row r="19" spans="1:13" x14ac:dyDescent="0.25">
      <c r="A19" s="18" t="s">
        <v>25</v>
      </c>
      <c r="B19" s="7">
        <v>150</v>
      </c>
      <c r="D19" s="18" t="s">
        <v>21</v>
      </c>
      <c r="E19" s="8" t="s">
        <v>32</v>
      </c>
      <c r="G19" s="18" t="s">
        <v>3</v>
      </c>
      <c r="H19" s="8" t="s">
        <v>32</v>
      </c>
      <c r="J19" s="56" t="s">
        <v>37</v>
      </c>
      <c r="K19" s="56"/>
      <c r="L19" s="14">
        <f>MAX(B15,E13,H11,B22,E21,H21)</f>
        <v>1954</v>
      </c>
      <c r="M19" s="20" t="str">
        <f>AB3</f>
        <v>Moradia</v>
      </c>
    </row>
    <row r="20" spans="1:13" x14ac:dyDescent="0.25">
      <c r="A20" s="18" t="s">
        <v>24</v>
      </c>
      <c r="B20" s="8" t="s">
        <v>32</v>
      </c>
      <c r="D20" s="18" t="s">
        <v>20</v>
      </c>
      <c r="E20" s="7">
        <v>120</v>
      </c>
      <c r="G20" s="18" t="s">
        <v>4</v>
      </c>
      <c r="H20" s="9">
        <v>100</v>
      </c>
      <c r="J20" s="56" t="s">
        <v>38</v>
      </c>
      <c r="K20" s="56"/>
      <c r="L20" s="14">
        <f>MIN(B15,E13,H11,B22,E21,H21)</f>
        <v>100</v>
      </c>
      <c r="M20" s="20" t="str">
        <f>AB4</f>
        <v>Outros</v>
      </c>
    </row>
    <row r="21" spans="1:13" x14ac:dyDescent="0.25">
      <c r="A21" s="18" t="s">
        <v>23</v>
      </c>
      <c r="B21" s="8" t="s">
        <v>32</v>
      </c>
      <c r="D21" s="16" t="s">
        <v>2</v>
      </c>
      <c r="E21" s="17">
        <f>SUM(E18:E20)</f>
        <v>370</v>
      </c>
      <c r="G21" s="16" t="s">
        <v>2</v>
      </c>
      <c r="H21" s="17">
        <f>SUM(H18:H20)</f>
        <v>100</v>
      </c>
      <c r="J21" s="57" t="s">
        <v>39</v>
      </c>
      <c r="K21" s="57"/>
      <c r="L21" s="14">
        <f>AVERAGE(B15,E13,H11,B22,E21,H21)</f>
        <v>792.33333333333337</v>
      </c>
    </row>
    <row r="22" spans="1:13" x14ac:dyDescent="0.25">
      <c r="A22" s="16" t="s">
        <v>2</v>
      </c>
      <c r="B22" s="17">
        <f>SUM(B18:B21)</f>
        <v>250</v>
      </c>
    </row>
  </sheetData>
  <mergeCells count="4">
    <mergeCell ref="A1:H1"/>
    <mergeCell ref="J19:K19"/>
    <mergeCell ref="J20:K20"/>
    <mergeCell ref="J21:K21"/>
  </mergeCells>
  <conditionalFormatting sqref="B5">
    <cfRule type="expression" dxfId="19" priority="1">
      <formula>$B$5&lt;500</formula>
    </cfRule>
    <cfRule type="expression" dxfId="18" priority="2">
      <formula>$B$5&gt;=500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8CC2-EE52-4F63-B065-D727FCFE2E6C}">
  <dimension ref="A1:AA22"/>
  <sheetViews>
    <sheetView showGridLines="0" zoomScale="80" zoomScaleNormal="80" workbookViewId="0">
      <selection activeCell="A17" sqref="A17"/>
    </sheetView>
  </sheetViews>
  <sheetFormatPr defaultRowHeight="15" x14ac:dyDescent="0.25"/>
  <cols>
    <col min="1" max="1" width="14.42578125" bestFit="1" customWidth="1"/>
    <col min="2" max="2" width="13.140625" bestFit="1" customWidth="1"/>
    <col min="4" max="4" width="10.140625" bestFit="1" customWidth="1"/>
    <col min="5" max="5" width="14.42578125" bestFit="1" customWidth="1"/>
    <col min="6" max="6" width="12" bestFit="1" customWidth="1"/>
    <col min="7" max="7" width="13.7109375" bestFit="1" customWidth="1"/>
    <col min="8" max="8" width="11.42578125" bestFit="1" customWidth="1"/>
    <col min="12" max="12" width="11.42578125" bestFit="1" customWidth="1"/>
    <col min="13" max="13" width="11.7109375" bestFit="1" customWidth="1"/>
    <col min="26" max="26" width="10.28515625" hidden="1" customWidth="1"/>
    <col min="27" max="27" width="11.42578125" hidden="1" customWidth="1"/>
  </cols>
  <sheetData>
    <row r="1" spans="1:27" x14ac:dyDescent="0.25">
      <c r="A1" s="58" t="s">
        <v>43</v>
      </c>
      <c r="B1" s="58"/>
      <c r="C1" s="58"/>
      <c r="D1" s="58"/>
      <c r="E1" s="58"/>
      <c r="F1" s="58"/>
      <c r="G1" s="58"/>
      <c r="H1" s="58"/>
      <c r="Z1" t="s">
        <v>34</v>
      </c>
      <c r="AA1" t="s">
        <v>35</v>
      </c>
    </row>
    <row r="2" spans="1:27" x14ac:dyDescent="0.25">
      <c r="E2" s="19" t="s">
        <v>31</v>
      </c>
      <c r="F2" s="19" t="s">
        <v>33</v>
      </c>
      <c r="Z2" t="s">
        <v>29</v>
      </c>
      <c r="AA2" s="5">
        <f>B4</f>
        <v>4975</v>
      </c>
    </row>
    <row r="3" spans="1:27" x14ac:dyDescent="0.25">
      <c r="A3" t="s">
        <v>28</v>
      </c>
      <c r="B3" s="5">
        <v>5500</v>
      </c>
      <c r="Z3" t="s">
        <v>30</v>
      </c>
      <c r="AA3" s="5">
        <f>IF(B5&gt;=500, B5, 0)</f>
        <v>525</v>
      </c>
    </row>
    <row r="4" spans="1:27" x14ac:dyDescent="0.25">
      <c r="A4" t="s">
        <v>29</v>
      </c>
      <c r="B4" s="5">
        <f>SUM(B15,B22,E13,E21,H11,H21)</f>
        <v>4975</v>
      </c>
      <c r="Z4" t="s">
        <v>30</v>
      </c>
      <c r="AA4" s="5">
        <f>IF(B5&lt;500, B5, 0)</f>
        <v>0</v>
      </c>
    </row>
    <row r="5" spans="1:27" x14ac:dyDescent="0.25">
      <c r="A5" t="s">
        <v>30</v>
      </c>
      <c r="B5" s="5">
        <f>B3-B4</f>
        <v>525</v>
      </c>
    </row>
    <row r="6" spans="1:27" x14ac:dyDescent="0.25">
      <c r="Z6" t="str">
        <f>IF(L20=B15,A7,IF(L20=E13,D7,IF(L20=H11,G7,IF(L20=B22,A17,IF(L20=E21,D17,IF(L20=H21,G17))))))</f>
        <v>Moradia</v>
      </c>
    </row>
    <row r="7" spans="1:27" x14ac:dyDescent="0.25">
      <c r="A7" s="21" t="s">
        <v>56</v>
      </c>
      <c r="B7" s="21" t="s">
        <v>0</v>
      </c>
      <c r="D7" s="21" t="s">
        <v>53</v>
      </c>
      <c r="E7" s="21" t="s">
        <v>0</v>
      </c>
      <c r="G7" s="21" t="s">
        <v>57</v>
      </c>
      <c r="H7" s="21" t="s">
        <v>0</v>
      </c>
      <c r="Z7" t="str">
        <f>IF(L21=B15,A7,IF(L21=E13,D7,IF(L21=H11,G7,IF(L21=B22,A17,IF(L21=E21,D17,IF(L21=H21,G17))))))</f>
        <v>Transporte</v>
      </c>
    </row>
    <row r="8" spans="1:27" x14ac:dyDescent="0.25">
      <c r="A8" s="24" t="s">
        <v>5</v>
      </c>
      <c r="B8" s="7">
        <v>950</v>
      </c>
      <c r="D8" s="24" t="s">
        <v>11</v>
      </c>
      <c r="E8" s="7">
        <v>980</v>
      </c>
      <c r="G8" s="24" t="s">
        <v>16</v>
      </c>
      <c r="H8" s="7">
        <v>950</v>
      </c>
    </row>
    <row r="9" spans="1:27" x14ac:dyDescent="0.25">
      <c r="A9" s="24" t="s">
        <v>6</v>
      </c>
      <c r="B9" s="7">
        <v>150</v>
      </c>
      <c r="D9" s="24" t="s">
        <v>12</v>
      </c>
      <c r="E9" s="7">
        <v>0</v>
      </c>
      <c r="G9" s="24" t="s">
        <v>17</v>
      </c>
      <c r="H9" s="7">
        <v>100</v>
      </c>
    </row>
    <row r="10" spans="1:27" x14ac:dyDescent="0.25">
      <c r="A10" s="24" t="s">
        <v>7</v>
      </c>
      <c r="B10" s="7">
        <v>215</v>
      </c>
      <c r="D10" s="24" t="s">
        <v>13</v>
      </c>
      <c r="E10" s="7">
        <v>0</v>
      </c>
      <c r="G10" s="24" t="s">
        <v>18</v>
      </c>
      <c r="H10" s="7"/>
    </row>
    <row r="11" spans="1:27" x14ac:dyDescent="0.25">
      <c r="A11" s="24" t="s">
        <v>8</v>
      </c>
      <c r="B11" s="7">
        <v>220</v>
      </c>
      <c r="D11" s="24" t="s">
        <v>14</v>
      </c>
      <c r="E11" s="7"/>
      <c r="G11" s="22" t="s">
        <v>2</v>
      </c>
      <c r="H11" s="23">
        <f>SUM(H8:H10)</f>
        <v>1050</v>
      </c>
    </row>
    <row r="12" spans="1:27" x14ac:dyDescent="0.25">
      <c r="A12" s="24" t="s">
        <v>1</v>
      </c>
      <c r="B12" s="7">
        <v>190</v>
      </c>
      <c r="D12" s="24" t="s">
        <v>15</v>
      </c>
      <c r="E12" s="7"/>
    </row>
    <row r="13" spans="1:27" x14ac:dyDescent="0.25">
      <c r="A13" s="24" t="s">
        <v>9</v>
      </c>
      <c r="B13" s="7">
        <v>150</v>
      </c>
      <c r="D13" s="22" t="s">
        <v>2</v>
      </c>
      <c r="E13" s="23">
        <f>SUM(E8:E12)</f>
        <v>980</v>
      </c>
    </row>
    <row r="14" spans="1:27" x14ac:dyDescent="0.25">
      <c r="A14" s="24" t="s">
        <v>10</v>
      </c>
      <c r="B14" s="7"/>
    </row>
    <row r="15" spans="1:27" x14ac:dyDescent="0.25">
      <c r="A15" s="22" t="s">
        <v>2</v>
      </c>
      <c r="B15" s="23">
        <f>SUM(B8:B14)</f>
        <v>1875</v>
      </c>
    </row>
    <row r="17" spans="1:13" x14ac:dyDescent="0.25">
      <c r="A17" s="21" t="s">
        <v>60</v>
      </c>
      <c r="B17" s="21" t="s">
        <v>0</v>
      </c>
      <c r="D17" s="21" t="s">
        <v>59</v>
      </c>
      <c r="E17" s="21" t="s">
        <v>0</v>
      </c>
      <c r="G17" s="21" t="s">
        <v>58</v>
      </c>
      <c r="H17" s="21" t="s">
        <v>0</v>
      </c>
    </row>
    <row r="18" spans="1:13" x14ac:dyDescent="0.25">
      <c r="A18" s="24" t="s">
        <v>26</v>
      </c>
      <c r="B18" s="7">
        <v>100</v>
      </c>
      <c r="D18" s="24" t="s">
        <v>22</v>
      </c>
      <c r="E18" s="7">
        <v>200</v>
      </c>
      <c r="G18" s="24" t="s">
        <v>19</v>
      </c>
      <c r="H18" s="7">
        <v>100</v>
      </c>
    </row>
    <row r="19" spans="1:13" x14ac:dyDescent="0.25">
      <c r="A19" s="24" t="s">
        <v>25</v>
      </c>
      <c r="B19" s="7">
        <v>100</v>
      </c>
      <c r="D19" s="24" t="s">
        <v>21</v>
      </c>
      <c r="E19" s="7">
        <v>150</v>
      </c>
      <c r="G19" s="24" t="s">
        <v>3</v>
      </c>
      <c r="H19" s="7">
        <v>100</v>
      </c>
    </row>
    <row r="20" spans="1:13" x14ac:dyDescent="0.25">
      <c r="A20" s="24" t="s">
        <v>24</v>
      </c>
      <c r="B20" s="7"/>
      <c r="D20" s="24" t="s">
        <v>20</v>
      </c>
      <c r="E20" s="7">
        <v>220</v>
      </c>
      <c r="G20" s="24" t="s">
        <v>4</v>
      </c>
      <c r="H20" s="7">
        <v>100</v>
      </c>
      <c r="J20" s="59" t="s">
        <v>37</v>
      </c>
      <c r="K20" s="59"/>
      <c r="L20" s="14">
        <f>MAX(B15,E13,H11,B22,E21,H21)</f>
        <v>1875</v>
      </c>
      <c r="M20" s="20" t="str">
        <f>Z6</f>
        <v>Moradia</v>
      </c>
    </row>
    <row r="21" spans="1:13" x14ac:dyDescent="0.25">
      <c r="A21" s="24" t="s">
        <v>23</v>
      </c>
      <c r="B21" s="7"/>
      <c r="D21" s="22" t="s">
        <v>2</v>
      </c>
      <c r="E21" s="23">
        <f>SUM(E18:E20)</f>
        <v>570</v>
      </c>
      <c r="G21" s="22" t="s">
        <v>2</v>
      </c>
      <c r="H21" s="23">
        <f>SUM(H18:H20)</f>
        <v>300</v>
      </c>
      <c r="J21" s="59" t="s">
        <v>38</v>
      </c>
      <c r="K21" s="59"/>
      <c r="L21" s="14">
        <f>MIN(B15,E13,H11,B22,E21,H21)</f>
        <v>200</v>
      </c>
      <c r="M21" s="20" t="str">
        <f>Z7</f>
        <v>Transporte</v>
      </c>
    </row>
    <row r="22" spans="1:13" x14ac:dyDescent="0.25">
      <c r="A22" s="22" t="s">
        <v>2</v>
      </c>
      <c r="B22" s="23">
        <f>SUM(B18:B21)</f>
        <v>200</v>
      </c>
      <c r="J22" s="60" t="s">
        <v>39</v>
      </c>
      <c r="K22" s="60"/>
      <c r="L22" s="14">
        <f>AVERAGE(B15,E13,H11,B22,E21,H21)</f>
        <v>829.16666666666663</v>
      </c>
    </row>
  </sheetData>
  <mergeCells count="4">
    <mergeCell ref="A1:H1"/>
    <mergeCell ref="J20:K20"/>
    <mergeCell ref="J21:K21"/>
    <mergeCell ref="J22:K22"/>
  </mergeCells>
  <conditionalFormatting sqref="B5">
    <cfRule type="expression" dxfId="17" priority="4">
      <formula>$B$5&lt;500</formula>
    </cfRule>
    <cfRule type="expression" dxfId="16" priority="5">
      <formula>$B$5&gt;=500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AF0D-3352-454E-9A89-27C371539AE7}">
  <dimension ref="A1:AA22"/>
  <sheetViews>
    <sheetView showGridLines="0" zoomScale="80" zoomScaleNormal="80" workbookViewId="0">
      <selection activeCell="A17" sqref="A17"/>
    </sheetView>
  </sheetViews>
  <sheetFormatPr defaultRowHeight="15" x14ac:dyDescent="0.25"/>
  <cols>
    <col min="1" max="1" width="14.42578125" bestFit="1" customWidth="1"/>
    <col min="2" max="2" width="13.140625" bestFit="1" customWidth="1"/>
    <col min="4" max="4" width="10.140625" bestFit="1" customWidth="1"/>
    <col min="5" max="5" width="14.42578125" bestFit="1" customWidth="1"/>
    <col min="6" max="6" width="12" bestFit="1" customWidth="1"/>
    <col min="7" max="7" width="13.7109375" bestFit="1" customWidth="1"/>
    <col min="8" max="8" width="11.42578125" bestFit="1" customWidth="1"/>
    <col min="12" max="12" width="11.42578125" bestFit="1" customWidth="1"/>
    <col min="13" max="13" width="13" bestFit="1" customWidth="1"/>
    <col min="26" max="26" width="10.28515625" hidden="1" customWidth="1"/>
    <col min="27" max="27" width="11.42578125" hidden="1" customWidth="1"/>
  </cols>
  <sheetData>
    <row r="1" spans="1:27" x14ac:dyDescent="0.25">
      <c r="A1" s="61" t="s">
        <v>44</v>
      </c>
      <c r="B1" s="61"/>
      <c r="C1" s="61"/>
      <c r="D1" s="61"/>
      <c r="E1" s="61"/>
      <c r="F1" s="61"/>
      <c r="G1" s="61"/>
      <c r="H1" s="61"/>
      <c r="Z1" t="s">
        <v>34</v>
      </c>
      <c r="AA1" t="s">
        <v>35</v>
      </c>
    </row>
    <row r="2" spans="1:27" x14ac:dyDescent="0.25">
      <c r="E2" s="19" t="s">
        <v>31</v>
      </c>
      <c r="F2" s="19" t="s">
        <v>33</v>
      </c>
      <c r="Z2" t="s">
        <v>29</v>
      </c>
      <c r="AA2" s="5">
        <f>B4</f>
        <v>5025</v>
      </c>
    </row>
    <row r="3" spans="1:27" x14ac:dyDescent="0.25">
      <c r="A3" t="s">
        <v>28</v>
      </c>
      <c r="B3" s="5">
        <v>5500</v>
      </c>
      <c r="Z3" t="s">
        <v>30</v>
      </c>
      <c r="AA3" s="5">
        <f>IF(B5&gt;=500, B5, 0)</f>
        <v>0</v>
      </c>
    </row>
    <row r="4" spans="1:27" x14ac:dyDescent="0.25">
      <c r="A4" t="s">
        <v>29</v>
      </c>
      <c r="B4" s="5">
        <f>SUM(B15,B22,E13,E21,H11,H21)</f>
        <v>5025</v>
      </c>
      <c r="Z4" t="s">
        <v>30</v>
      </c>
      <c r="AA4" s="5">
        <f>IF(B5&lt;500, B5, 0)</f>
        <v>475</v>
      </c>
    </row>
    <row r="5" spans="1:27" x14ac:dyDescent="0.25">
      <c r="A5" t="s">
        <v>30</v>
      </c>
      <c r="B5" s="5">
        <f>B3-B4</f>
        <v>475</v>
      </c>
    </row>
    <row r="6" spans="1:27" x14ac:dyDescent="0.25">
      <c r="Z6" t="str">
        <f>IF(L20=B15,A7,IF(L20=E13,D7,IF(L20=H11,G7,IF(L20=B22,A17,IF(L20=E21,D17,IF(L20=H21,G17))))))</f>
        <v>Moradia</v>
      </c>
    </row>
    <row r="7" spans="1:27" x14ac:dyDescent="0.25">
      <c r="A7" s="25" t="s">
        <v>56</v>
      </c>
      <c r="B7" s="25" t="s">
        <v>0</v>
      </c>
      <c r="D7" s="25" t="s">
        <v>53</v>
      </c>
      <c r="E7" s="25" t="s">
        <v>0</v>
      </c>
      <c r="G7" s="25" t="s">
        <v>57</v>
      </c>
      <c r="H7" s="25" t="s">
        <v>0</v>
      </c>
      <c r="Z7" t="str">
        <f>IF(L21=B15,A7,IF(L21=E13,D7,IF(L21=H11,G7,IF(L21=B22,A17,IF(L21=E21,D17,IF(L21=H21,G17))))))</f>
        <v>Outros</v>
      </c>
    </row>
    <row r="8" spans="1:27" x14ac:dyDescent="0.25">
      <c r="A8" s="28" t="s">
        <v>5</v>
      </c>
      <c r="B8" s="7">
        <v>950</v>
      </c>
      <c r="D8" s="28" t="s">
        <v>11</v>
      </c>
      <c r="E8" s="7">
        <v>950</v>
      </c>
      <c r="G8" s="28" t="s">
        <v>16</v>
      </c>
      <c r="H8" s="7">
        <v>950</v>
      </c>
    </row>
    <row r="9" spans="1:27" x14ac:dyDescent="0.25">
      <c r="A9" s="28" t="s">
        <v>6</v>
      </c>
      <c r="B9" s="7">
        <v>190</v>
      </c>
      <c r="D9" s="28" t="s">
        <v>12</v>
      </c>
      <c r="E9" s="7"/>
      <c r="G9" s="28" t="s">
        <v>17</v>
      </c>
      <c r="H9" s="7">
        <v>200</v>
      </c>
    </row>
    <row r="10" spans="1:27" x14ac:dyDescent="0.25">
      <c r="A10" s="28" t="s">
        <v>7</v>
      </c>
      <c r="B10" s="7">
        <v>210</v>
      </c>
      <c r="D10" s="28" t="s">
        <v>13</v>
      </c>
      <c r="E10" s="7">
        <v>200</v>
      </c>
      <c r="G10" s="28" t="s">
        <v>18</v>
      </c>
      <c r="H10" s="7"/>
    </row>
    <row r="11" spans="1:27" x14ac:dyDescent="0.25">
      <c r="A11" s="28" t="s">
        <v>8</v>
      </c>
      <c r="B11" s="7">
        <v>220</v>
      </c>
      <c r="D11" s="28" t="s">
        <v>14</v>
      </c>
      <c r="E11" s="7">
        <v>100</v>
      </c>
      <c r="G11" s="26" t="s">
        <v>2</v>
      </c>
      <c r="H11" s="27">
        <f>SUM(H8:H10)</f>
        <v>1150</v>
      </c>
    </row>
    <row r="12" spans="1:27" x14ac:dyDescent="0.25">
      <c r="A12" s="28" t="s">
        <v>1</v>
      </c>
      <c r="B12" s="7">
        <v>115</v>
      </c>
      <c r="D12" s="28" t="s">
        <v>15</v>
      </c>
      <c r="E12" s="7"/>
    </row>
    <row r="13" spans="1:27" x14ac:dyDescent="0.25">
      <c r="A13" s="28" t="s">
        <v>9</v>
      </c>
      <c r="B13" s="7">
        <v>100</v>
      </c>
      <c r="D13" s="26" t="s">
        <v>2</v>
      </c>
      <c r="E13" s="27">
        <f>SUM(E8:E12)</f>
        <v>1250</v>
      </c>
    </row>
    <row r="14" spans="1:27" x14ac:dyDescent="0.25">
      <c r="A14" s="28" t="s">
        <v>10</v>
      </c>
      <c r="B14" s="7"/>
    </row>
    <row r="15" spans="1:27" x14ac:dyDescent="0.25">
      <c r="A15" s="26" t="s">
        <v>2</v>
      </c>
      <c r="B15" s="27">
        <f>SUM(B8:B14)</f>
        <v>1785</v>
      </c>
    </row>
    <row r="17" spans="1:13" x14ac:dyDescent="0.25">
      <c r="A17" s="25" t="s">
        <v>60</v>
      </c>
      <c r="B17" s="25" t="s">
        <v>0</v>
      </c>
      <c r="D17" s="25" t="s">
        <v>59</v>
      </c>
      <c r="E17" s="25" t="s">
        <v>0</v>
      </c>
      <c r="G17" s="25" t="s">
        <v>58</v>
      </c>
      <c r="H17" s="25" t="s">
        <v>0</v>
      </c>
    </row>
    <row r="18" spans="1:13" x14ac:dyDescent="0.25">
      <c r="A18" s="28" t="s">
        <v>26</v>
      </c>
      <c r="B18" s="7">
        <v>100</v>
      </c>
      <c r="D18" s="28" t="s">
        <v>22</v>
      </c>
      <c r="E18" s="7">
        <v>150</v>
      </c>
      <c r="G18" s="28" t="s">
        <v>19</v>
      </c>
      <c r="H18" s="7"/>
    </row>
    <row r="19" spans="1:13" x14ac:dyDescent="0.25">
      <c r="A19" s="28" t="s">
        <v>25</v>
      </c>
      <c r="B19" s="7">
        <v>100</v>
      </c>
      <c r="D19" s="28" t="s">
        <v>21</v>
      </c>
      <c r="E19" s="7">
        <v>100</v>
      </c>
      <c r="G19" s="28" t="s">
        <v>3</v>
      </c>
      <c r="H19" s="7"/>
    </row>
    <row r="20" spans="1:13" x14ac:dyDescent="0.25">
      <c r="A20" s="28" t="s">
        <v>24</v>
      </c>
      <c r="B20" s="7"/>
      <c r="D20" s="28" t="s">
        <v>20</v>
      </c>
      <c r="E20" s="7"/>
      <c r="G20" s="28" t="s">
        <v>4</v>
      </c>
      <c r="H20" s="7">
        <v>100</v>
      </c>
      <c r="J20" s="62" t="s">
        <v>37</v>
      </c>
      <c r="K20" s="62"/>
      <c r="L20" s="14">
        <f>MAX(B15,E13,H11,B22,E21,H21)</f>
        <v>1785</v>
      </c>
      <c r="M20" s="20" t="str">
        <f>Z6</f>
        <v>Moradia</v>
      </c>
    </row>
    <row r="21" spans="1:13" x14ac:dyDescent="0.25">
      <c r="A21" s="28" t="s">
        <v>23</v>
      </c>
      <c r="B21" s="7">
        <v>290</v>
      </c>
      <c r="D21" s="26" t="s">
        <v>2</v>
      </c>
      <c r="E21" s="27">
        <f>SUM(E18:E20)</f>
        <v>250</v>
      </c>
      <c r="G21" s="26" t="s">
        <v>2</v>
      </c>
      <c r="H21" s="27">
        <f>SUM(H18:H20)</f>
        <v>100</v>
      </c>
      <c r="J21" s="62" t="s">
        <v>38</v>
      </c>
      <c r="K21" s="62"/>
      <c r="L21" s="14">
        <f>MIN(B15,E13,H11,B22,E21,H21)</f>
        <v>100</v>
      </c>
      <c r="M21" s="20" t="str">
        <f>Z7</f>
        <v>Outros</v>
      </c>
    </row>
    <row r="22" spans="1:13" x14ac:dyDescent="0.25">
      <c r="A22" s="26" t="s">
        <v>2</v>
      </c>
      <c r="B22" s="27">
        <f>SUM(B18:B21)</f>
        <v>490</v>
      </c>
      <c r="J22" s="63" t="s">
        <v>39</v>
      </c>
      <c r="K22" s="63"/>
      <c r="L22" s="14">
        <f>AVERAGE(B15,E13,H11,B22,E21,H21)</f>
        <v>837.5</v>
      </c>
    </row>
  </sheetData>
  <mergeCells count="4">
    <mergeCell ref="A1:H1"/>
    <mergeCell ref="J20:K20"/>
    <mergeCell ref="J21:K21"/>
    <mergeCell ref="J22:K22"/>
  </mergeCells>
  <conditionalFormatting sqref="B5">
    <cfRule type="expression" dxfId="15" priority="1">
      <formula>$B$5&lt;500</formula>
    </cfRule>
    <cfRule type="expression" dxfId="14" priority="2">
      <formula>$B$5&gt;=500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CC22-5B3D-4463-9B9F-E444665B3904}">
  <dimension ref="A1:AB22"/>
  <sheetViews>
    <sheetView showGridLines="0" zoomScale="80" zoomScaleNormal="80" workbookViewId="0">
      <selection activeCell="D17" sqref="D17"/>
    </sheetView>
  </sheetViews>
  <sheetFormatPr defaultRowHeight="15" x14ac:dyDescent="0.25"/>
  <cols>
    <col min="1" max="1" width="15" bestFit="1" customWidth="1"/>
    <col min="2" max="2" width="15.28515625" bestFit="1" customWidth="1"/>
    <col min="4" max="4" width="10.42578125" bestFit="1" customWidth="1"/>
    <col min="5" max="5" width="14.42578125" bestFit="1" customWidth="1"/>
    <col min="6" max="6" width="11.28515625" bestFit="1" customWidth="1"/>
    <col min="7" max="7" width="13.7109375" bestFit="1" customWidth="1"/>
    <col min="8" max="8" width="13.42578125" bestFit="1" customWidth="1"/>
    <col min="9" max="9" width="8.42578125" customWidth="1"/>
    <col min="11" max="11" width="10.28515625" customWidth="1"/>
    <col min="12" max="12" width="11.42578125" bestFit="1" customWidth="1"/>
    <col min="13" max="13" width="11.7109375" bestFit="1" customWidth="1"/>
    <col min="17" max="17" width="12" hidden="1" customWidth="1"/>
    <col min="18" max="18" width="10.7109375" hidden="1" customWidth="1"/>
    <col min="28" max="28" width="9.140625" hidden="1" customWidth="1"/>
  </cols>
  <sheetData>
    <row r="1" spans="1:28" x14ac:dyDescent="0.25">
      <c r="A1" s="64" t="s">
        <v>45</v>
      </c>
      <c r="B1" s="65"/>
      <c r="C1" s="65"/>
      <c r="D1" s="65"/>
      <c r="E1" s="65"/>
      <c r="F1" s="65"/>
      <c r="G1" s="65"/>
      <c r="H1" s="65"/>
    </row>
    <row r="2" spans="1:28" x14ac:dyDescent="0.25">
      <c r="E2" s="4" t="s">
        <v>31</v>
      </c>
      <c r="F2" s="4" t="s">
        <v>33</v>
      </c>
      <c r="G2" s="4"/>
    </row>
    <row r="3" spans="1:28" x14ac:dyDescent="0.25">
      <c r="A3" s="4" t="s">
        <v>28</v>
      </c>
      <c r="B3" s="5">
        <v>5500</v>
      </c>
      <c r="AB3" t="str">
        <f>IF(L20=B15,A7,IF(L20=E13,D7,IF(L20=H11,G7,IF(L20=B22,A17,IF(L20=E21,D17,IF(L20=H21,G17))))))</f>
        <v>Moradia</v>
      </c>
    </row>
    <row r="4" spans="1:28" x14ac:dyDescent="0.25">
      <c r="A4" s="4" t="s">
        <v>29</v>
      </c>
      <c r="B4" s="5">
        <f>SUM(B15,B22,E13,E21,H11,H21)</f>
        <v>4610</v>
      </c>
      <c r="Q4" t="s">
        <v>34</v>
      </c>
      <c r="R4" t="s">
        <v>35</v>
      </c>
      <c r="AB4" t="str">
        <f>IF(L21=B15,A7,IF(L21=E13,D7,IF(L21=H11,G7,IF(L21=B22,A17,IF(L21=E21,D17,IF(L21=H21,G17))))))</f>
        <v>Outros</v>
      </c>
    </row>
    <row r="5" spans="1:28" x14ac:dyDescent="0.25">
      <c r="A5" s="4" t="s">
        <v>30</v>
      </c>
      <c r="B5" s="5">
        <f>B3-B4</f>
        <v>890</v>
      </c>
      <c r="Q5" t="s">
        <v>29</v>
      </c>
      <c r="R5" s="5">
        <f>B4</f>
        <v>4610</v>
      </c>
    </row>
    <row r="6" spans="1:28" x14ac:dyDescent="0.25">
      <c r="Q6" t="s">
        <v>30</v>
      </c>
      <c r="R6" s="5">
        <f>IF(B5&gt;=500, B5, 0)</f>
        <v>890</v>
      </c>
    </row>
    <row r="7" spans="1:28" x14ac:dyDescent="0.25">
      <c r="A7" s="29" t="s">
        <v>56</v>
      </c>
      <c r="B7" s="29" t="s">
        <v>0</v>
      </c>
      <c r="D7" s="29" t="s">
        <v>53</v>
      </c>
      <c r="E7" s="29" t="s">
        <v>0</v>
      </c>
      <c r="G7" s="29" t="s">
        <v>57</v>
      </c>
      <c r="H7" s="29" t="s">
        <v>0</v>
      </c>
      <c r="Q7" t="s">
        <v>30</v>
      </c>
      <c r="R7" s="5">
        <f>IF(B5&lt;500, B5, 0)</f>
        <v>0</v>
      </c>
    </row>
    <row r="8" spans="1:28" x14ac:dyDescent="0.25">
      <c r="A8" s="31" t="s">
        <v>5</v>
      </c>
      <c r="B8" s="7">
        <v>950</v>
      </c>
      <c r="D8" s="31" t="s">
        <v>11</v>
      </c>
      <c r="E8" s="7">
        <v>950</v>
      </c>
      <c r="G8" s="31" t="s">
        <v>16</v>
      </c>
      <c r="H8" s="7">
        <v>950</v>
      </c>
    </row>
    <row r="9" spans="1:28" x14ac:dyDescent="0.25">
      <c r="A9" s="31" t="s">
        <v>6</v>
      </c>
      <c r="B9" s="7">
        <v>150</v>
      </c>
      <c r="D9" s="31" t="s">
        <v>12</v>
      </c>
      <c r="E9" s="7">
        <v>100</v>
      </c>
      <c r="G9" s="31" t="s">
        <v>17</v>
      </c>
      <c r="H9" s="7">
        <v>150</v>
      </c>
    </row>
    <row r="10" spans="1:28" x14ac:dyDescent="0.25">
      <c r="A10" s="31" t="s">
        <v>7</v>
      </c>
      <c r="B10" s="7">
        <v>220</v>
      </c>
      <c r="D10" s="31" t="s">
        <v>13</v>
      </c>
      <c r="E10" s="8">
        <v>100</v>
      </c>
      <c r="G10" s="31" t="s">
        <v>18</v>
      </c>
      <c r="H10" s="7"/>
    </row>
    <row r="11" spans="1:28" x14ac:dyDescent="0.25">
      <c r="A11" s="31" t="s">
        <v>8</v>
      </c>
      <c r="B11" s="7">
        <v>210</v>
      </c>
      <c r="D11" s="31" t="s">
        <v>14</v>
      </c>
      <c r="E11" s="8"/>
      <c r="G11" s="29" t="s">
        <v>2</v>
      </c>
      <c r="H11" s="30">
        <f>SUM(H8:H10)</f>
        <v>1100</v>
      </c>
    </row>
    <row r="12" spans="1:28" x14ac:dyDescent="0.25">
      <c r="A12" s="31" t="s">
        <v>1</v>
      </c>
      <c r="B12" s="7">
        <v>110</v>
      </c>
      <c r="D12" s="31" t="s">
        <v>15</v>
      </c>
      <c r="E12" s="8">
        <v>100</v>
      </c>
    </row>
    <row r="13" spans="1:28" x14ac:dyDescent="0.25">
      <c r="A13" s="31" t="s">
        <v>9</v>
      </c>
      <c r="B13" s="7">
        <v>100</v>
      </c>
      <c r="D13" s="29" t="s">
        <v>2</v>
      </c>
      <c r="E13" s="30">
        <f>SUM(E8:E12)</f>
        <v>1250</v>
      </c>
    </row>
    <row r="14" spans="1:28" x14ac:dyDescent="0.25">
      <c r="A14" s="31" t="s">
        <v>10</v>
      </c>
      <c r="B14" s="8"/>
    </row>
    <row r="15" spans="1:28" x14ac:dyDescent="0.25">
      <c r="A15" s="29" t="s">
        <v>2</v>
      </c>
      <c r="B15" s="30">
        <f>SUM(B8:B14)</f>
        <v>1740</v>
      </c>
    </row>
    <row r="17" spans="1:13" x14ac:dyDescent="0.25">
      <c r="A17" s="29" t="s">
        <v>60</v>
      </c>
      <c r="B17" s="29" t="s">
        <v>0</v>
      </c>
      <c r="D17" s="29" t="s">
        <v>59</v>
      </c>
      <c r="E17" s="29" t="s">
        <v>0</v>
      </c>
      <c r="G17" s="29" t="s">
        <v>58</v>
      </c>
      <c r="H17" s="29" t="s">
        <v>0</v>
      </c>
    </row>
    <row r="18" spans="1:13" x14ac:dyDescent="0.25">
      <c r="A18" s="31" t="s">
        <v>26</v>
      </c>
      <c r="B18" s="7">
        <v>100</v>
      </c>
      <c r="D18" s="31" t="s">
        <v>22</v>
      </c>
      <c r="E18" s="7"/>
      <c r="G18" s="31" t="s">
        <v>19</v>
      </c>
      <c r="H18" s="7"/>
    </row>
    <row r="19" spans="1:13" x14ac:dyDescent="0.25">
      <c r="A19" s="31" t="s">
        <v>25</v>
      </c>
      <c r="B19" s="7">
        <v>100</v>
      </c>
      <c r="D19" s="31" t="s">
        <v>21</v>
      </c>
      <c r="E19" s="7">
        <v>200</v>
      </c>
      <c r="G19" s="31" t="s">
        <v>3</v>
      </c>
      <c r="H19" s="7"/>
    </row>
    <row r="20" spans="1:13" x14ac:dyDescent="0.25">
      <c r="A20" s="31" t="s">
        <v>24</v>
      </c>
      <c r="B20" s="8"/>
      <c r="D20" s="31" t="s">
        <v>20</v>
      </c>
      <c r="E20" s="7">
        <v>20</v>
      </c>
      <c r="G20" s="31" t="s">
        <v>4</v>
      </c>
      <c r="H20" s="9">
        <v>100</v>
      </c>
      <c r="J20" s="66" t="s">
        <v>37</v>
      </c>
      <c r="K20" s="66"/>
      <c r="L20" s="14">
        <f>MAX(B15,E13,H11,B22,E21,H21)</f>
        <v>1740</v>
      </c>
      <c r="M20" s="20" t="str">
        <f>AB3</f>
        <v>Moradia</v>
      </c>
    </row>
    <row r="21" spans="1:13" x14ac:dyDescent="0.25">
      <c r="A21" s="31" t="s">
        <v>23</v>
      </c>
      <c r="B21" s="8"/>
      <c r="D21" s="29" t="s">
        <v>2</v>
      </c>
      <c r="E21" s="30">
        <f>SUM(E18:E20)</f>
        <v>220</v>
      </c>
      <c r="G21" s="29" t="s">
        <v>2</v>
      </c>
      <c r="H21" s="30">
        <f>SUM(H18:H20)</f>
        <v>100</v>
      </c>
      <c r="J21" s="66" t="s">
        <v>38</v>
      </c>
      <c r="K21" s="66"/>
      <c r="L21" s="14">
        <f>MIN(B15,E13,H11,B22,E21,H21)</f>
        <v>100</v>
      </c>
      <c r="M21" s="20" t="str">
        <f>AB4</f>
        <v>Outros</v>
      </c>
    </row>
    <row r="22" spans="1:13" x14ac:dyDescent="0.25">
      <c r="A22" s="29" t="s">
        <v>2</v>
      </c>
      <c r="B22" s="30">
        <f>SUM(B18:B21)</f>
        <v>200</v>
      </c>
      <c r="J22" s="67" t="s">
        <v>39</v>
      </c>
      <c r="K22" s="67"/>
      <c r="L22" s="14">
        <f>AVERAGE(B15,E13,H11,B22,E21,H21)</f>
        <v>768.33333333333337</v>
      </c>
    </row>
  </sheetData>
  <mergeCells count="4">
    <mergeCell ref="A1:H1"/>
    <mergeCell ref="J20:K20"/>
    <mergeCell ref="J21:K21"/>
    <mergeCell ref="J22:K22"/>
  </mergeCells>
  <conditionalFormatting sqref="B5">
    <cfRule type="expression" dxfId="13" priority="1">
      <formula>$B$5&lt;500</formula>
    </cfRule>
    <cfRule type="expression" dxfId="12" priority="2">
      <formula>$B$5&gt;=500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589A0-AABE-4D62-B56F-7E334BA0163F}">
  <dimension ref="A1:AA22"/>
  <sheetViews>
    <sheetView showGridLines="0" zoomScale="80" zoomScaleNormal="80" workbookViewId="0">
      <selection activeCell="A17" sqref="A17"/>
    </sheetView>
  </sheetViews>
  <sheetFormatPr defaultRowHeight="15" x14ac:dyDescent="0.25"/>
  <cols>
    <col min="1" max="1" width="14.5703125" bestFit="1" customWidth="1"/>
    <col min="2" max="2" width="11.28515625" bestFit="1" customWidth="1"/>
    <col min="4" max="4" width="10.140625" bestFit="1" customWidth="1"/>
    <col min="5" max="5" width="14.7109375" bestFit="1" customWidth="1"/>
    <col min="6" max="6" width="11.28515625" bestFit="1" customWidth="1"/>
    <col min="7" max="7" width="13.7109375" bestFit="1" customWidth="1"/>
    <col min="8" max="8" width="11.28515625" bestFit="1" customWidth="1"/>
    <col min="12" max="12" width="11.28515625" bestFit="1" customWidth="1"/>
    <col min="17" max="17" width="10" customWidth="1"/>
    <col min="18" max="18" width="10.7109375" customWidth="1"/>
    <col min="20" max="20" width="0" hidden="1" customWidth="1"/>
    <col min="21" max="21" width="11.28515625" hidden="1" customWidth="1"/>
    <col min="27" max="27" width="0" hidden="1" customWidth="1"/>
  </cols>
  <sheetData>
    <row r="1" spans="1:27" x14ac:dyDescent="0.25">
      <c r="A1" s="68" t="s">
        <v>46</v>
      </c>
      <c r="B1" s="69"/>
      <c r="C1" s="69"/>
      <c r="D1" s="69"/>
      <c r="E1" s="69"/>
      <c r="F1" s="69"/>
      <c r="G1" s="69"/>
      <c r="H1" s="69"/>
      <c r="T1" t="s">
        <v>34</v>
      </c>
      <c r="U1" t="s">
        <v>35</v>
      </c>
    </row>
    <row r="2" spans="1:27" x14ac:dyDescent="0.25">
      <c r="E2" s="4" t="s">
        <v>31</v>
      </c>
      <c r="F2" s="4" t="s">
        <v>33</v>
      </c>
      <c r="G2" s="4"/>
      <c r="T2" t="s">
        <v>29</v>
      </c>
      <c r="U2" s="5">
        <f>B4</f>
        <v>4845</v>
      </c>
    </row>
    <row r="3" spans="1:27" x14ac:dyDescent="0.25">
      <c r="A3" s="4" t="s">
        <v>28</v>
      </c>
      <c r="B3" s="5">
        <v>5500</v>
      </c>
      <c r="T3" t="s">
        <v>30</v>
      </c>
      <c r="U3">
        <f>IF(B5&gt;=500, B5, 0)</f>
        <v>655</v>
      </c>
      <c r="AA3" t="str">
        <f>IF(L19=B15,A7,IF(L19=E13,D7,IF(L19=H11,G7,IF(L19=B22,A17,IF(L19=E21,D17,IF(L19=H21,G17))))))</f>
        <v>Moradia</v>
      </c>
    </row>
    <row r="4" spans="1:27" x14ac:dyDescent="0.25">
      <c r="A4" s="4" t="s">
        <v>29</v>
      </c>
      <c r="B4" s="5">
        <f>SUM(B15,B22,E13,E21,H11,H21)</f>
        <v>4845</v>
      </c>
      <c r="T4" t="s">
        <v>30</v>
      </c>
      <c r="U4">
        <f>IF(B5&lt;500, B5, 0)</f>
        <v>0</v>
      </c>
      <c r="AA4" t="str">
        <f>IF(L20=B15,A7,IF(L20=E13,D7,IF(L20=H11,G7,IF(L20=B22,A17,IF(L20=E21,D17,IF(L20=H21,G17))))))</f>
        <v>Outros</v>
      </c>
    </row>
    <row r="5" spans="1:27" x14ac:dyDescent="0.25">
      <c r="A5" s="4" t="s">
        <v>30</v>
      </c>
      <c r="B5" s="5">
        <f>B3-B4</f>
        <v>655</v>
      </c>
    </row>
    <row r="7" spans="1:27" x14ac:dyDescent="0.25">
      <c r="A7" s="32" t="s">
        <v>56</v>
      </c>
      <c r="B7" s="32" t="s">
        <v>0</v>
      </c>
      <c r="D7" s="32" t="s">
        <v>53</v>
      </c>
      <c r="E7" s="32" t="s">
        <v>0</v>
      </c>
      <c r="G7" s="32" t="s">
        <v>57</v>
      </c>
      <c r="H7" s="32" t="s">
        <v>0</v>
      </c>
    </row>
    <row r="8" spans="1:27" x14ac:dyDescent="0.25">
      <c r="A8" s="35" t="s">
        <v>5</v>
      </c>
      <c r="B8" s="7">
        <v>950</v>
      </c>
      <c r="D8" s="35" t="s">
        <v>11</v>
      </c>
      <c r="E8" s="7">
        <v>950</v>
      </c>
      <c r="G8" s="35" t="s">
        <v>16</v>
      </c>
      <c r="H8" s="7">
        <v>950</v>
      </c>
    </row>
    <row r="9" spans="1:27" x14ac:dyDescent="0.25">
      <c r="A9" s="35" t="s">
        <v>6</v>
      </c>
      <c r="B9" s="7">
        <v>150</v>
      </c>
      <c r="D9" s="35" t="s">
        <v>12</v>
      </c>
      <c r="E9" s="7">
        <v>200</v>
      </c>
      <c r="G9" s="35" t="s">
        <v>17</v>
      </c>
      <c r="H9" s="7">
        <v>180</v>
      </c>
    </row>
    <row r="10" spans="1:27" x14ac:dyDescent="0.25">
      <c r="A10" s="35" t="s">
        <v>7</v>
      </c>
      <c r="B10" s="7">
        <v>210</v>
      </c>
      <c r="D10" s="35" t="s">
        <v>13</v>
      </c>
      <c r="E10" s="8"/>
      <c r="G10" s="35" t="s">
        <v>18</v>
      </c>
      <c r="H10" s="7"/>
    </row>
    <row r="11" spans="1:27" x14ac:dyDescent="0.25">
      <c r="A11" s="35" t="s">
        <v>8</v>
      </c>
      <c r="B11" s="7">
        <v>200</v>
      </c>
      <c r="D11" s="35" t="s">
        <v>14</v>
      </c>
      <c r="E11" s="8"/>
      <c r="G11" s="33" t="s">
        <v>2</v>
      </c>
      <c r="H11" s="34">
        <f>SUM(H8:H10)</f>
        <v>1130</v>
      </c>
    </row>
    <row r="12" spans="1:27" x14ac:dyDescent="0.25">
      <c r="A12" s="35" t="s">
        <v>1</v>
      </c>
      <c r="B12" s="7">
        <v>115</v>
      </c>
      <c r="D12" s="35" t="s">
        <v>15</v>
      </c>
      <c r="E12" s="8">
        <v>90</v>
      </c>
    </row>
    <row r="13" spans="1:27" x14ac:dyDescent="0.25">
      <c r="A13" s="35" t="s">
        <v>9</v>
      </c>
      <c r="B13" s="7">
        <v>100</v>
      </c>
      <c r="D13" s="33" t="s">
        <v>2</v>
      </c>
      <c r="E13" s="34">
        <f>SUM(E8:E12)</f>
        <v>1240</v>
      </c>
    </row>
    <row r="14" spans="1:27" x14ac:dyDescent="0.25">
      <c r="A14" s="35" t="s">
        <v>10</v>
      </c>
      <c r="B14" s="8"/>
    </row>
    <row r="15" spans="1:27" x14ac:dyDescent="0.25">
      <c r="A15" s="33" t="s">
        <v>2</v>
      </c>
      <c r="B15" s="34">
        <f>SUM(B8:B14)</f>
        <v>1725</v>
      </c>
    </row>
    <row r="17" spans="1:13" x14ac:dyDescent="0.25">
      <c r="A17" s="32" t="s">
        <v>60</v>
      </c>
      <c r="B17" s="32" t="s">
        <v>0</v>
      </c>
      <c r="D17" s="32" t="s">
        <v>59</v>
      </c>
      <c r="E17" s="32" t="s">
        <v>0</v>
      </c>
      <c r="G17" s="32" t="s">
        <v>58</v>
      </c>
      <c r="H17" s="32" t="s">
        <v>0</v>
      </c>
    </row>
    <row r="18" spans="1:13" x14ac:dyDescent="0.25">
      <c r="A18" s="35" t="s">
        <v>26</v>
      </c>
      <c r="B18" s="7">
        <v>100</v>
      </c>
      <c r="D18" s="35" t="s">
        <v>22</v>
      </c>
      <c r="E18" s="7">
        <v>100</v>
      </c>
      <c r="G18" s="35" t="s">
        <v>19</v>
      </c>
      <c r="H18" s="7"/>
    </row>
    <row r="19" spans="1:13" x14ac:dyDescent="0.25">
      <c r="A19" s="35" t="s">
        <v>25</v>
      </c>
      <c r="B19" s="7">
        <v>200</v>
      </c>
      <c r="D19" s="35" t="s">
        <v>21</v>
      </c>
      <c r="E19" s="7">
        <v>100</v>
      </c>
      <c r="G19" s="35" t="s">
        <v>3</v>
      </c>
      <c r="H19" s="7">
        <v>160</v>
      </c>
      <c r="J19" s="70" t="s">
        <v>37</v>
      </c>
      <c r="K19" s="70"/>
      <c r="L19" s="14">
        <f>MAX(B15,E13,H11,B22,E21,H21)</f>
        <v>1725</v>
      </c>
      <c r="M19" s="20" t="str">
        <f>AA3</f>
        <v>Moradia</v>
      </c>
    </row>
    <row r="20" spans="1:13" x14ac:dyDescent="0.25">
      <c r="A20" s="35" t="s">
        <v>24</v>
      </c>
      <c r="B20" s="8">
        <v>90</v>
      </c>
      <c r="D20" s="35" t="s">
        <v>20</v>
      </c>
      <c r="E20" s="7"/>
      <c r="G20" s="35" t="s">
        <v>4</v>
      </c>
      <c r="H20" s="9"/>
      <c r="J20" s="70" t="s">
        <v>38</v>
      </c>
      <c r="K20" s="70"/>
      <c r="L20" s="14">
        <f>MIN(B15,E13,H11,B22,E21,H21)</f>
        <v>160</v>
      </c>
      <c r="M20" s="20" t="str">
        <f>AA4</f>
        <v>Outros</v>
      </c>
    </row>
    <row r="21" spans="1:13" x14ac:dyDescent="0.25">
      <c r="A21" s="35" t="s">
        <v>23</v>
      </c>
      <c r="B21" s="8"/>
      <c r="D21" s="33" t="s">
        <v>2</v>
      </c>
      <c r="E21" s="34">
        <f>SUM(E18:E20)</f>
        <v>200</v>
      </c>
      <c r="G21" s="33" t="s">
        <v>2</v>
      </c>
      <c r="H21" s="34">
        <f>SUM(H18:H20)</f>
        <v>160</v>
      </c>
      <c r="J21" s="71" t="s">
        <v>39</v>
      </c>
      <c r="K21" s="71"/>
      <c r="L21" s="14">
        <f>AVERAGE(B15,E13,H11,B22,E21,H21)</f>
        <v>807.5</v>
      </c>
    </row>
    <row r="22" spans="1:13" x14ac:dyDescent="0.25">
      <c r="A22" s="33" t="s">
        <v>2</v>
      </c>
      <c r="B22" s="34">
        <f>SUM(B18:B21)</f>
        <v>390</v>
      </c>
    </row>
  </sheetData>
  <mergeCells count="4">
    <mergeCell ref="A1:H1"/>
    <mergeCell ref="J19:K19"/>
    <mergeCell ref="J20:K20"/>
    <mergeCell ref="J21:K21"/>
  </mergeCells>
  <conditionalFormatting sqref="B5">
    <cfRule type="expression" dxfId="11" priority="1">
      <formula>$B$5&lt;500</formula>
    </cfRule>
    <cfRule type="expression" dxfId="10" priority="2">
      <formula>$B$5&gt;=500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4331-250B-40EB-9561-2BBDA85EE25A}">
  <dimension ref="A1:AA22"/>
  <sheetViews>
    <sheetView showGridLines="0" zoomScale="80" zoomScaleNormal="80" workbookViewId="0">
      <selection activeCell="A17" sqref="A17"/>
    </sheetView>
  </sheetViews>
  <sheetFormatPr defaultRowHeight="15" x14ac:dyDescent="0.25"/>
  <cols>
    <col min="1" max="1" width="14.42578125" bestFit="1" customWidth="1"/>
    <col min="2" max="2" width="13.140625" bestFit="1" customWidth="1"/>
    <col min="4" max="4" width="10.140625" bestFit="1" customWidth="1"/>
    <col min="5" max="5" width="14.42578125" bestFit="1" customWidth="1"/>
    <col min="6" max="6" width="12" bestFit="1" customWidth="1"/>
    <col min="7" max="7" width="13.7109375" bestFit="1" customWidth="1"/>
    <col min="8" max="8" width="11.42578125" bestFit="1" customWidth="1"/>
    <col min="12" max="12" width="11.42578125" bestFit="1" customWidth="1"/>
    <col min="13" max="13" width="13" bestFit="1" customWidth="1"/>
    <col min="26" max="26" width="10.28515625" hidden="1" customWidth="1"/>
    <col min="27" max="27" width="11.42578125" hidden="1" customWidth="1"/>
  </cols>
  <sheetData>
    <row r="1" spans="1:27" x14ac:dyDescent="0.25">
      <c r="A1" s="72" t="s">
        <v>47</v>
      </c>
      <c r="B1" s="72"/>
      <c r="C1" s="72"/>
      <c r="D1" s="72"/>
      <c r="E1" s="72"/>
      <c r="F1" s="72"/>
      <c r="G1" s="72"/>
      <c r="H1" s="72"/>
      <c r="Z1" t="s">
        <v>34</v>
      </c>
      <c r="AA1" t="s">
        <v>35</v>
      </c>
    </row>
    <row r="2" spans="1:27" x14ac:dyDescent="0.25">
      <c r="E2" s="19" t="s">
        <v>31</v>
      </c>
      <c r="F2" s="19" t="s">
        <v>33</v>
      </c>
      <c r="Z2" t="s">
        <v>29</v>
      </c>
      <c r="AA2" s="5">
        <f>B4</f>
        <v>4465</v>
      </c>
    </row>
    <row r="3" spans="1:27" x14ac:dyDescent="0.25">
      <c r="A3" t="s">
        <v>28</v>
      </c>
      <c r="B3" s="5">
        <v>5500</v>
      </c>
      <c r="Z3" t="s">
        <v>30</v>
      </c>
      <c r="AA3" s="5">
        <f>IF(B5&gt;=500, B5, 0)</f>
        <v>1035</v>
      </c>
    </row>
    <row r="4" spans="1:27" x14ac:dyDescent="0.25">
      <c r="A4" t="s">
        <v>29</v>
      </c>
      <c r="B4" s="5">
        <f>SUM(B15,B22,E13,E21,H11,H21)</f>
        <v>4465</v>
      </c>
      <c r="Z4" t="s">
        <v>30</v>
      </c>
      <c r="AA4" s="5">
        <f>IF(B5&lt;500, B5, 0)</f>
        <v>0</v>
      </c>
    </row>
    <row r="5" spans="1:27" x14ac:dyDescent="0.25">
      <c r="A5" t="s">
        <v>30</v>
      </c>
      <c r="B5" s="5">
        <f>B3-B4</f>
        <v>1035</v>
      </c>
    </row>
    <row r="6" spans="1:27" x14ac:dyDescent="0.25">
      <c r="Z6" t="str">
        <f>IF(L20=B15,A7,IF(L20=E13,D7,IF(L20=H11,G7,IF(L20=B22,A17,IF(L20=E21,D17,IF(L20=H21,G17))))))</f>
        <v>Moradia</v>
      </c>
    </row>
    <row r="7" spans="1:27" x14ac:dyDescent="0.25">
      <c r="A7" s="36" t="s">
        <v>56</v>
      </c>
      <c r="B7" s="36" t="s">
        <v>0</v>
      </c>
      <c r="D7" s="36" t="s">
        <v>53</v>
      </c>
      <c r="E7" s="36" t="s">
        <v>0</v>
      </c>
      <c r="G7" s="36" t="s">
        <v>57</v>
      </c>
      <c r="H7" s="36" t="s">
        <v>0</v>
      </c>
      <c r="Z7" t="str">
        <f>IF(L21=B15,A7,IF(L21=E13,D7,IF(L21=H11,G7,IF(L21=B22,A17,IF(L21=E21,D17,IF(L21=H21,G17))))))</f>
        <v>Outros</v>
      </c>
    </row>
    <row r="8" spans="1:27" x14ac:dyDescent="0.25">
      <c r="A8" s="39" t="s">
        <v>5</v>
      </c>
      <c r="B8" s="7">
        <v>950</v>
      </c>
      <c r="D8" s="39" t="s">
        <v>11</v>
      </c>
      <c r="E8" s="7">
        <v>950</v>
      </c>
      <c r="G8" s="39" t="s">
        <v>16</v>
      </c>
      <c r="H8" s="7">
        <v>950</v>
      </c>
    </row>
    <row r="9" spans="1:27" x14ac:dyDescent="0.25">
      <c r="A9" s="39" t="s">
        <v>6</v>
      </c>
      <c r="B9" s="7">
        <v>150</v>
      </c>
      <c r="D9" s="39" t="s">
        <v>12</v>
      </c>
      <c r="E9" s="7"/>
      <c r="G9" s="39" t="s">
        <v>17</v>
      </c>
      <c r="H9" s="7">
        <v>100</v>
      </c>
    </row>
    <row r="10" spans="1:27" x14ac:dyDescent="0.25">
      <c r="A10" s="39" t="s">
        <v>7</v>
      </c>
      <c r="B10" s="7">
        <v>210</v>
      </c>
      <c r="D10" s="39" t="s">
        <v>13</v>
      </c>
      <c r="E10" s="7">
        <v>100</v>
      </c>
      <c r="G10" s="39" t="s">
        <v>18</v>
      </c>
      <c r="H10" s="7"/>
    </row>
    <row r="11" spans="1:27" x14ac:dyDescent="0.25">
      <c r="A11" s="39" t="s">
        <v>8</v>
      </c>
      <c r="B11" s="7">
        <v>200</v>
      </c>
      <c r="D11" s="39" t="s">
        <v>14</v>
      </c>
      <c r="E11" s="7"/>
      <c r="G11" s="37" t="s">
        <v>2</v>
      </c>
      <c r="H11" s="38">
        <f>SUM(H8:H10)</f>
        <v>1050</v>
      </c>
    </row>
    <row r="12" spans="1:27" x14ac:dyDescent="0.25">
      <c r="A12" s="39" t="s">
        <v>1</v>
      </c>
      <c r="B12" s="7">
        <v>115</v>
      </c>
      <c r="D12" s="39" t="s">
        <v>15</v>
      </c>
      <c r="E12" s="7"/>
    </row>
    <row r="13" spans="1:27" x14ac:dyDescent="0.25">
      <c r="A13" s="39" t="s">
        <v>9</v>
      </c>
      <c r="B13" s="7">
        <v>100</v>
      </c>
      <c r="D13" s="37" t="s">
        <v>2</v>
      </c>
      <c r="E13" s="38">
        <f>SUM(E8:E12)</f>
        <v>1050</v>
      </c>
    </row>
    <row r="14" spans="1:27" x14ac:dyDescent="0.25">
      <c r="A14" s="39" t="s">
        <v>10</v>
      </c>
      <c r="B14" s="7"/>
    </row>
    <row r="15" spans="1:27" x14ac:dyDescent="0.25">
      <c r="A15" s="37" t="s">
        <v>2</v>
      </c>
      <c r="B15" s="38">
        <f>SUM(B8:B14)</f>
        <v>1725</v>
      </c>
    </row>
    <row r="17" spans="1:13" x14ac:dyDescent="0.25">
      <c r="A17" s="36" t="s">
        <v>60</v>
      </c>
      <c r="B17" s="36" t="s">
        <v>0</v>
      </c>
      <c r="D17" s="36" t="s">
        <v>59</v>
      </c>
      <c r="E17" s="36" t="s">
        <v>0</v>
      </c>
      <c r="G17" s="36" t="s">
        <v>58</v>
      </c>
      <c r="H17" s="36" t="s">
        <v>0</v>
      </c>
    </row>
    <row r="18" spans="1:13" x14ac:dyDescent="0.25">
      <c r="A18" s="39" t="s">
        <v>26</v>
      </c>
      <c r="B18" s="7"/>
      <c r="D18" s="39" t="s">
        <v>22</v>
      </c>
      <c r="E18" s="7"/>
      <c r="G18" s="39" t="s">
        <v>19</v>
      </c>
      <c r="H18" s="7"/>
    </row>
    <row r="19" spans="1:13" x14ac:dyDescent="0.25">
      <c r="A19" s="39" t="s">
        <v>25</v>
      </c>
      <c r="B19" s="7">
        <v>120</v>
      </c>
      <c r="D19" s="39" t="s">
        <v>21</v>
      </c>
      <c r="E19" s="7"/>
      <c r="G19" s="39" t="s">
        <v>3</v>
      </c>
      <c r="H19" s="7">
        <v>100</v>
      </c>
    </row>
    <row r="20" spans="1:13" x14ac:dyDescent="0.25">
      <c r="A20" s="39" t="s">
        <v>24</v>
      </c>
      <c r="B20" s="7">
        <v>100</v>
      </c>
      <c r="D20" s="39" t="s">
        <v>20</v>
      </c>
      <c r="E20" s="7">
        <v>220</v>
      </c>
      <c r="G20" s="39" t="s">
        <v>4</v>
      </c>
      <c r="H20" s="7">
        <v>100</v>
      </c>
      <c r="J20" s="73" t="s">
        <v>37</v>
      </c>
      <c r="K20" s="73"/>
      <c r="L20" s="14">
        <f>MAX(B15,E13,H11,B22,E21,H21)</f>
        <v>1725</v>
      </c>
      <c r="M20" s="20" t="str">
        <f>Z6</f>
        <v>Moradia</v>
      </c>
    </row>
    <row r="21" spans="1:13" x14ac:dyDescent="0.25">
      <c r="A21" s="39" t="s">
        <v>23</v>
      </c>
      <c r="B21" s="7"/>
      <c r="D21" s="37" t="s">
        <v>2</v>
      </c>
      <c r="E21" s="38">
        <f>SUM(E18:E20)</f>
        <v>220</v>
      </c>
      <c r="G21" s="37" t="s">
        <v>2</v>
      </c>
      <c r="H21" s="38">
        <f>SUM(H18:H20)</f>
        <v>200</v>
      </c>
      <c r="J21" s="73" t="s">
        <v>38</v>
      </c>
      <c r="K21" s="73"/>
      <c r="L21" s="14">
        <f>MIN(B15,E13,H11,B22,E21,H21)</f>
        <v>200</v>
      </c>
      <c r="M21" s="20" t="str">
        <f>Z7</f>
        <v>Outros</v>
      </c>
    </row>
    <row r="22" spans="1:13" x14ac:dyDescent="0.25">
      <c r="A22" s="37" t="s">
        <v>2</v>
      </c>
      <c r="B22" s="38">
        <f>SUM(B18:B21)</f>
        <v>220</v>
      </c>
      <c r="J22" s="74" t="s">
        <v>39</v>
      </c>
      <c r="K22" s="74"/>
      <c r="L22" s="14">
        <f>AVERAGE(B15,E13,H11,B22,E21,H21)</f>
        <v>744.16666666666663</v>
      </c>
    </row>
  </sheetData>
  <mergeCells count="4">
    <mergeCell ref="A1:H1"/>
    <mergeCell ref="J20:K20"/>
    <mergeCell ref="J21:K21"/>
    <mergeCell ref="J22:K22"/>
  </mergeCells>
  <conditionalFormatting sqref="B5">
    <cfRule type="expression" dxfId="9" priority="1">
      <formula>$B$5&lt;500</formula>
    </cfRule>
    <cfRule type="expression" dxfId="8" priority="2">
      <formula>$B$5&gt;=500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95792-92EA-4A95-8E04-41855AC8809B}">
  <dimension ref="A1:AA22"/>
  <sheetViews>
    <sheetView showGridLines="0" zoomScale="80" zoomScaleNormal="80" workbookViewId="0">
      <selection activeCell="D17" sqref="D17"/>
    </sheetView>
  </sheetViews>
  <sheetFormatPr defaultRowHeight="15" x14ac:dyDescent="0.25"/>
  <cols>
    <col min="1" max="1" width="14.42578125" bestFit="1" customWidth="1"/>
    <col min="2" max="2" width="13.140625" bestFit="1" customWidth="1"/>
    <col min="4" max="4" width="10.140625" bestFit="1" customWidth="1"/>
    <col min="5" max="5" width="14.42578125" bestFit="1" customWidth="1"/>
    <col min="6" max="6" width="12" bestFit="1" customWidth="1"/>
    <col min="7" max="7" width="13.7109375" bestFit="1" customWidth="1"/>
    <col min="8" max="8" width="11.42578125" bestFit="1" customWidth="1"/>
    <col min="9" max="9" width="9.140625" customWidth="1"/>
    <col min="12" max="12" width="11.42578125" bestFit="1" customWidth="1"/>
    <col min="13" max="13" width="13" bestFit="1" customWidth="1"/>
    <col min="26" max="26" width="10.28515625" hidden="1" customWidth="1"/>
    <col min="27" max="27" width="11.42578125" hidden="1" customWidth="1"/>
  </cols>
  <sheetData>
    <row r="1" spans="1:27" x14ac:dyDescent="0.25">
      <c r="A1" s="72" t="s">
        <v>48</v>
      </c>
      <c r="B1" s="72"/>
      <c r="C1" s="72"/>
      <c r="D1" s="72"/>
      <c r="E1" s="72"/>
      <c r="F1" s="72"/>
      <c r="G1" s="72"/>
      <c r="H1" s="72"/>
      <c r="Z1" t="s">
        <v>34</v>
      </c>
      <c r="AA1" t="s">
        <v>35</v>
      </c>
    </row>
    <row r="2" spans="1:27" x14ac:dyDescent="0.25">
      <c r="E2" s="19" t="s">
        <v>31</v>
      </c>
      <c r="F2" s="19" t="s">
        <v>33</v>
      </c>
      <c r="Z2" t="s">
        <v>29</v>
      </c>
      <c r="AA2" s="5">
        <f>B4</f>
        <v>4695</v>
      </c>
    </row>
    <row r="3" spans="1:27" x14ac:dyDescent="0.25">
      <c r="A3" t="s">
        <v>28</v>
      </c>
      <c r="B3" s="5">
        <v>5500</v>
      </c>
      <c r="Z3" t="s">
        <v>30</v>
      </c>
      <c r="AA3" s="5">
        <f>IF(B5&gt;=500, B5, 0)</f>
        <v>805</v>
      </c>
    </row>
    <row r="4" spans="1:27" x14ac:dyDescent="0.25">
      <c r="A4" t="s">
        <v>29</v>
      </c>
      <c r="B4" s="5">
        <f>SUM(B15,B22,E13,E21,H11,H21)</f>
        <v>4695</v>
      </c>
      <c r="Z4" t="s">
        <v>30</v>
      </c>
      <c r="AA4" s="5">
        <f>IF(B5&lt;500, B5, 0)</f>
        <v>0</v>
      </c>
    </row>
    <row r="5" spans="1:27" x14ac:dyDescent="0.25">
      <c r="A5" t="s">
        <v>30</v>
      </c>
      <c r="B5" s="5">
        <f>B3-B4</f>
        <v>805</v>
      </c>
    </row>
    <row r="6" spans="1:27" x14ac:dyDescent="0.25">
      <c r="Z6" t="str">
        <f>IF(L20=B15,A7,IF(L20=E13,D7,IF(L20=H11,G7,IF(L20=B22,A17,IF(L20=E21,D17,IF(L20=H21,G17))))))</f>
        <v xml:space="preserve">Moradia </v>
      </c>
    </row>
    <row r="7" spans="1:27" x14ac:dyDescent="0.25">
      <c r="A7" s="40" t="s">
        <v>61</v>
      </c>
      <c r="B7" s="40" t="s">
        <v>0</v>
      </c>
      <c r="D7" s="40" t="s">
        <v>53</v>
      </c>
      <c r="E7" s="40" t="s">
        <v>0</v>
      </c>
      <c r="G7" s="40" t="s">
        <v>57</v>
      </c>
      <c r="H7" s="40" t="s">
        <v>0</v>
      </c>
      <c r="Z7" t="str">
        <f>IF(L21=B15,A7,IF(L21=E13,D7,IF(L21=H11,G7,IF(L21=B22,A17,IF(L21=E21,D17,IF(L21=H21,G17))))))</f>
        <v>Lazer</v>
      </c>
    </row>
    <row r="8" spans="1:27" x14ac:dyDescent="0.25">
      <c r="A8" s="39" t="s">
        <v>5</v>
      </c>
      <c r="B8" s="7">
        <v>950</v>
      </c>
      <c r="D8" s="43" t="s">
        <v>11</v>
      </c>
      <c r="E8" s="7">
        <v>950</v>
      </c>
      <c r="G8" s="43" t="s">
        <v>16</v>
      </c>
      <c r="H8" s="7">
        <v>950</v>
      </c>
    </row>
    <row r="9" spans="1:27" x14ac:dyDescent="0.25">
      <c r="A9" s="39" t="s">
        <v>6</v>
      </c>
      <c r="B9" s="7">
        <v>150</v>
      </c>
      <c r="D9" s="43" t="s">
        <v>12</v>
      </c>
      <c r="E9" s="7">
        <v>100</v>
      </c>
      <c r="G9" s="43" t="s">
        <v>17</v>
      </c>
      <c r="H9" s="7">
        <v>100</v>
      </c>
    </row>
    <row r="10" spans="1:27" x14ac:dyDescent="0.25">
      <c r="A10" s="39" t="s">
        <v>7</v>
      </c>
      <c r="B10" s="7">
        <v>210</v>
      </c>
      <c r="D10" s="43" t="s">
        <v>13</v>
      </c>
      <c r="E10" s="7">
        <v>100</v>
      </c>
      <c r="G10" s="43" t="s">
        <v>18</v>
      </c>
      <c r="H10" s="7"/>
    </row>
    <row r="11" spans="1:27" x14ac:dyDescent="0.25">
      <c r="A11" s="39" t="s">
        <v>8</v>
      </c>
      <c r="B11" s="7">
        <v>200</v>
      </c>
      <c r="D11" s="43" t="s">
        <v>14</v>
      </c>
      <c r="E11" s="7"/>
      <c r="G11" s="41" t="s">
        <v>2</v>
      </c>
      <c r="H11" s="42">
        <f>SUM(H8:H10)</f>
        <v>1050</v>
      </c>
    </row>
    <row r="12" spans="1:27" x14ac:dyDescent="0.25">
      <c r="A12" s="39" t="s">
        <v>1</v>
      </c>
      <c r="B12" s="7">
        <v>115</v>
      </c>
      <c r="D12" s="43" t="s">
        <v>15</v>
      </c>
      <c r="E12" s="7"/>
    </row>
    <row r="13" spans="1:27" x14ac:dyDescent="0.25">
      <c r="A13" s="39" t="s">
        <v>9</v>
      </c>
      <c r="B13" s="7">
        <v>100</v>
      </c>
      <c r="D13" s="41" t="s">
        <v>2</v>
      </c>
      <c r="E13" s="42">
        <f>SUM(E8:E12)</f>
        <v>1150</v>
      </c>
    </row>
    <row r="14" spans="1:27" x14ac:dyDescent="0.25">
      <c r="A14" s="39" t="s">
        <v>10</v>
      </c>
      <c r="B14" s="7"/>
    </row>
    <row r="15" spans="1:27" x14ac:dyDescent="0.25">
      <c r="A15" s="41" t="s">
        <v>2</v>
      </c>
      <c r="B15" s="42">
        <f>SUM(B8:B14)</f>
        <v>1725</v>
      </c>
    </row>
    <row r="17" spans="1:13" x14ac:dyDescent="0.25">
      <c r="A17" s="40" t="s">
        <v>60</v>
      </c>
      <c r="B17" s="40" t="s">
        <v>0</v>
      </c>
      <c r="D17" s="40" t="s">
        <v>59</v>
      </c>
      <c r="E17" s="40" t="s">
        <v>0</v>
      </c>
      <c r="G17" s="40" t="s">
        <v>58</v>
      </c>
      <c r="H17" s="40" t="s">
        <v>0</v>
      </c>
    </row>
    <row r="18" spans="1:13" x14ac:dyDescent="0.25">
      <c r="A18" s="43" t="s">
        <v>26</v>
      </c>
      <c r="B18" s="7"/>
      <c r="D18" s="43" t="s">
        <v>22</v>
      </c>
      <c r="E18" s="7"/>
      <c r="G18" s="43" t="s">
        <v>19</v>
      </c>
      <c r="H18" s="7">
        <v>100</v>
      </c>
    </row>
    <row r="19" spans="1:13" x14ac:dyDescent="0.25">
      <c r="A19" s="43" t="s">
        <v>25</v>
      </c>
      <c r="B19" s="7">
        <v>150</v>
      </c>
      <c r="D19" s="43" t="s">
        <v>21</v>
      </c>
      <c r="E19" s="7">
        <v>150</v>
      </c>
      <c r="G19" s="43" t="s">
        <v>3</v>
      </c>
      <c r="H19" s="7"/>
    </row>
    <row r="20" spans="1:13" x14ac:dyDescent="0.25">
      <c r="A20" s="43" t="s">
        <v>24</v>
      </c>
      <c r="B20" s="7">
        <v>250</v>
      </c>
      <c r="D20" s="43" t="s">
        <v>20</v>
      </c>
      <c r="E20" s="7">
        <v>20</v>
      </c>
      <c r="G20" s="43" t="s">
        <v>4</v>
      </c>
      <c r="H20" s="7">
        <v>100</v>
      </c>
      <c r="J20" s="75" t="s">
        <v>37</v>
      </c>
      <c r="K20" s="75"/>
      <c r="L20" s="14">
        <f>MAX(B15,E13,H11,B22,E21,H21)</f>
        <v>1725</v>
      </c>
      <c r="M20" s="20" t="str">
        <f>Z6</f>
        <v xml:space="preserve">Moradia </v>
      </c>
    </row>
    <row r="21" spans="1:13" x14ac:dyDescent="0.25">
      <c r="A21" s="43" t="s">
        <v>23</v>
      </c>
      <c r="B21" s="7"/>
      <c r="D21" s="41" t="s">
        <v>2</v>
      </c>
      <c r="E21" s="42">
        <f>SUM(E18:E20)</f>
        <v>170</v>
      </c>
      <c r="G21" s="41" t="s">
        <v>2</v>
      </c>
      <c r="H21" s="42">
        <f>SUM(H18:H20)</f>
        <v>200</v>
      </c>
      <c r="J21" s="75" t="s">
        <v>38</v>
      </c>
      <c r="K21" s="75"/>
      <c r="L21" s="14">
        <f>MIN(B15,E13,H11,B22,E21,H21)</f>
        <v>170</v>
      </c>
      <c r="M21" s="20" t="str">
        <f>Z7</f>
        <v>Lazer</v>
      </c>
    </row>
    <row r="22" spans="1:13" x14ac:dyDescent="0.25">
      <c r="A22" s="41" t="s">
        <v>2</v>
      </c>
      <c r="B22" s="42">
        <f>SUM(B18:B21)</f>
        <v>400</v>
      </c>
      <c r="J22" s="76" t="s">
        <v>39</v>
      </c>
      <c r="K22" s="76"/>
      <c r="L22" s="14">
        <f>AVERAGE(B15,E13,H11,B22,E21,H21)</f>
        <v>782.5</v>
      </c>
    </row>
  </sheetData>
  <mergeCells count="4">
    <mergeCell ref="A1:H1"/>
    <mergeCell ref="J20:K20"/>
    <mergeCell ref="J21:K21"/>
    <mergeCell ref="J22:K22"/>
  </mergeCells>
  <conditionalFormatting sqref="B5">
    <cfRule type="expression" dxfId="7" priority="1">
      <formula>$B$5&lt;500</formula>
    </cfRule>
    <cfRule type="expression" dxfId="6" priority="2">
      <formula>$B$5&gt;=500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mariamarilise '</dc:creator>
  <cp:lastModifiedBy>mariamarilise '</cp:lastModifiedBy>
  <dcterms:created xsi:type="dcterms:W3CDTF">2025-08-04T18:34:06Z</dcterms:created>
  <dcterms:modified xsi:type="dcterms:W3CDTF">2025-08-08T23:50:45Z</dcterms:modified>
</cp:coreProperties>
</file>