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omartinezazcona/Desktop/Kruskal Algorithm/"/>
    </mc:Choice>
  </mc:AlternateContent>
  <xr:revisionPtr revIDLastSave="0" documentId="13_ncr:1_{98E161D9-CB57-9A44-95D3-7F8711610748}" xr6:coauthVersionLast="45" xr6:coauthVersionMax="45" xr10:uidLastSave="{00000000-0000-0000-0000-000000000000}"/>
  <bookViews>
    <workbookView xWindow="0" yWindow="460" windowWidth="25600" windowHeight="14120" xr2:uid="{00000000-000D-0000-FFFF-FFFF00000000}"/>
  </bookViews>
  <sheets>
    <sheet name="Data" sheetId="1" r:id="rId1"/>
    <sheet name="Coord" sheetId="13" r:id="rId2"/>
    <sheet name="V1" sheetId="11" r:id="rId3"/>
    <sheet name="E1" sheetId="12" state="hidden" r:id="rId4"/>
    <sheet name="Edge" sheetId="9" state="hidden" r:id="rId5"/>
    <sheet name="Vertex" sheetId="8" state="hidden" r:id="rId6"/>
    <sheet name="Sheet3" sheetId="10" state="hidden" r:id="rId7"/>
  </sheets>
  <definedNames>
    <definedName name="alpha">Data!$C$6</definedName>
    <definedName name="betaL">Data!$B$53</definedName>
    <definedName name="betaM">Data!$B$61</definedName>
    <definedName name="CAB">Data!$E$6</definedName>
    <definedName name="CB">Data!$E$27:$E$31</definedName>
    <definedName name="CH">Data!$AE$4:$AE$6</definedName>
    <definedName name="CI">Data!$D$35:$D$39</definedName>
    <definedName name="CL">Data!$F$51:$F$55</definedName>
    <definedName name="CM">Data!$F$59:$F$63</definedName>
    <definedName name="Coord">Data!$T$4:$V$13</definedName>
    <definedName name="cos">Data!$G$3</definedName>
    <definedName name="CS">Data!$E$19:$E$23</definedName>
    <definedName name="CT">Data!$D$43:$D$47</definedName>
    <definedName name="CW">Data!$C$10:$C$14</definedName>
    <definedName name="DB">Data!$D$27:$D$31</definedName>
    <definedName name="DL">Data!$E$4</definedName>
    <definedName name="DM">Data!$E$5</definedName>
    <definedName name="EB">Data!$C$27:$C$31</definedName>
    <definedName name="ED">Data!$K$4:$K$13</definedName>
    <definedName name="EH">Data!$AD$4:$AD$6</definedName>
    <definedName name="ES">Data!$D$19:$D$23</definedName>
    <definedName name="EW">Data!$N$4:$Q$13</definedName>
    <definedName name="H">Data!$X$4:$X$69</definedName>
    <definedName name="IL">Data!$E$51:$E$55</definedName>
    <definedName name="IM">Data!$E$59:$E$63</definedName>
    <definedName name="LB">Data!$G$27:$G$31</definedName>
    <definedName name="LI">Data!$E$35:$E$39</definedName>
    <definedName name="LP">Data!$C$3</definedName>
    <definedName name="LS">Data!$G$19:$G$23</definedName>
    <definedName name="LT">Data!$E$43:$E$47</definedName>
    <definedName name="LW">Data!$E$10:$E$14</definedName>
    <definedName name="MB">Data!$F$27:$F$31</definedName>
    <definedName name="MH">Data!$AF$4:$AF$6</definedName>
    <definedName name="ML">Data!$G$51:$G$55</definedName>
    <definedName name="MM">Data!$G$59:$G$63</definedName>
    <definedName name="MS">Data!$F$19:$F$23</definedName>
    <definedName name="MW">Data!$D$10:$D$14</definedName>
    <definedName name="NB">Data!$B$27</definedName>
    <definedName name="ND">Data!$J$4:$J$13</definedName>
    <definedName name="NI">Data!$B$35</definedName>
    <definedName name="NL">Data!$B$51</definedName>
    <definedName name="NM">Data!$B$59</definedName>
    <definedName name="NND">Data!#REF!</definedName>
    <definedName name="NPL">#REF!</definedName>
    <definedName name="NPM">#REF!</definedName>
    <definedName name="NS">Data!$B$19</definedName>
    <definedName name="NSX">Data!$B$21</definedName>
    <definedName name="NT">Data!$B$43</definedName>
    <definedName name="NW">Data!$B$10</definedName>
    <definedName name="NWX">Data!$B$12</definedName>
    <definedName name="PD">Data!$L$4:$L$13</definedName>
    <definedName name="PI">Data!$C$35:$C$39</definedName>
    <definedName name="PT">Data!$C$43:$C$47</definedName>
    <definedName name="RB">Data!$B$29</definedName>
    <definedName name="RI">Data!$B$37</definedName>
    <definedName name="RL">Data!$C$51:$C$55</definedName>
    <definedName name="Rline">Data!$G$6</definedName>
    <definedName name="RM">Data!$C$59:$C$63</definedName>
    <definedName name="rodisc">Data!$C$5</definedName>
    <definedName name="roint">Data!$C$4</definedName>
    <definedName name="RT">Data!$B$45</definedName>
    <definedName name="sin">Data!$G$4</definedName>
    <definedName name="TD">Data!$E$3</definedName>
    <definedName name="VLmax">Data!$H$55</definedName>
    <definedName name="VLmin">Data!$H$53</definedName>
    <definedName name="VLnom">Data!$H$51</definedName>
    <definedName name="VMmax">Data!$H$63</definedName>
    <definedName name="VMmin">Data!$H$61</definedName>
    <definedName name="VMnom">Data!$H$59</definedName>
    <definedName name="XL">Data!$D$51:$D$55</definedName>
    <definedName name="XM">Data!$D$59:$D$63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3" l="1"/>
  <c r="B2" i="13"/>
  <c r="C2" i="13"/>
  <c r="A3" i="13"/>
  <c r="B3" i="13"/>
  <c r="C3" i="13"/>
  <c r="A4" i="13"/>
  <c r="B4" i="13"/>
  <c r="C4" i="13"/>
  <c r="A5" i="13"/>
  <c r="B5" i="13"/>
  <c r="C5" i="13"/>
  <c r="A6" i="13"/>
  <c r="B6" i="13"/>
  <c r="C6" i="13"/>
  <c r="A7" i="13"/>
  <c r="B7" i="13"/>
  <c r="C7" i="13"/>
  <c r="A8" i="13"/>
  <c r="B8" i="13"/>
  <c r="C8" i="13"/>
  <c r="A9" i="13"/>
  <c r="B9" i="13"/>
  <c r="C9" i="13"/>
  <c r="A10" i="13"/>
  <c r="B10" i="13"/>
  <c r="C10" i="13"/>
  <c r="B11" i="13"/>
  <c r="C11" i="13"/>
  <c r="C1" i="13"/>
  <c r="B1" i="13"/>
  <c r="A1" i="13"/>
  <c r="B1" i="10" a="1"/>
  <c r="B1" i="10" s="1"/>
  <c r="E1" i="10"/>
  <c r="E7" i="10" s="1"/>
  <c r="I1" i="10"/>
  <c r="I7" i="10" s="1"/>
  <c r="AB12" i="1"/>
  <c r="D53" i="1"/>
  <c r="D52" i="1"/>
  <c r="D51" i="1"/>
  <c r="D60" i="1"/>
  <c r="D59" i="1"/>
  <c r="E22" i="1"/>
  <c r="E21" i="1"/>
  <c r="E20" i="1"/>
  <c r="E19" i="1"/>
  <c r="C13" i="1"/>
  <c r="D13" i="1" s="1"/>
  <c r="C12" i="1"/>
  <c r="D12" i="1"/>
  <c r="C11" i="1"/>
  <c r="D11" i="1" s="1"/>
  <c r="C10" i="1"/>
  <c r="D10" i="1"/>
  <c r="H63" i="1"/>
  <c r="H61" i="1"/>
  <c r="H55" i="1"/>
  <c r="H53" i="1"/>
  <c r="G4" i="1"/>
  <c r="X6" i="1"/>
  <c r="X4" i="1"/>
  <c r="X13" i="1"/>
  <c r="X5" i="1"/>
  <c r="X9" i="1"/>
  <c r="X10" i="1"/>
  <c r="X8" i="1"/>
  <c r="X7" i="1"/>
  <c r="B61" i="1"/>
  <c r="X11" i="1"/>
  <c r="X12" i="1"/>
  <c r="AC5" i="1"/>
  <c r="AC6" i="1"/>
  <c r="AC4" i="1"/>
  <c r="AD4" i="1" s="1"/>
  <c r="AD5" i="1"/>
  <c r="AE5" i="1"/>
  <c r="AE4" i="1"/>
  <c r="AF4" i="1" s="1"/>
  <c r="AD6" i="1"/>
  <c r="AE6" i="1"/>
  <c r="G17" i="1"/>
  <c r="D22" i="1" s="1"/>
  <c r="D20" i="1"/>
  <c r="D19" i="1"/>
  <c r="AF6" i="1"/>
  <c r="AF5" i="1"/>
  <c r="D21" i="1"/>
  <c r="B8" i="10" l="1"/>
  <c r="B2" i="10"/>
  <c r="B9" i="10"/>
  <c r="B3" i="10"/>
  <c r="B6" i="10"/>
  <c r="B10" i="10"/>
  <c r="B4" i="10"/>
  <c r="B7" i="10"/>
  <c r="B11" i="10"/>
  <c r="B5" i="10"/>
  <c r="H1" i="10"/>
  <c r="D1" i="10"/>
  <c r="I3" i="10"/>
  <c r="E3" i="10"/>
  <c r="I10" i="10"/>
  <c r="E10" i="10"/>
  <c r="I6" i="10"/>
  <c r="E6" i="10"/>
  <c r="K1" i="10"/>
  <c r="G1" i="10"/>
  <c r="C1" i="10"/>
  <c r="I2" i="10"/>
  <c r="E2" i="10"/>
  <c r="I9" i="10"/>
  <c r="E9" i="10"/>
  <c r="I5" i="10"/>
  <c r="E5" i="10"/>
  <c r="J1" i="10"/>
  <c r="F1" i="10"/>
  <c r="I4" i="10"/>
  <c r="E4" i="10"/>
  <c r="I8" i="10"/>
  <c r="E8" i="10"/>
  <c r="I11" i="10"/>
  <c r="E11" i="10"/>
  <c r="J6" i="10" l="1"/>
  <c r="J10" i="10"/>
  <c r="J3" i="10"/>
  <c r="J7" i="10"/>
  <c r="J11" i="10"/>
  <c r="J8" i="10"/>
  <c r="J4" i="10"/>
  <c r="J5" i="10"/>
  <c r="J9" i="10"/>
  <c r="J2" i="10"/>
  <c r="K5" i="10"/>
  <c r="K9" i="10"/>
  <c r="K2" i="10"/>
  <c r="K6" i="10"/>
  <c r="K10" i="10"/>
  <c r="K3" i="10"/>
  <c r="K7" i="10"/>
  <c r="K11" i="10"/>
  <c r="K8" i="10"/>
  <c r="K4" i="10"/>
  <c r="H8" i="10"/>
  <c r="H4" i="10"/>
  <c r="H5" i="10"/>
  <c r="H9" i="10"/>
  <c r="H2" i="10"/>
  <c r="H6" i="10"/>
  <c r="H10" i="10"/>
  <c r="H3" i="10"/>
  <c r="H7" i="10"/>
  <c r="H11" i="10"/>
  <c r="G5" i="10"/>
  <c r="G9" i="10"/>
  <c r="G2" i="10"/>
  <c r="G6" i="10"/>
  <c r="G10" i="10"/>
  <c r="G3" i="10"/>
  <c r="G7" i="10"/>
  <c r="G11" i="10"/>
  <c r="G8" i="10"/>
  <c r="G4" i="10"/>
  <c r="D8" i="10"/>
  <c r="D4" i="10"/>
  <c r="D5" i="10"/>
  <c r="D9" i="10"/>
  <c r="D2" i="10"/>
  <c r="D6" i="10"/>
  <c r="D10" i="10"/>
  <c r="D3" i="10"/>
  <c r="D7" i="10"/>
  <c r="D11" i="10"/>
  <c r="F6" i="10"/>
  <c r="F10" i="10"/>
  <c r="F3" i="10"/>
  <c r="F7" i="10"/>
  <c r="F11" i="10"/>
  <c r="F8" i="10"/>
  <c r="F4" i="10"/>
  <c r="F5" i="10"/>
  <c r="F9" i="10"/>
  <c r="F2" i="10"/>
  <c r="C5" i="10"/>
  <c r="C9" i="10"/>
  <c r="C2" i="10"/>
  <c r="C6" i="10"/>
  <c r="C10" i="10"/>
  <c r="C3" i="10"/>
  <c r="C7" i="10"/>
  <c r="C11" i="10"/>
  <c r="C8" i="10"/>
  <c r="C4" i="10"/>
  <c r="G6" i="1"/>
</calcChain>
</file>

<file path=xl/sharedStrings.xml><?xml version="1.0" encoding="utf-8"?>
<sst xmlns="http://schemas.openxmlformats.org/spreadsheetml/2006/main" count="277" uniqueCount="265">
  <si>
    <t>PD</t>
  </si>
  <si>
    <t>x</t>
  </si>
  <si>
    <t>y</t>
  </si>
  <si>
    <t>z</t>
  </si>
  <si>
    <t>DB</t>
  </si>
  <si>
    <t>CB</t>
  </si>
  <si>
    <t>EB</t>
  </si>
  <si>
    <t>CI</t>
  </si>
  <si>
    <t>PI</t>
  </si>
  <si>
    <t>CS</t>
  </si>
  <si>
    <t>PS</t>
  </si>
  <si>
    <t>ES</t>
  </si>
  <si>
    <t>PSH</t>
  </si>
  <si>
    <t>T</t>
  </si>
  <si>
    <t>Rend</t>
  </si>
  <si>
    <t>NS</t>
  </si>
  <si>
    <t>CH</t>
  </si>
  <si>
    <t>TH</t>
  </si>
  <si>
    <t>PH</t>
  </si>
  <si>
    <t>CT</t>
  </si>
  <si>
    <t>PT</t>
  </si>
  <si>
    <t>General data</t>
  </si>
  <si>
    <t>Wind turbines</t>
  </si>
  <si>
    <t>Demand</t>
  </si>
  <si>
    <t>ED</t>
  </si>
  <si>
    <t>Coord</t>
  </si>
  <si>
    <t>O1</t>
  </si>
  <si>
    <t>O2</t>
  </si>
  <si>
    <t>O3</t>
  </si>
  <si>
    <t>O4</t>
  </si>
  <si>
    <t>O5</t>
  </si>
  <si>
    <t>EW</t>
  </si>
  <si>
    <t>CW</t>
  </si>
  <si>
    <t>MW</t>
  </si>
  <si>
    <t>LW</t>
  </si>
  <si>
    <t>NW</t>
  </si>
  <si>
    <t>Solar PV panels</t>
  </si>
  <si>
    <t>MS</t>
  </si>
  <si>
    <t>LS</t>
  </si>
  <si>
    <t>RB</t>
  </si>
  <si>
    <t>MB</t>
  </si>
  <si>
    <t>LB</t>
  </si>
  <si>
    <t>Batteries</t>
  </si>
  <si>
    <t>Inverters</t>
  </si>
  <si>
    <t>RI</t>
  </si>
  <si>
    <t>LI</t>
  </si>
  <si>
    <t>Transformers</t>
  </si>
  <si>
    <t>RT</t>
  </si>
  <si>
    <t>LT</t>
  </si>
  <si>
    <t>LV lines</t>
  </si>
  <si>
    <t>MV lines</t>
  </si>
  <si>
    <t>Hydro power plants</t>
  </si>
  <si>
    <t>Flow</t>
  </si>
  <si>
    <t>Fall</t>
  </si>
  <si>
    <t>Node</t>
  </si>
  <si>
    <t>EH</t>
  </si>
  <si>
    <t>MH</t>
  </si>
  <si>
    <t>Param2</t>
  </si>
  <si>
    <t>Param1</t>
  </si>
  <si>
    <r>
      <rPr>
        <b/>
        <sz val="10"/>
        <color theme="1"/>
        <rFont val="Calibri"/>
        <family val="2"/>
      </rPr>
      <t>Δ</t>
    </r>
    <r>
      <rPr>
        <b/>
        <sz val="10"/>
        <color theme="1"/>
        <rFont val="Times New Roman"/>
        <family val="1"/>
      </rPr>
      <t>Vmax</t>
    </r>
  </si>
  <si>
    <t>cosθ</t>
  </si>
  <si>
    <t>sinθ</t>
  </si>
  <si>
    <t>ρint</t>
  </si>
  <si>
    <t>ρdisc</t>
  </si>
  <si>
    <t>LP</t>
  </si>
  <si>
    <t>α</t>
  </si>
  <si>
    <t>TD</t>
  </si>
  <si>
    <t>DL</t>
  </si>
  <si>
    <t>DM</t>
  </si>
  <si>
    <t>NWX</t>
  </si>
  <si>
    <t>NSX</t>
  </si>
  <si>
    <t>H</t>
  </si>
  <si>
    <t>NB</t>
  </si>
  <si>
    <t>NI</t>
  </si>
  <si>
    <t>NT</t>
  </si>
  <si>
    <t>CAB</t>
  </si>
  <si>
    <t>Rline</t>
  </si>
  <si>
    <t>NL</t>
  </si>
  <si>
    <t>βL</t>
  </si>
  <si>
    <t>NM</t>
  </si>
  <si>
    <t>βM</t>
  </si>
  <si>
    <t>RL</t>
  </si>
  <si>
    <t>XL</t>
  </si>
  <si>
    <t>RM</t>
  </si>
  <si>
    <t>XM</t>
  </si>
  <si>
    <t>IL</t>
  </si>
  <si>
    <t>CL</t>
  </si>
  <si>
    <t>ML</t>
  </si>
  <si>
    <t>IM</t>
  </si>
  <si>
    <t>CM</t>
  </si>
  <si>
    <t>MM</t>
  </si>
  <si>
    <t>VLnom</t>
  </si>
  <si>
    <t>VLmax</t>
  </si>
  <si>
    <t>VLmin</t>
  </si>
  <si>
    <t>VMnom</t>
  </si>
  <si>
    <t>VMmin</t>
  </si>
  <si>
    <t>VMmax</t>
  </si>
  <si>
    <t>H1</t>
  </si>
  <si>
    <t>H2</t>
  </si>
  <si>
    <t>H3</t>
  </si>
  <si>
    <t>Shop 2</t>
  </si>
  <si>
    <t>H4</t>
  </si>
  <si>
    <t>H5</t>
  </si>
  <si>
    <t>H6 (gen)</t>
  </si>
  <si>
    <t>H7</t>
  </si>
  <si>
    <t>H8</t>
  </si>
  <si>
    <t>H9</t>
  </si>
  <si>
    <t>H10</t>
  </si>
  <si>
    <t>H11</t>
  </si>
  <si>
    <t>Church (gen)</t>
  </si>
  <si>
    <t>H12</t>
  </si>
  <si>
    <t>H13</t>
  </si>
  <si>
    <t>H14</t>
  </si>
  <si>
    <t>H15</t>
  </si>
  <si>
    <t>H16</t>
  </si>
  <si>
    <t>H17</t>
  </si>
  <si>
    <t>H18 (gen)</t>
  </si>
  <si>
    <t>H19</t>
  </si>
  <si>
    <t>H20</t>
  </si>
  <si>
    <t>H21</t>
  </si>
  <si>
    <t>H22</t>
  </si>
  <si>
    <t>H23</t>
  </si>
  <si>
    <t>H24</t>
  </si>
  <si>
    <t>Health C.</t>
  </si>
  <si>
    <t>Rest 2</t>
  </si>
  <si>
    <t>Rest 1</t>
  </si>
  <si>
    <t>H25</t>
  </si>
  <si>
    <t>Hydro</t>
  </si>
  <si>
    <t>School</t>
  </si>
  <si>
    <t>H26</t>
  </si>
  <si>
    <t>H27</t>
  </si>
  <si>
    <t>H28</t>
  </si>
  <si>
    <t>APN</t>
  </si>
  <si>
    <t>Shop 1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</si>
  <si>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</si>
  <si>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</si>
  <si>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</si>
  <si>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</si>
  <si>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</si>
  <si>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</si>
  <si>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</si>
  <si>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</si>
  <si>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</si>
  <si>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</si>
  <si>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</si>
  <si>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</si>
  <si>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APS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</si>
  <si>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</si>
  <si>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</si>
  <si>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</si>
  <si>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</si>
  <si>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</si>
  <si>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</si>
  <si>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</si>
  <si>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</si>
  <si>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</si>
  <si>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Others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</si>
  <si>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</si>
  <si>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</si>
  <si>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</si>
  <si>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</si>
  <si>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</si>
  <si>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</si>
  <si>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</si>
  <si>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</si>
  <si>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</si>
  <si>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Hydro (gen)</t>
  </si>
  <si>
    <t>Typical
26</t>
  </si>
  <si>
    <t>Solar
 mgrid</t>
  </si>
  <si>
    <t>MATRIZ DISTANCIAS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</si>
  <si>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</si>
  <si>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</si>
  <si>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</si>
  <si>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</si>
  <si>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</si>
  <si>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</si>
  <si>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</si>
  <si>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</si>
  <si>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</si>
  <si>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</si>
  <si>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</si>
  <si>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</si>
  <si>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</si>
  <si>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</si>
  <si>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</si>
  <si>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</si>
  <si>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</si>
  <si>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</si>
  <si>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</si>
  <si>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</si>
  <si>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</si>
  <si>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</si>
  <si>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</si>
  <si>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</si>
  <si>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</si>
  <si>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</si>
  <si>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</si>
  <si>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</si>
  <si>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</si>
  <si>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d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</si>
  <si>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</si>
  <si>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</si>
  <si>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</si>
  <si>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</si>
  <si>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</si>
  <si>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</si>
  <si>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</si>
  <si>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</si>
  <si>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</si>
  <si>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</si>
  <si>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</si>
  <si>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</si>
  <si>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</si>
  <si>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</si>
  <si>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</si>
  <si>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</si>
  <si>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</si>
  <si>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</si>
  <si>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</si>
  <si>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</si>
  <si>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</si>
  <si>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</si>
  <si>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</si>
  <si>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</si>
  <si>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</si>
  <si>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</si>
  <si>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</si>
  <si>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</si>
  <si>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</si>
  <si>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</si>
  <si>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</si>
  <si>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</si>
  <si>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</si>
  <si>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</si>
  <si>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</si>
  <si>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</si>
  <si>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</si>
  <si>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</si>
  <si>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</si>
  <si>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</si>
  <si>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</si>
  <si>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</si>
  <si>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</si>
  <si>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</si>
  <si>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</si>
  <si>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</si>
  <si>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</si>
  <si>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</si>
  <si>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</si>
  <si>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</si>
  <si>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</si>
  <si>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</si>
  <si>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</si>
  <si>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</si>
  <si>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</si>
  <si>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</si>
  <si>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</si>
  <si>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</si>
  <si>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</si>
  <si>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</si>
  <si>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</si>
  <si>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origen</t>
  </si>
  <si>
    <t>destino</t>
  </si>
  <si>
    <t>nodos</t>
  </si>
  <si>
    <t>Para determinar el conjunto de aristas, unicamente necesitamos considerar las conexiones en rojo de la matriz, ya que se trata de una red bidireccional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</si>
</sst>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4">
    <xf numFmtId="0" fontId="0" fillId="0" borderId="0" xfId="0"/>
    <xf numFmtId="0" fontId="3" fillId="0" borderId="0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1" fontId="4" fillId="0" borderId="4" xfId="1" applyNumberFormat="1" applyFont="1" applyFill="1" applyBorder="1" applyAlignment="1">
      <alignment horizontal="center" vertical="center"/>
    </xf>
    <xf numFmtId="1" fontId="4" fillId="0" borderId="0" xfId="1" applyNumberFormat="1" applyFont="1" applyFill="1" applyBorder="1" applyAlignment="1">
      <alignment horizontal="center" vertical="center"/>
    </xf>
    <xf numFmtId="1" fontId="4" fillId="0" borderId="2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/>
    <xf numFmtId="0" fontId="4" fillId="0" borderId="1" xfId="1" applyFont="1" applyFill="1" applyBorder="1" applyAlignment="1">
      <alignment horizontal="center" vertical="center"/>
    </xf>
    <xf numFmtId="1" fontId="4" fillId="0" borderId="3" xfId="1" applyNumberFormat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" fontId="5" fillId="0" borderId="12" xfId="0" applyNumberFormat="1" applyFont="1" applyFill="1" applyBorder="1" applyAlignment="1">
      <alignment horizontal="center" vertical="center"/>
    </xf>
    <xf numFmtId="1" fontId="5" fillId="0" borderId="11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165" fontId="5" fillId="0" borderId="11" xfId="0" applyNumberFormat="1" applyFont="1" applyFill="1" applyBorder="1" applyAlignment="1">
      <alignment horizontal="center" vertical="center"/>
    </xf>
    <xf numFmtId="164" fontId="5" fillId="0" borderId="11" xfId="0" applyNumberFormat="1" applyFont="1" applyFill="1" applyBorder="1" applyAlignment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165" fontId="5" fillId="0" borderId="1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5" fillId="0" borderId="0" xfId="0" applyFont="1" applyFill="1" applyBorder="1"/>
    <xf numFmtId="2" fontId="5" fillId="0" borderId="0" xfId="0" applyNumberFormat="1" applyFont="1" applyFill="1" applyAlignment="1">
      <alignment horizontal="center" vertical="center"/>
    </xf>
    <xf numFmtId="0" fontId="5" fillId="0" borderId="0" xfId="0" applyFont="1" applyFill="1"/>
    <xf numFmtId="1" fontId="5" fillId="0" borderId="10" xfId="0" applyNumberFormat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1" fontId="4" fillId="0" borderId="13" xfId="1" applyNumberFormat="1" applyFont="1" applyFill="1" applyBorder="1" applyAlignment="1">
      <alignment horizontal="center" vertical="center"/>
    </xf>
    <xf numFmtId="1" fontId="4" fillId="0" borderId="6" xfId="1" applyNumberFormat="1" applyFont="1" applyFill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/>
    </xf>
    <xf numFmtId="1" fontId="4" fillId="0" borderId="2" xfId="1" applyNumberFormat="1" applyFont="1" applyBorder="1" applyAlignment="1">
      <alignment horizontal="center" vertical="center"/>
    </xf>
    <xf numFmtId="1" fontId="4" fillId="0" borderId="14" xfId="1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1" fontId="4" fillId="0" borderId="5" xfId="1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0" fontId="10" fillId="0" borderId="0" xfId="0" applyFont="1"/>
    <xf numFmtId="0" fontId="12" fillId="0" borderId="5" xfId="0" applyFont="1" applyBorder="1"/>
    <xf numFmtId="0" fontId="12" fillId="0" borderId="14" xfId="0" applyFont="1" applyBorder="1"/>
    <xf numFmtId="0" fontId="12" fillId="0" borderId="13" xfId="0" applyFont="1" applyBorder="1"/>
    <xf numFmtId="0" fontId="4" fillId="0" borderId="12" xfId="0" applyFont="1" applyBorder="1" applyAlignment="1">
      <alignment horizontal="center" vertical="center"/>
    </xf>
    <xf numFmtId="0" fontId="12" fillId="0" borderId="0" xfId="0" applyFont="1"/>
    <xf numFmtId="0" fontId="12" fillId="0" borderId="2" xfId="0" applyFont="1" applyBorder="1"/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4" fillId="0" borderId="16" xfId="1" applyFont="1" applyFill="1" applyBorder="1" applyAlignment="1">
      <alignment horizontal="center" vertical="center"/>
    </xf>
    <xf numFmtId="0" fontId="0" fillId="7" borderId="0" xfId="0" applyFill="1"/>
    <xf numFmtId="0" fontId="0" fillId="0" borderId="0" xfId="0" applyAlignment="1">
      <alignment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0" fontId="0" fillId="0" borderId="17" xfId="0" applyBorder="1" applyAlignment="1">
      <alignment horizontal="center" vertical="center" wrapText="1"/>
    </xf>
  </cellXfs>
  <cellStyles count="17"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 10" xfId="6" xr:uid="{00000000-0005-0000-0000-000009000000}"/>
    <cellStyle name="Normal 11" xfId="7" xr:uid="{00000000-0005-0000-0000-00000A000000}"/>
    <cellStyle name="Normal 12" xfId="8" xr:uid="{00000000-0005-0000-0000-00000B000000}"/>
    <cellStyle name="Normal 2" xfId="1" xr:uid="{00000000-0005-0000-0000-00000C000000}"/>
    <cellStyle name="Normal 3" xfId="2" xr:uid="{00000000-0005-0000-0000-00000D000000}"/>
    <cellStyle name="Normal 6" xfId="3" xr:uid="{00000000-0005-0000-0000-00000E000000}"/>
    <cellStyle name="Normal 7" xfId="4" xr:uid="{00000000-0005-0000-0000-00000F000000}"/>
    <cellStyle name="Normal 9" xfId="5" xr:uid="{00000000-0005-0000-0000-00001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L104"/>
  <sheetViews>
    <sheetView tabSelected="1" zoomScale="130" zoomScaleNormal="130" zoomScalePageLayoutView="130" workbookViewId="0">
      <selection activeCell="D12" sqref="D12"/>
    </sheetView>
  </sheetViews>
  <sheetFormatPr baseColWidth="10" defaultColWidth="11.5" defaultRowHeight="13" x14ac:dyDescent="0.15"/>
  <cols>
    <col min="1" max="1" width="3.1640625" style="20" customWidth="1"/>
    <col min="2" max="8" width="7.6640625" style="45" customWidth="1"/>
    <col min="9" max="10" width="3.6640625" style="45" customWidth="1"/>
    <col min="11" max="12" width="7.6640625" style="45" customWidth="1"/>
    <col min="13" max="13" width="3.6640625" style="45" customWidth="1"/>
    <col min="14" max="18" width="7.6640625" style="45" customWidth="1"/>
    <col min="19" max="19" width="3.6640625" style="45" customWidth="1"/>
    <col min="20" max="22" width="7.6640625" style="45" customWidth="1"/>
    <col min="23" max="23" width="3.6640625" style="45" customWidth="1"/>
    <col min="24" max="34" width="7.6640625" style="45" customWidth="1"/>
    <col min="35" max="35" width="2.6640625" style="20" customWidth="1"/>
    <col min="36" max="36" width="6.6640625" style="20" bestFit="1" customWidth="1"/>
    <col min="37" max="37" width="2.6640625" style="20" bestFit="1" customWidth="1"/>
    <col min="38" max="38" width="11" style="20" bestFit="1" customWidth="1"/>
    <col min="39" max="39" width="2.6640625" style="20" customWidth="1"/>
    <col min="40" max="16384" width="11.5" style="20"/>
  </cols>
  <sheetData>
    <row r="1" spans="2:38" s="13" customFormat="1" ht="14" thickBot="1" x14ac:dyDescent="0.25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</row>
    <row r="2" spans="2:38" s="13" customFormat="1" ht="14" thickBot="1" x14ac:dyDescent="0.25">
      <c r="B2" s="84" t="s">
        <v>21</v>
      </c>
      <c r="C2" s="85"/>
      <c r="D2" s="85"/>
      <c r="E2" s="85"/>
      <c r="F2" s="85"/>
      <c r="G2" s="86"/>
      <c r="H2" s="19"/>
      <c r="I2" s="33"/>
      <c r="J2" s="33"/>
      <c r="K2" s="87" t="s">
        <v>23</v>
      </c>
      <c r="L2" s="89"/>
      <c r="M2" s="9"/>
      <c r="N2" s="87" t="s">
        <v>31</v>
      </c>
      <c r="O2" s="88"/>
      <c r="P2" s="88"/>
      <c r="Q2" s="88"/>
      <c r="R2" s="89"/>
      <c r="S2" s="9"/>
      <c r="T2" s="87" t="s">
        <v>25</v>
      </c>
      <c r="U2" s="88"/>
      <c r="V2" s="89"/>
      <c r="W2" s="33"/>
      <c r="X2" s="84" t="s">
        <v>51</v>
      </c>
      <c r="Y2" s="85"/>
      <c r="Z2" s="85"/>
      <c r="AA2" s="85"/>
      <c r="AB2" s="86"/>
      <c r="AC2" s="34" t="s">
        <v>58</v>
      </c>
      <c r="AD2" s="36">
        <v>0.5</v>
      </c>
      <c r="AE2" s="34" t="s">
        <v>57</v>
      </c>
      <c r="AF2" s="36">
        <v>9.81</v>
      </c>
      <c r="AG2" s="14"/>
      <c r="AH2" s="14"/>
    </row>
    <row r="3" spans="2:38" s="13" customFormat="1" ht="14" thickBot="1" x14ac:dyDescent="0.25">
      <c r="B3" s="34" t="s">
        <v>64</v>
      </c>
      <c r="C3" s="36">
        <v>15</v>
      </c>
      <c r="D3" s="34" t="s">
        <v>66</v>
      </c>
      <c r="E3" s="36">
        <v>2</v>
      </c>
      <c r="F3" s="34" t="s">
        <v>60</v>
      </c>
      <c r="G3" s="37">
        <v>0.9</v>
      </c>
      <c r="H3" s="38"/>
      <c r="I3" s="33"/>
      <c r="J3" s="1"/>
      <c r="K3" s="2" t="s">
        <v>24</v>
      </c>
      <c r="L3" s="3" t="s">
        <v>0</v>
      </c>
      <c r="M3" s="9"/>
      <c r="N3" s="62" t="s">
        <v>26</v>
      </c>
      <c r="O3" s="63" t="s">
        <v>27</v>
      </c>
      <c r="P3" s="63" t="s">
        <v>28</v>
      </c>
      <c r="Q3" s="63" t="s">
        <v>29</v>
      </c>
      <c r="R3" s="64" t="s">
        <v>30</v>
      </c>
      <c r="S3" s="9"/>
      <c r="T3" s="62" t="s">
        <v>1</v>
      </c>
      <c r="U3" s="63" t="s">
        <v>2</v>
      </c>
      <c r="V3" s="64" t="s">
        <v>3</v>
      </c>
      <c r="W3" s="33"/>
      <c r="X3" s="39" t="s">
        <v>71</v>
      </c>
      <c r="Y3" s="35" t="s">
        <v>54</v>
      </c>
      <c r="Z3" s="35" t="s">
        <v>52</v>
      </c>
      <c r="AA3" s="35" t="s">
        <v>53</v>
      </c>
      <c r="AB3" s="35" t="s">
        <v>17</v>
      </c>
      <c r="AC3" s="35" t="s">
        <v>18</v>
      </c>
      <c r="AD3" s="35" t="s">
        <v>55</v>
      </c>
      <c r="AE3" s="35" t="s">
        <v>16</v>
      </c>
      <c r="AF3" s="35" t="s">
        <v>56</v>
      </c>
      <c r="AG3" s="19"/>
      <c r="AH3" s="19"/>
    </row>
    <row r="4" spans="2:38" s="13" customFormat="1" ht="14" thickBot="1" x14ac:dyDescent="0.25">
      <c r="B4" s="34" t="s">
        <v>62</v>
      </c>
      <c r="C4" s="36">
        <v>0.04</v>
      </c>
      <c r="D4" s="34" t="s">
        <v>67</v>
      </c>
      <c r="E4" s="36">
        <v>5000</v>
      </c>
      <c r="F4" s="34" t="s">
        <v>61</v>
      </c>
      <c r="G4" s="37">
        <f>SIN(ACOS(cos))</f>
        <v>0.43588989435406728</v>
      </c>
      <c r="H4" s="38"/>
      <c r="I4" s="33"/>
      <c r="J4" s="4">
        <v>1</v>
      </c>
      <c r="K4" s="23">
        <v>280</v>
      </c>
      <c r="L4" s="21">
        <v>200</v>
      </c>
      <c r="M4" s="9"/>
      <c r="N4" s="22">
        <v>146.53210758658355</v>
      </c>
      <c r="O4" s="49">
        <v>620.50015928639698</v>
      </c>
      <c r="P4" s="49">
        <v>1329.6431984708508</v>
      </c>
      <c r="Q4" s="49">
        <v>2595.9700541573752</v>
      </c>
      <c r="R4" s="50">
        <v>0</v>
      </c>
      <c r="S4" s="4">
        <v>1</v>
      </c>
      <c r="T4" s="22">
        <v>2703</v>
      </c>
      <c r="U4" s="23">
        <v>848</v>
      </c>
      <c r="V4" s="21">
        <v>315</v>
      </c>
      <c r="W4" s="33"/>
      <c r="X4" s="40">
        <f>COUNTIF(Y$4:Y$70,J4)</f>
        <v>1</v>
      </c>
      <c r="Y4" s="40">
        <v>66</v>
      </c>
      <c r="Z4" s="40">
        <v>14</v>
      </c>
      <c r="AA4" s="40">
        <v>30</v>
      </c>
      <c r="AB4" s="40">
        <v>10</v>
      </c>
      <c r="AC4" s="25">
        <f>$AF$2*$AD$2*Z4*AA4</f>
        <v>2060.1</v>
      </c>
      <c r="AD4" s="25">
        <f>AC4*AB4</f>
        <v>20601</v>
      </c>
      <c r="AE4" s="25">
        <f>2.5*AC4</f>
        <v>5150.25</v>
      </c>
      <c r="AF4" s="25">
        <f>0.1*AE4</f>
        <v>515.02499999999998</v>
      </c>
      <c r="AG4" s="67"/>
      <c r="AH4" s="67"/>
      <c r="AJ4" s="91" t="s">
        <v>167</v>
      </c>
      <c r="AK4" s="61">
        <v>1</v>
      </c>
      <c r="AL4" s="54" t="s">
        <v>97</v>
      </c>
    </row>
    <row r="5" spans="2:38" s="13" customFormat="1" ht="15" thickBot="1" x14ac:dyDescent="0.25">
      <c r="B5" s="34" t="s">
        <v>63</v>
      </c>
      <c r="C5" s="36">
        <v>0.05</v>
      </c>
      <c r="D5" s="41" t="s">
        <v>68</v>
      </c>
      <c r="E5" s="33">
        <v>500</v>
      </c>
      <c r="F5" s="34" t="s">
        <v>59</v>
      </c>
      <c r="G5" s="36">
        <v>0.05</v>
      </c>
      <c r="H5" s="14"/>
      <c r="I5" s="33"/>
      <c r="J5" s="5">
        <v>2</v>
      </c>
      <c r="K5" s="8">
        <v>280</v>
      </c>
      <c r="L5" s="7">
        <v>200</v>
      </c>
      <c r="M5" s="9"/>
      <c r="N5" s="10">
        <v>338.29017430482867</v>
      </c>
      <c r="O5" s="11">
        <v>1288.0353160697221</v>
      </c>
      <c r="P5" s="11">
        <v>2784.1100441450876</v>
      </c>
      <c r="Q5" s="11">
        <v>5468.7229782005197</v>
      </c>
      <c r="R5" s="51">
        <v>0</v>
      </c>
      <c r="S5" s="5">
        <v>2</v>
      </c>
      <c r="T5" s="6">
        <v>2812</v>
      </c>
      <c r="U5" s="8">
        <v>1014</v>
      </c>
      <c r="V5" s="7">
        <v>348</v>
      </c>
      <c r="W5" s="33"/>
      <c r="X5" s="27">
        <f t="shared" ref="X5:X13" si="0">COUNTIF(Y$4:Y$70,J5)</f>
        <v>0</v>
      </c>
      <c r="Y5" s="27">
        <v>66</v>
      </c>
      <c r="Z5" s="27">
        <v>0</v>
      </c>
      <c r="AA5" s="27">
        <v>0</v>
      </c>
      <c r="AB5" s="27">
        <v>0</v>
      </c>
      <c r="AC5" s="26">
        <f>$AF$2*$AD$2*Z5*AA5</f>
        <v>0</v>
      </c>
      <c r="AD5" s="26">
        <f t="shared" ref="AD5:AD6" si="1">AC5*AB5</f>
        <v>0</v>
      </c>
      <c r="AE5" s="26">
        <f t="shared" ref="AE5:AE6" si="2">2.5*AC5</f>
        <v>0</v>
      </c>
      <c r="AF5" s="26">
        <f t="shared" ref="AF5:AF6" si="3">0.1*AE5</f>
        <v>0</v>
      </c>
      <c r="AG5" s="67"/>
      <c r="AH5" s="67"/>
      <c r="AJ5" s="90"/>
      <c r="AK5" s="61">
        <v>2</v>
      </c>
      <c r="AL5" s="54" t="s">
        <v>98</v>
      </c>
    </row>
    <row r="6" spans="2:38" s="13" customFormat="1" ht="15" thickBot="1" x14ac:dyDescent="0.25">
      <c r="B6" s="42" t="s">
        <v>65</v>
      </c>
      <c r="C6" s="36">
        <v>0.1</v>
      </c>
      <c r="D6" s="34" t="s">
        <v>75</v>
      </c>
      <c r="E6" s="36">
        <v>2500</v>
      </c>
      <c r="F6" s="34" t="s">
        <v>76</v>
      </c>
      <c r="G6" s="36">
        <f ca="1">1-Rline</f>
        <v>0.95</v>
      </c>
      <c r="H6" s="14"/>
      <c r="I6" s="33"/>
      <c r="J6" s="5">
        <v>3</v>
      </c>
      <c r="K6" s="8">
        <v>975</v>
      </c>
      <c r="L6" s="7">
        <v>600</v>
      </c>
      <c r="M6" s="9"/>
      <c r="N6" s="10">
        <v>186.33095162244575</v>
      </c>
      <c r="O6" s="11">
        <v>783.31361216037874</v>
      </c>
      <c r="P6" s="11">
        <v>1736.6768306558049</v>
      </c>
      <c r="Q6" s="11">
        <v>3379.2836663177541</v>
      </c>
      <c r="R6" s="51">
        <v>0</v>
      </c>
      <c r="S6" s="5">
        <v>3</v>
      </c>
      <c r="T6" s="6">
        <v>2567</v>
      </c>
      <c r="U6" s="8">
        <v>1832</v>
      </c>
      <c r="V6" s="7">
        <v>289</v>
      </c>
      <c r="W6" s="33"/>
      <c r="X6" s="27">
        <f t="shared" si="0"/>
        <v>0</v>
      </c>
      <c r="Y6" s="28">
        <v>66</v>
      </c>
      <c r="Z6" s="28">
        <v>0</v>
      </c>
      <c r="AA6" s="28">
        <v>0</v>
      </c>
      <c r="AB6" s="28">
        <v>0</v>
      </c>
      <c r="AC6" s="46">
        <f>$AF$2*$AD$2*Z6*AA6</f>
        <v>0</v>
      </c>
      <c r="AD6" s="46">
        <f t="shared" si="1"/>
        <v>0</v>
      </c>
      <c r="AE6" s="46">
        <f t="shared" si="2"/>
        <v>0</v>
      </c>
      <c r="AF6" s="46">
        <f t="shared" si="3"/>
        <v>0</v>
      </c>
      <c r="AG6" s="67"/>
      <c r="AH6" s="67"/>
      <c r="AJ6" s="90"/>
      <c r="AK6" s="61">
        <v>3</v>
      </c>
      <c r="AL6" s="54" t="s">
        <v>99</v>
      </c>
    </row>
    <row r="7" spans="2:38" s="13" customFormat="1" ht="14" thickBot="1" x14ac:dyDescent="0.2">
      <c r="B7" s="33"/>
      <c r="C7" s="33"/>
      <c r="D7" s="33"/>
      <c r="E7" s="33"/>
      <c r="F7" s="33"/>
      <c r="G7" s="33"/>
      <c r="H7" s="33"/>
      <c r="I7" s="33"/>
      <c r="J7" s="5">
        <v>4</v>
      </c>
      <c r="K7" s="8">
        <v>280</v>
      </c>
      <c r="L7" s="7">
        <v>200</v>
      </c>
      <c r="M7" s="1"/>
      <c r="N7" s="10">
        <v>95.879033359122573</v>
      </c>
      <c r="O7" s="11">
        <v>445.02343785555001</v>
      </c>
      <c r="P7" s="11">
        <v>956.98129522595923</v>
      </c>
      <c r="Q7" s="11">
        <v>1857.8824011286581</v>
      </c>
      <c r="R7" s="51">
        <v>0</v>
      </c>
      <c r="S7" s="5">
        <v>4</v>
      </c>
      <c r="T7" s="6">
        <v>2674</v>
      </c>
      <c r="U7" s="8">
        <v>2134</v>
      </c>
      <c r="V7" s="7">
        <v>311</v>
      </c>
      <c r="W7" s="33"/>
      <c r="X7" s="27">
        <f t="shared" si="0"/>
        <v>0</v>
      </c>
      <c r="Y7" s="43"/>
      <c r="Z7" s="43"/>
      <c r="AA7" s="43"/>
      <c r="AB7" s="43"/>
      <c r="AC7" s="43"/>
      <c r="AD7" s="43"/>
      <c r="AE7" s="43"/>
      <c r="AF7" s="43"/>
      <c r="AG7" s="43"/>
      <c r="AH7" s="43"/>
      <c r="AJ7" s="90"/>
      <c r="AK7" s="61">
        <v>4</v>
      </c>
      <c r="AL7" s="54" t="s">
        <v>100</v>
      </c>
    </row>
    <row r="8" spans="2:38" s="13" customFormat="1" ht="14" thickBot="1" x14ac:dyDescent="0.2">
      <c r="B8" s="84" t="s">
        <v>22</v>
      </c>
      <c r="C8" s="85"/>
      <c r="D8" s="85"/>
      <c r="E8" s="86"/>
      <c r="F8" s="33"/>
      <c r="G8" s="44"/>
      <c r="H8" s="44"/>
      <c r="I8" s="33"/>
      <c r="J8" s="5">
        <v>5</v>
      </c>
      <c r="K8" s="8">
        <v>280</v>
      </c>
      <c r="L8" s="7">
        <v>200</v>
      </c>
      <c r="M8" s="11"/>
      <c r="N8" s="10">
        <v>238.79306421517319</v>
      </c>
      <c r="O8" s="11">
        <v>973.26264051335738</v>
      </c>
      <c r="P8" s="11">
        <v>2167.2279615892235</v>
      </c>
      <c r="Q8" s="11">
        <v>4224.1045828971928</v>
      </c>
      <c r="R8" s="51">
        <v>0</v>
      </c>
      <c r="S8" s="5">
        <v>5</v>
      </c>
      <c r="T8" s="6">
        <v>2844</v>
      </c>
      <c r="U8" s="8">
        <v>2300</v>
      </c>
      <c r="V8" s="7">
        <v>349</v>
      </c>
      <c r="W8" s="33"/>
      <c r="X8" s="27">
        <f t="shared" si="0"/>
        <v>0</v>
      </c>
      <c r="Y8" s="45"/>
      <c r="Z8" s="45"/>
      <c r="AA8" s="45"/>
      <c r="AB8" s="45"/>
      <c r="AC8" s="45"/>
      <c r="AD8" s="45"/>
      <c r="AE8" s="45"/>
      <c r="AF8" s="45"/>
      <c r="AG8" s="45"/>
      <c r="AH8" s="45"/>
      <c r="AJ8" s="90"/>
      <c r="AK8" s="61">
        <v>5</v>
      </c>
      <c r="AL8" s="55" t="s">
        <v>101</v>
      </c>
    </row>
    <row r="9" spans="2:38" s="13" customFormat="1" x14ac:dyDescent="0.15">
      <c r="B9" s="17" t="s">
        <v>35</v>
      </c>
      <c r="C9" s="18" t="s">
        <v>32</v>
      </c>
      <c r="D9" s="18" t="s">
        <v>33</v>
      </c>
      <c r="E9" s="18" t="s">
        <v>34</v>
      </c>
      <c r="F9" s="33"/>
      <c r="G9" s="33"/>
      <c r="H9" s="33"/>
      <c r="I9" s="33"/>
      <c r="J9" s="5">
        <v>6</v>
      </c>
      <c r="K9" s="8">
        <v>280</v>
      </c>
      <c r="L9" s="7">
        <v>200</v>
      </c>
      <c r="M9" s="11"/>
      <c r="N9" s="10">
        <v>151.95922268238294</v>
      </c>
      <c r="O9" s="11">
        <v>662.10804168752566</v>
      </c>
      <c r="P9" s="11">
        <v>1445.4216538479043</v>
      </c>
      <c r="Q9" s="11">
        <v>2811.2456196240846</v>
      </c>
      <c r="R9" s="51">
        <v>0</v>
      </c>
      <c r="S9" s="5">
        <v>6</v>
      </c>
      <c r="T9" s="6">
        <v>2387</v>
      </c>
      <c r="U9" s="8">
        <v>2250</v>
      </c>
      <c r="V9" s="7">
        <v>311</v>
      </c>
      <c r="W9" s="33"/>
      <c r="X9" s="27">
        <f t="shared" si="0"/>
        <v>0</v>
      </c>
      <c r="Y9" s="45"/>
      <c r="Z9" s="45"/>
      <c r="AA9" s="45"/>
      <c r="AB9" s="45"/>
      <c r="AC9" s="45"/>
      <c r="AD9" s="45"/>
      <c r="AE9" s="45"/>
      <c r="AF9" s="45"/>
      <c r="AG9" s="45"/>
      <c r="AH9" s="45"/>
      <c r="AJ9" s="90"/>
      <c r="AK9" s="61">
        <v>6</v>
      </c>
      <c r="AL9" s="54" t="s">
        <v>102</v>
      </c>
    </row>
    <row r="10" spans="2:38" s="13" customFormat="1" ht="14" thickBot="1" x14ac:dyDescent="0.2">
      <c r="B10" s="24">
        <v>4</v>
      </c>
      <c r="C10" s="27">
        <f>974+165</f>
        <v>1139</v>
      </c>
      <c r="D10" s="26">
        <f>0.05*C10</f>
        <v>56.95</v>
      </c>
      <c r="E10" s="27">
        <v>15</v>
      </c>
      <c r="F10" s="33"/>
      <c r="G10" s="33"/>
      <c r="H10" s="33"/>
      <c r="I10" s="33"/>
      <c r="J10" s="5">
        <v>7</v>
      </c>
      <c r="K10" s="8">
        <v>975</v>
      </c>
      <c r="L10" s="7">
        <v>1000</v>
      </c>
      <c r="M10" s="8"/>
      <c r="N10" s="10">
        <v>200.80325854457746</v>
      </c>
      <c r="O10" s="11">
        <v>808.64014927410926</v>
      </c>
      <c r="P10" s="11">
        <v>1783.7118281527332</v>
      </c>
      <c r="Q10" s="11">
        <v>3484.2078915032089</v>
      </c>
      <c r="R10" s="12">
        <v>0</v>
      </c>
      <c r="S10" s="5">
        <v>7</v>
      </c>
      <c r="T10" s="15">
        <v>2837</v>
      </c>
      <c r="U10" s="14">
        <v>3986</v>
      </c>
      <c r="V10" s="16">
        <v>258</v>
      </c>
      <c r="W10" s="33"/>
      <c r="X10" s="27">
        <f t="shared" si="0"/>
        <v>0</v>
      </c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J10" s="90"/>
      <c r="AK10" s="61">
        <v>7</v>
      </c>
      <c r="AL10" s="56" t="s">
        <v>103</v>
      </c>
    </row>
    <row r="11" spans="2:38" s="13" customFormat="1" x14ac:dyDescent="0.15">
      <c r="B11" s="17" t="s">
        <v>69</v>
      </c>
      <c r="C11" s="27">
        <f>2737+285</f>
        <v>3022</v>
      </c>
      <c r="D11" s="26">
        <f t="shared" ref="D11:D13" si="4">0.05*C11</f>
        <v>151.1</v>
      </c>
      <c r="E11" s="27">
        <v>15</v>
      </c>
      <c r="F11" s="33"/>
      <c r="G11" s="44"/>
      <c r="H11" s="44"/>
      <c r="I11" s="33"/>
      <c r="J11" s="5">
        <v>8</v>
      </c>
      <c r="K11" s="8">
        <v>0</v>
      </c>
      <c r="L11" s="7">
        <v>0</v>
      </c>
      <c r="M11" s="8"/>
      <c r="N11" s="10">
        <v>94.069994993856099</v>
      </c>
      <c r="O11" s="11">
        <v>455.87766804714886</v>
      </c>
      <c r="P11" s="11">
        <v>989.54398580075554</v>
      </c>
      <c r="Q11" s="11">
        <v>1913.9625904519185</v>
      </c>
      <c r="R11" s="12">
        <v>0</v>
      </c>
      <c r="S11" s="5">
        <v>8</v>
      </c>
      <c r="T11" s="15">
        <v>3248</v>
      </c>
      <c r="U11" s="14">
        <v>3822</v>
      </c>
      <c r="V11" s="16">
        <v>270</v>
      </c>
      <c r="W11" s="33"/>
      <c r="X11" s="27">
        <f t="shared" si="0"/>
        <v>0</v>
      </c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J11" s="90"/>
      <c r="AK11" s="61">
        <v>8</v>
      </c>
      <c r="AL11" s="54" t="s">
        <v>104</v>
      </c>
    </row>
    <row r="12" spans="2:38" s="13" customFormat="1" ht="14" thickBot="1" x14ac:dyDescent="0.2">
      <c r="B12" s="24">
        <v>2</v>
      </c>
      <c r="C12" s="27">
        <f>4105+342</f>
        <v>4447</v>
      </c>
      <c r="D12" s="26">
        <f t="shared" si="4"/>
        <v>222.35000000000002</v>
      </c>
      <c r="E12" s="27">
        <v>15</v>
      </c>
      <c r="F12" s="33"/>
      <c r="G12" s="44"/>
      <c r="H12" s="44"/>
      <c r="I12" s="33"/>
      <c r="J12" s="5">
        <v>9</v>
      </c>
      <c r="K12" s="8">
        <v>0</v>
      </c>
      <c r="L12" s="7">
        <v>0</v>
      </c>
      <c r="M12" s="8"/>
      <c r="N12" s="10">
        <v>41.607882401128663</v>
      </c>
      <c r="O12" s="11">
        <v>255.07440950257137</v>
      </c>
      <c r="P12" s="11">
        <v>519.19401083147511</v>
      </c>
      <c r="Q12" s="11">
        <v>1000.3982159923543</v>
      </c>
      <c r="R12" s="12">
        <v>0</v>
      </c>
      <c r="S12" s="5">
        <v>9</v>
      </c>
      <c r="T12" s="15">
        <v>3394</v>
      </c>
      <c r="U12" s="14">
        <v>3658</v>
      </c>
      <c r="V12" s="16">
        <v>303</v>
      </c>
      <c r="W12" s="33"/>
      <c r="X12" s="27">
        <f t="shared" si="0"/>
        <v>0</v>
      </c>
      <c r="Y12" s="45"/>
      <c r="Z12" s="45"/>
      <c r="AA12" s="45"/>
      <c r="AB12" s="45">
        <f>SQRT(($T$4-$T4)^2 +($U$4-$U4)^2 +($V$4-$V4)^2)</f>
        <v>0</v>
      </c>
      <c r="AC12" s="45"/>
      <c r="AD12" s="45"/>
      <c r="AE12" s="45"/>
      <c r="AF12" s="45"/>
      <c r="AG12" s="45"/>
      <c r="AH12" s="45"/>
      <c r="AJ12" s="90"/>
      <c r="AK12" s="61">
        <v>9</v>
      </c>
      <c r="AL12" s="54" t="s">
        <v>105</v>
      </c>
    </row>
    <row r="13" spans="2:38" s="13" customFormat="1" ht="14" thickBot="1" x14ac:dyDescent="0.2">
      <c r="B13" s="33"/>
      <c r="C13" s="27">
        <f>5131+513</f>
        <v>5644</v>
      </c>
      <c r="D13" s="26">
        <f t="shared" si="4"/>
        <v>282.2</v>
      </c>
      <c r="E13" s="27">
        <v>15</v>
      </c>
      <c r="F13" s="44"/>
      <c r="G13" s="44"/>
      <c r="H13" s="44"/>
      <c r="I13" s="33"/>
      <c r="J13" s="47">
        <v>10</v>
      </c>
      <c r="K13" s="59">
        <v>280</v>
      </c>
      <c r="L13" s="60">
        <v>200</v>
      </c>
      <c r="M13" s="8"/>
      <c r="N13" s="65">
        <v>336.48113593956225</v>
      </c>
      <c r="O13" s="52">
        <v>1275.3720475128569</v>
      </c>
      <c r="P13" s="52">
        <v>2831.1450416420157</v>
      </c>
      <c r="Q13" s="52">
        <v>5546.5116279069771</v>
      </c>
      <c r="R13" s="48">
        <v>0</v>
      </c>
      <c r="S13" s="47">
        <v>10</v>
      </c>
      <c r="T13" s="24">
        <v>2992</v>
      </c>
      <c r="U13" s="66">
        <v>2456</v>
      </c>
      <c r="V13" s="53">
        <v>393</v>
      </c>
      <c r="W13" s="33"/>
      <c r="X13" s="27">
        <f t="shared" si="0"/>
        <v>0</v>
      </c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J13" s="90"/>
      <c r="AK13" s="61">
        <v>10</v>
      </c>
      <c r="AL13" s="55" t="s">
        <v>106</v>
      </c>
    </row>
    <row r="14" spans="2:38" s="13" customFormat="1" ht="16" thickBot="1" x14ac:dyDescent="0.25">
      <c r="B14" s="33"/>
      <c r="C14" s="28"/>
      <c r="D14" s="28"/>
      <c r="E14" s="28"/>
      <c r="F14" s="33"/>
      <c r="G14" s="44"/>
      <c r="H14" s="44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U14" s="33"/>
      <c r="V14" s="33"/>
      <c r="W14" s="33"/>
      <c r="X14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J14" s="90"/>
      <c r="AK14" s="61">
        <v>11</v>
      </c>
      <c r="AL14" s="55" t="s">
        <v>107</v>
      </c>
    </row>
    <row r="15" spans="2:38" s="13" customFormat="1" ht="16" thickBot="1" x14ac:dyDescent="0.25"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68"/>
      <c r="Y15" s="92" t="s">
        <v>169</v>
      </c>
      <c r="Z15" s="92"/>
      <c r="AA15" s="92"/>
      <c r="AB15" s="92"/>
      <c r="AC15" s="92"/>
      <c r="AD15" s="92"/>
      <c r="AE15" s="92"/>
      <c r="AF15" s="92"/>
      <c r="AG15" s="92"/>
      <c r="AH15" s="92"/>
      <c r="AJ15" s="90"/>
      <c r="AK15" s="61">
        <v>12</v>
      </c>
      <c r="AL15" s="55" t="s">
        <v>108</v>
      </c>
    </row>
    <row r="16" spans="2:38" s="13" customFormat="1" ht="16" thickBot="1" x14ac:dyDescent="0.25">
      <c r="B16" s="84" t="s">
        <v>36</v>
      </c>
      <c r="C16" s="85"/>
      <c r="D16" s="85"/>
      <c r="E16" s="85"/>
      <c r="F16" s="85"/>
      <c r="G16" s="86"/>
      <c r="H16" s="1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68"/>
      <c r="Y16" s="69">
        <v>1</v>
      </c>
      <c r="Z16" s="70">
        <v>2</v>
      </c>
      <c r="AA16" s="70">
        <v>3</v>
      </c>
      <c r="AB16" s="70">
        <v>4</v>
      </c>
      <c r="AC16" s="70">
        <v>5</v>
      </c>
      <c r="AD16" s="70">
        <v>6</v>
      </c>
      <c r="AE16" s="70">
        <v>7</v>
      </c>
      <c r="AF16" s="70">
        <v>8</v>
      </c>
      <c r="AG16" s="70">
        <v>9</v>
      </c>
      <c r="AH16" s="71">
        <v>10</v>
      </c>
      <c r="AJ16" s="90"/>
      <c r="AK16" s="61">
        <v>13</v>
      </c>
      <c r="AL16" s="55" t="s">
        <v>109</v>
      </c>
    </row>
    <row r="17" spans="2:38" s="13" customFormat="1" ht="14" thickBot="1" x14ac:dyDescent="0.2">
      <c r="B17" s="34" t="s">
        <v>12</v>
      </c>
      <c r="C17" s="36">
        <v>4.3</v>
      </c>
      <c r="D17" s="34" t="s">
        <v>13</v>
      </c>
      <c r="E17" s="36">
        <v>8</v>
      </c>
      <c r="F17" s="34" t="s">
        <v>14</v>
      </c>
      <c r="G17" s="36">
        <f>(100-(E17+15-25)*0.5)/100</f>
        <v>1.01</v>
      </c>
      <c r="H17" s="14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72">
        <v>1</v>
      </c>
      <c r="Y17" s="73">
        <v>0</v>
      </c>
      <c r="Z17" s="73">
        <v>201.31070510000001</v>
      </c>
      <c r="AA17" s="73">
        <v>993.69411790000004</v>
      </c>
      <c r="AB17" s="73">
        <v>1286.333161</v>
      </c>
      <c r="AC17" s="73">
        <v>1459.226165</v>
      </c>
      <c r="AD17" s="73">
        <v>1437.1763980000001</v>
      </c>
      <c r="AE17" s="73">
        <v>3141.3769269999998</v>
      </c>
      <c r="AF17" s="73">
        <v>3023.8594539999999</v>
      </c>
      <c r="AG17" s="73">
        <v>2893.7389309999999</v>
      </c>
      <c r="AH17" s="74">
        <v>1635.624957</v>
      </c>
      <c r="AJ17" s="90"/>
      <c r="AK17" s="61">
        <v>14</v>
      </c>
      <c r="AL17" s="57" t="s">
        <v>110</v>
      </c>
    </row>
    <row r="18" spans="2:38" s="13" customFormat="1" x14ac:dyDescent="0.15">
      <c r="B18" s="17" t="s">
        <v>15</v>
      </c>
      <c r="C18" s="18" t="s">
        <v>10</v>
      </c>
      <c r="D18" s="18" t="s">
        <v>11</v>
      </c>
      <c r="E18" s="18" t="s">
        <v>9</v>
      </c>
      <c r="F18" s="18" t="s">
        <v>37</v>
      </c>
      <c r="G18" s="18" t="s">
        <v>38</v>
      </c>
      <c r="H18" s="19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75">
        <v>2</v>
      </c>
      <c r="Y18" s="73">
        <v>201.31070510000001</v>
      </c>
      <c r="Z18" s="73">
        <v>0</v>
      </c>
      <c r="AA18" s="73">
        <v>855.93808190000004</v>
      </c>
      <c r="AB18" s="73">
        <v>1129.0761709999999</v>
      </c>
      <c r="AC18" s="73">
        <v>1286.398461</v>
      </c>
      <c r="AD18" s="73">
        <v>1307.551146</v>
      </c>
      <c r="AE18" s="73">
        <v>2973.4675040000002</v>
      </c>
      <c r="AF18" s="73">
        <v>2842.7177139999999</v>
      </c>
      <c r="AG18" s="73">
        <v>2707.6715089999998</v>
      </c>
      <c r="AH18" s="74">
        <v>1453.887547</v>
      </c>
      <c r="AJ18" s="90"/>
      <c r="AK18" s="61">
        <v>15</v>
      </c>
      <c r="AL18" s="57" t="s">
        <v>111</v>
      </c>
    </row>
    <row r="19" spans="2:38" s="13" customFormat="1" ht="14" thickBot="1" x14ac:dyDescent="0.2">
      <c r="B19" s="24">
        <v>4</v>
      </c>
      <c r="C19" s="27">
        <v>50</v>
      </c>
      <c r="D19" s="26">
        <f>$C$17*$G$17*C19</f>
        <v>217.15</v>
      </c>
      <c r="E19" s="27">
        <f>451+67</f>
        <v>518</v>
      </c>
      <c r="F19" s="27">
        <v>25</v>
      </c>
      <c r="G19" s="27">
        <v>20</v>
      </c>
      <c r="H19" s="14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75">
        <v>3</v>
      </c>
      <c r="Y19" s="73">
        <v>993.69411790000004</v>
      </c>
      <c r="Z19" s="73">
        <v>855.93808190000004</v>
      </c>
      <c r="AA19" s="73">
        <v>0</v>
      </c>
      <c r="AB19" s="73">
        <v>321.14949789999997</v>
      </c>
      <c r="AC19" s="73">
        <v>547.13161119999995</v>
      </c>
      <c r="AD19" s="73">
        <v>455.6402089</v>
      </c>
      <c r="AE19" s="73">
        <v>2171.0773819999999</v>
      </c>
      <c r="AF19" s="73">
        <v>2103.3834649999999</v>
      </c>
      <c r="AG19" s="73">
        <v>2004.5949720000001</v>
      </c>
      <c r="AH19" s="74">
        <v>762.11350860000005</v>
      </c>
      <c r="AJ19" s="90"/>
      <c r="AK19" s="61">
        <v>16</v>
      </c>
      <c r="AL19" s="57" t="s">
        <v>112</v>
      </c>
    </row>
    <row r="20" spans="2:38" s="13" customFormat="1" x14ac:dyDescent="0.15">
      <c r="B20" s="17" t="s">
        <v>70</v>
      </c>
      <c r="C20" s="27">
        <v>75</v>
      </c>
      <c r="D20" s="26">
        <f>$C$17*$G$17*C20</f>
        <v>325.72500000000002</v>
      </c>
      <c r="E20" s="27">
        <f>636+81</f>
        <v>717</v>
      </c>
      <c r="F20" s="27">
        <v>25</v>
      </c>
      <c r="G20" s="27">
        <v>20</v>
      </c>
      <c r="H20" s="14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75">
        <v>4</v>
      </c>
      <c r="Y20" s="73">
        <v>1286.333161</v>
      </c>
      <c r="Z20" s="73">
        <v>1129.0761709999999</v>
      </c>
      <c r="AA20" s="73">
        <v>321.14949789999997</v>
      </c>
      <c r="AB20" s="73">
        <v>0</v>
      </c>
      <c r="AC20" s="73">
        <v>240.62418829999999</v>
      </c>
      <c r="AD20" s="73">
        <v>309.5561338</v>
      </c>
      <c r="AE20" s="73">
        <v>1859.9145140000001</v>
      </c>
      <c r="AF20" s="73">
        <v>1783.3959179999999</v>
      </c>
      <c r="AG20" s="73">
        <v>1685.5384899999999</v>
      </c>
      <c r="AH20" s="74">
        <v>459.92608100000001</v>
      </c>
      <c r="AJ20" s="90"/>
      <c r="AK20" s="61">
        <v>17</v>
      </c>
      <c r="AL20" s="57" t="s">
        <v>113</v>
      </c>
    </row>
    <row r="21" spans="2:38" s="13" customFormat="1" ht="14" thickBot="1" x14ac:dyDescent="0.2">
      <c r="B21" s="24">
        <v>100</v>
      </c>
      <c r="C21" s="27">
        <v>95</v>
      </c>
      <c r="D21" s="26">
        <f>$C$17*$G$17*C21</f>
        <v>412.58499999999998</v>
      </c>
      <c r="E21" s="27">
        <f>821+95</f>
        <v>916</v>
      </c>
      <c r="F21" s="27">
        <v>25</v>
      </c>
      <c r="G21" s="27">
        <v>20</v>
      </c>
      <c r="H21" s="14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75">
        <v>5</v>
      </c>
      <c r="Y21" s="73">
        <v>1459.226165</v>
      </c>
      <c r="Z21" s="73">
        <v>1286.398461</v>
      </c>
      <c r="AA21" s="73">
        <v>547.13161119999995</v>
      </c>
      <c r="AB21" s="73">
        <v>240.62418829999999</v>
      </c>
      <c r="AC21" s="73">
        <v>0</v>
      </c>
      <c r="AD21" s="73">
        <v>461.2949165</v>
      </c>
      <c r="AE21" s="73">
        <v>1688.468537</v>
      </c>
      <c r="AF21" s="73">
        <v>1576.6867159999999</v>
      </c>
      <c r="AG21" s="73">
        <v>1465.871754</v>
      </c>
      <c r="AH21" s="74">
        <v>219.49031869999999</v>
      </c>
      <c r="AJ21" s="90"/>
      <c r="AK21" s="61">
        <v>18</v>
      </c>
      <c r="AL21" s="57" t="s">
        <v>114</v>
      </c>
    </row>
    <row r="22" spans="2:38" s="13" customFormat="1" x14ac:dyDescent="0.15">
      <c r="B22" s="33"/>
      <c r="C22" s="27">
        <v>150</v>
      </c>
      <c r="D22" s="26">
        <f>$C$17*$G$17*C22</f>
        <v>651.45000000000005</v>
      </c>
      <c r="E22" s="27">
        <f>1000+125</f>
        <v>1125</v>
      </c>
      <c r="F22" s="27">
        <v>25</v>
      </c>
      <c r="G22" s="27">
        <v>20</v>
      </c>
      <c r="H22" s="14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75">
        <v>6</v>
      </c>
      <c r="Y22" s="73">
        <v>1437.1763980000001</v>
      </c>
      <c r="Z22" s="73">
        <v>1307.551146</v>
      </c>
      <c r="AA22" s="73">
        <v>455.6402089</v>
      </c>
      <c r="AB22" s="73">
        <v>309.5561338</v>
      </c>
      <c r="AC22" s="73">
        <v>461.2949165</v>
      </c>
      <c r="AD22" s="73">
        <v>0</v>
      </c>
      <c r="AE22" s="73">
        <v>1794.1585769999999</v>
      </c>
      <c r="AF22" s="73">
        <v>1792.8151049999999</v>
      </c>
      <c r="AG22" s="73">
        <v>1731.0623909999999</v>
      </c>
      <c r="AH22" s="74">
        <v>644.34850819999997</v>
      </c>
      <c r="AJ22" s="90"/>
      <c r="AK22" s="61">
        <v>19</v>
      </c>
      <c r="AL22" s="57" t="s">
        <v>115</v>
      </c>
    </row>
    <row r="23" spans="2:38" s="13" customFormat="1" ht="14" thickBot="1" x14ac:dyDescent="0.2">
      <c r="B23" s="33"/>
      <c r="C23" s="28"/>
      <c r="D23" s="46"/>
      <c r="E23" s="28"/>
      <c r="F23" s="28"/>
      <c r="G23" s="28"/>
      <c r="H23" s="14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75">
        <v>7</v>
      </c>
      <c r="Y23" s="73">
        <v>3141.3769269999998</v>
      </c>
      <c r="Z23" s="73">
        <v>2973.4675040000002</v>
      </c>
      <c r="AA23" s="73">
        <v>2171.0773819999999</v>
      </c>
      <c r="AB23" s="73">
        <v>1859.9145140000001</v>
      </c>
      <c r="AC23" s="73">
        <v>1688.468537</v>
      </c>
      <c r="AD23" s="73">
        <v>1794.1585769999999</v>
      </c>
      <c r="AE23" s="73">
        <v>0</v>
      </c>
      <c r="AF23" s="73">
        <v>442.67482419999999</v>
      </c>
      <c r="AG23" s="73">
        <v>647.96450519999996</v>
      </c>
      <c r="AH23" s="74">
        <v>1543.745445</v>
      </c>
      <c r="AJ23" s="90"/>
      <c r="AK23" s="61">
        <v>20</v>
      </c>
      <c r="AL23" s="57" t="s">
        <v>116</v>
      </c>
    </row>
    <row r="24" spans="2:38" s="13" customFormat="1" ht="14" thickBot="1" x14ac:dyDescent="0.2"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75">
        <v>8</v>
      </c>
      <c r="Y24" s="73">
        <v>3023.8594539999999</v>
      </c>
      <c r="Z24" s="73">
        <v>2842.7177139999999</v>
      </c>
      <c r="AA24" s="73">
        <v>2103.3834649999999</v>
      </c>
      <c r="AB24" s="73">
        <v>1783.3959179999999</v>
      </c>
      <c r="AC24" s="73">
        <v>1576.6867159999999</v>
      </c>
      <c r="AD24" s="73">
        <v>1792.8151049999999</v>
      </c>
      <c r="AE24" s="73">
        <v>442.67482419999999</v>
      </c>
      <c r="AF24" s="73">
        <v>0</v>
      </c>
      <c r="AG24" s="73">
        <v>222.038285</v>
      </c>
      <c r="AH24" s="74">
        <v>1395.213604</v>
      </c>
      <c r="AJ24" s="90"/>
      <c r="AK24" s="61">
        <v>21</v>
      </c>
      <c r="AL24" s="54" t="s">
        <v>117</v>
      </c>
    </row>
    <row r="25" spans="2:38" s="13" customFormat="1" ht="14" thickBot="1" x14ac:dyDescent="0.2">
      <c r="B25" s="84" t="s">
        <v>42</v>
      </c>
      <c r="C25" s="85"/>
      <c r="D25" s="85"/>
      <c r="E25" s="85"/>
      <c r="F25" s="85"/>
      <c r="G25" s="86"/>
      <c r="H25" s="19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75">
        <v>9</v>
      </c>
      <c r="Y25" s="73">
        <v>2893.7389309999999</v>
      </c>
      <c r="Z25" s="73">
        <v>2707.6715089999998</v>
      </c>
      <c r="AA25" s="73">
        <v>2004.5949720000001</v>
      </c>
      <c r="AB25" s="73">
        <v>1685.5384899999999</v>
      </c>
      <c r="AC25" s="73">
        <v>1465.871754</v>
      </c>
      <c r="AD25" s="73">
        <v>1731.0623909999999</v>
      </c>
      <c r="AE25" s="73">
        <v>647.96450519999996</v>
      </c>
      <c r="AF25" s="73">
        <v>222.038285</v>
      </c>
      <c r="AG25" s="73">
        <v>0</v>
      </c>
      <c r="AH25" s="74">
        <v>1270.6329129999999</v>
      </c>
      <c r="AJ25" s="90"/>
      <c r="AK25" s="61">
        <v>22</v>
      </c>
      <c r="AL25" s="54" t="s">
        <v>118</v>
      </c>
    </row>
    <row r="26" spans="2:38" s="13" customFormat="1" ht="14" thickBot="1" x14ac:dyDescent="0.2">
      <c r="B26" s="17" t="s">
        <v>72</v>
      </c>
      <c r="C26" s="18" t="s">
        <v>6</v>
      </c>
      <c r="D26" s="18" t="s">
        <v>4</v>
      </c>
      <c r="E26" s="18" t="s">
        <v>5</v>
      </c>
      <c r="F26" s="18" t="s">
        <v>40</v>
      </c>
      <c r="G26" s="18" t="s">
        <v>41</v>
      </c>
      <c r="H26" s="19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76">
        <v>10</v>
      </c>
      <c r="Y26" s="70">
        <v>1635.624957</v>
      </c>
      <c r="Z26" s="70">
        <v>1453.887547</v>
      </c>
      <c r="AA26" s="70">
        <v>762.11350860000005</v>
      </c>
      <c r="AB26" s="70">
        <v>459.92608100000001</v>
      </c>
      <c r="AC26" s="70">
        <v>219.49031869999999</v>
      </c>
      <c r="AD26" s="70">
        <v>644.34850819999997</v>
      </c>
      <c r="AE26" s="70">
        <v>1543.745445</v>
      </c>
      <c r="AF26" s="70">
        <v>1395.213604</v>
      </c>
      <c r="AG26" s="70">
        <v>1270.6329129999999</v>
      </c>
      <c r="AH26" s="71">
        <v>0</v>
      </c>
      <c r="AJ26" s="90"/>
      <c r="AK26" s="61">
        <v>23</v>
      </c>
      <c r="AL26" s="55" t="s">
        <v>119</v>
      </c>
    </row>
    <row r="27" spans="2:38" s="13" customFormat="1" ht="16" thickBot="1" x14ac:dyDescent="0.25">
      <c r="B27" s="24">
        <v>4</v>
      </c>
      <c r="C27" s="27">
        <v>1500</v>
      </c>
      <c r="D27" s="27">
        <v>0.5</v>
      </c>
      <c r="E27" s="27">
        <v>225</v>
      </c>
      <c r="F27" s="27">
        <v>30</v>
      </c>
      <c r="G27" s="27">
        <v>5</v>
      </c>
      <c r="H27" s="14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J27" s="90"/>
      <c r="AK27" s="61">
        <v>24</v>
      </c>
      <c r="AL27" s="57" t="s">
        <v>120</v>
      </c>
    </row>
    <row r="28" spans="2:38" s="13" customFormat="1" ht="15" x14ac:dyDescent="0.2">
      <c r="B28" s="17" t="s">
        <v>39</v>
      </c>
      <c r="C28" s="27">
        <v>1800</v>
      </c>
      <c r="D28" s="27">
        <v>0.5</v>
      </c>
      <c r="E28" s="27">
        <v>246</v>
      </c>
      <c r="F28" s="27">
        <v>30</v>
      </c>
      <c r="G28" s="27">
        <v>5</v>
      </c>
      <c r="H28" s="14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J28" s="90"/>
      <c r="AK28" s="61">
        <v>25</v>
      </c>
      <c r="AL28" s="54" t="s">
        <v>121</v>
      </c>
    </row>
    <row r="29" spans="2:38" s="13" customFormat="1" ht="16" thickBot="1" x14ac:dyDescent="0.25">
      <c r="B29" s="24">
        <v>0.85</v>
      </c>
      <c r="C29" s="27">
        <v>2400</v>
      </c>
      <c r="D29" s="27">
        <v>0.5</v>
      </c>
      <c r="E29" s="27">
        <v>292</v>
      </c>
      <c r="F29" s="27">
        <v>30</v>
      </c>
      <c r="G29" s="27">
        <v>7</v>
      </c>
      <c r="H29" s="14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J29" s="90"/>
      <c r="AK29" s="61">
        <v>26</v>
      </c>
      <c r="AL29" s="54" t="s">
        <v>122</v>
      </c>
    </row>
    <row r="30" spans="2:38" s="13" customFormat="1" ht="15" x14ac:dyDescent="0.2">
      <c r="B30" s="33"/>
      <c r="C30" s="27">
        <v>3000</v>
      </c>
      <c r="D30" s="27">
        <v>0.5</v>
      </c>
      <c r="E30" s="27">
        <v>325</v>
      </c>
      <c r="F30" s="27">
        <v>30</v>
      </c>
      <c r="G30" s="27">
        <v>7</v>
      </c>
      <c r="H30" s="14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J30" s="91" t="s">
        <v>168</v>
      </c>
      <c r="AK30" s="61">
        <v>27</v>
      </c>
      <c r="AL30" s="56" t="s">
        <v>123</v>
      </c>
    </row>
    <row r="31" spans="2:38" s="13" customFormat="1" ht="16" thickBot="1" x14ac:dyDescent="0.25">
      <c r="B31" s="33"/>
      <c r="C31" s="28"/>
      <c r="D31" s="28"/>
      <c r="E31" s="28"/>
      <c r="F31" s="28"/>
      <c r="G31" s="28"/>
      <c r="H31" s="14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J31" s="90"/>
      <c r="AK31" s="61">
        <v>28</v>
      </c>
      <c r="AL31" s="56" t="s">
        <v>124</v>
      </c>
    </row>
    <row r="32" spans="2:38" s="13" customFormat="1" ht="16" thickBot="1" x14ac:dyDescent="0.25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J32" s="90"/>
      <c r="AK32" s="61">
        <v>29</v>
      </c>
      <c r="AL32" s="56" t="s">
        <v>125</v>
      </c>
    </row>
    <row r="33" spans="2:38" s="13" customFormat="1" ht="16" thickBot="1" x14ac:dyDescent="0.25">
      <c r="B33" s="84" t="s">
        <v>43</v>
      </c>
      <c r="C33" s="85"/>
      <c r="D33" s="85"/>
      <c r="E33" s="86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J33" s="90"/>
      <c r="AK33" s="61">
        <v>30</v>
      </c>
      <c r="AL33" s="56" t="s">
        <v>126</v>
      </c>
    </row>
    <row r="34" spans="2:38" s="13" customFormat="1" ht="15" x14ac:dyDescent="0.2">
      <c r="B34" s="18" t="s">
        <v>73</v>
      </c>
      <c r="C34" s="18" t="s">
        <v>8</v>
      </c>
      <c r="D34" s="18" t="s">
        <v>7</v>
      </c>
      <c r="E34" s="18" t="s">
        <v>45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J34" s="90" t="s">
        <v>127</v>
      </c>
      <c r="AK34" s="61">
        <v>31</v>
      </c>
      <c r="AL34" s="58" t="s">
        <v>128</v>
      </c>
    </row>
    <row r="35" spans="2:38" s="13" customFormat="1" ht="16" thickBot="1" x14ac:dyDescent="0.25">
      <c r="B35" s="28">
        <v>4</v>
      </c>
      <c r="C35" s="27">
        <v>300</v>
      </c>
      <c r="D35" s="27">
        <v>377</v>
      </c>
      <c r="E35" s="27">
        <v>10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J35" s="90"/>
      <c r="AK35" s="61">
        <v>32</v>
      </c>
      <c r="AL35" s="58" t="s">
        <v>129</v>
      </c>
    </row>
    <row r="36" spans="2:38" s="13" customFormat="1" ht="15" x14ac:dyDescent="0.2">
      <c r="B36" s="18" t="s">
        <v>44</v>
      </c>
      <c r="C36" s="27">
        <v>1200</v>
      </c>
      <c r="D36" s="27">
        <v>1200</v>
      </c>
      <c r="E36" s="27">
        <v>10</v>
      </c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J36" s="90"/>
      <c r="AK36" s="61">
        <v>33</v>
      </c>
      <c r="AL36" s="58" t="s">
        <v>130</v>
      </c>
    </row>
    <row r="37" spans="2:38" s="13" customFormat="1" ht="16" thickBot="1" x14ac:dyDescent="0.25">
      <c r="B37" s="28">
        <v>0.85</v>
      </c>
      <c r="C37" s="27">
        <v>2000</v>
      </c>
      <c r="D37" s="27">
        <v>1800</v>
      </c>
      <c r="E37" s="27">
        <v>10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J37" s="90"/>
      <c r="AK37" s="61">
        <v>34</v>
      </c>
      <c r="AL37" s="58" t="s">
        <v>131</v>
      </c>
    </row>
    <row r="38" spans="2:38" s="13" customFormat="1" ht="15" x14ac:dyDescent="0.2">
      <c r="B38" s="33"/>
      <c r="C38" s="27">
        <v>3000</v>
      </c>
      <c r="D38" s="27">
        <v>2300</v>
      </c>
      <c r="E38" s="27">
        <v>10</v>
      </c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J38" s="90" t="s">
        <v>132</v>
      </c>
      <c r="AK38" s="61">
        <v>35</v>
      </c>
      <c r="AL38" s="54" t="s">
        <v>133</v>
      </c>
    </row>
    <row r="39" spans="2:38" s="13" customFormat="1" ht="16" thickBot="1" x14ac:dyDescent="0.25">
      <c r="B39" s="33"/>
      <c r="C39" s="28"/>
      <c r="D39" s="28"/>
      <c r="E39" s="28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J39" s="90"/>
      <c r="AK39" s="61">
        <v>36</v>
      </c>
      <c r="AL39" s="54" t="s">
        <v>134</v>
      </c>
    </row>
    <row r="40" spans="2:38" s="13" customFormat="1" ht="16" thickBot="1" x14ac:dyDescent="0.25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J40" s="90"/>
      <c r="AK40" s="61">
        <v>37</v>
      </c>
      <c r="AL40" s="54" t="s">
        <v>135</v>
      </c>
    </row>
    <row r="41" spans="2:38" s="13" customFormat="1" ht="16" thickBot="1" x14ac:dyDescent="0.25">
      <c r="B41" s="84" t="s">
        <v>46</v>
      </c>
      <c r="C41" s="85"/>
      <c r="D41" s="85"/>
      <c r="E41" s="86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J41" s="90"/>
      <c r="AK41" s="61">
        <v>38</v>
      </c>
      <c r="AL41" s="54" t="s">
        <v>136</v>
      </c>
    </row>
    <row r="42" spans="2:38" s="13" customFormat="1" ht="15" x14ac:dyDescent="0.2">
      <c r="B42" s="17" t="s">
        <v>74</v>
      </c>
      <c r="C42" s="18" t="s">
        <v>20</v>
      </c>
      <c r="D42" s="18" t="s">
        <v>19</v>
      </c>
      <c r="E42" s="18" t="s">
        <v>48</v>
      </c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J42" s="90"/>
      <c r="AK42" s="61">
        <v>39</v>
      </c>
      <c r="AL42" s="54" t="s">
        <v>137</v>
      </c>
    </row>
    <row r="43" spans="2:38" s="13" customFormat="1" ht="16" thickBot="1" x14ac:dyDescent="0.25">
      <c r="B43" s="24">
        <v>2</v>
      </c>
      <c r="C43" s="27">
        <v>1000</v>
      </c>
      <c r="D43" s="27">
        <v>200</v>
      </c>
      <c r="E43" s="27">
        <v>10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J43" s="90"/>
      <c r="AK43" s="61">
        <v>40</v>
      </c>
      <c r="AL43" s="54" t="s">
        <v>138</v>
      </c>
    </row>
    <row r="44" spans="2:38" s="13" customFormat="1" ht="15" x14ac:dyDescent="0.2">
      <c r="B44" s="17" t="s">
        <v>47</v>
      </c>
      <c r="C44" s="27">
        <v>10000</v>
      </c>
      <c r="D44" s="27">
        <v>2000</v>
      </c>
      <c r="E44" s="27">
        <v>10</v>
      </c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J44" s="90"/>
      <c r="AK44" s="61">
        <v>41</v>
      </c>
      <c r="AL44" s="54" t="s">
        <v>139</v>
      </c>
    </row>
    <row r="45" spans="2:38" s="13" customFormat="1" ht="16" thickBot="1" x14ac:dyDescent="0.25">
      <c r="B45" s="24">
        <v>0.9</v>
      </c>
      <c r="C45" s="27"/>
      <c r="D45" s="27"/>
      <c r="E45" s="27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J45" s="90"/>
      <c r="AK45" s="61">
        <v>42</v>
      </c>
      <c r="AL45" s="54" t="s">
        <v>140</v>
      </c>
    </row>
    <row r="46" spans="2:38" s="13" customFormat="1" ht="15" x14ac:dyDescent="0.2">
      <c r="B46" s="33"/>
      <c r="C46" s="27"/>
      <c r="D46" s="27"/>
      <c r="E46" s="27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J46" s="90"/>
      <c r="AK46" s="61">
        <v>43</v>
      </c>
      <c r="AL46" s="54" t="s">
        <v>141</v>
      </c>
    </row>
    <row r="47" spans="2:38" s="13" customFormat="1" ht="16" thickBot="1" x14ac:dyDescent="0.25">
      <c r="B47" s="33"/>
      <c r="C47" s="28"/>
      <c r="D47" s="28"/>
      <c r="E47" s="28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J47" s="90"/>
      <c r="AK47" s="61">
        <v>44</v>
      </c>
      <c r="AL47" s="54" t="s">
        <v>142</v>
      </c>
    </row>
    <row r="48" spans="2:38" s="13" customFormat="1" ht="16" thickBot="1" x14ac:dyDescent="0.25"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J48" s="90"/>
      <c r="AK48" s="61">
        <v>45</v>
      </c>
      <c r="AL48" s="54" t="s">
        <v>143</v>
      </c>
    </row>
    <row r="49" spans="2:38" s="13" customFormat="1" ht="15.75" customHeight="1" thickBot="1" x14ac:dyDescent="0.25">
      <c r="B49" s="84" t="s">
        <v>49</v>
      </c>
      <c r="C49" s="85"/>
      <c r="D49" s="85"/>
      <c r="E49" s="85"/>
      <c r="F49" s="85"/>
      <c r="G49" s="85"/>
      <c r="H49" s="86"/>
      <c r="I49" s="33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33"/>
      <c r="X49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J49" s="90"/>
      <c r="AK49" s="61">
        <v>46</v>
      </c>
      <c r="AL49" s="54" t="s">
        <v>144</v>
      </c>
    </row>
    <row r="50" spans="2:38" s="13" customFormat="1" ht="15" x14ac:dyDescent="0.2">
      <c r="B50" s="17" t="s">
        <v>77</v>
      </c>
      <c r="C50" s="18" t="s">
        <v>81</v>
      </c>
      <c r="D50" s="18" t="s">
        <v>82</v>
      </c>
      <c r="E50" s="18" t="s">
        <v>85</v>
      </c>
      <c r="F50" s="18" t="s">
        <v>86</v>
      </c>
      <c r="G50" s="18" t="s">
        <v>87</v>
      </c>
      <c r="H50" s="18" t="s">
        <v>91</v>
      </c>
      <c r="I50" s="33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33"/>
      <c r="X50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J50" s="90"/>
      <c r="AK50" s="61">
        <v>47</v>
      </c>
      <c r="AL50" s="54" t="s">
        <v>145</v>
      </c>
    </row>
    <row r="51" spans="2:38" s="13" customFormat="1" ht="16" thickBot="1" x14ac:dyDescent="0.25">
      <c r="B51" s="24">
        <v>3</v>
      </c>
      <c r="C51" s="29">
        <v>2.7139999999999998E-3</v>
      </c>
      <c r="D51" s="29">
        <f>C51/7.5</f>
        <v>3.6186666666666666E-4</v>
      </c>
      <c r="E51" s="27">
        <v>89</v>
      </c>
      <c r="F51" s="30">
        <v>4.9000000000000004</v>
      </c>
      <c r="G51" s="27">
        <v>0.1</v>
      </c>
      <c r="H51" s="27">
        <v>220</v>
      </c>
      <c r="I51" s="33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33"/>
      <c r="X51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J51" s="90" t="s">
        <v>146</v>
      </c>
      <c r="AK51" s="61">
        <v>48</v>
      </c>
      <c r="AL51" s="54" t="s">
        <v>147</v>
      </c>
    </row>
    <row r="52" spans="2:38" s="13" customFormat="1" ht="15" x14ac:dyDescent="0.2">
      <c r="B52" s="18" t="s">
        <v>78</v>
      </c>
      <c r="C52" s="29">
        <v>2.1540000000000001E-3</v>
      </c>
      <c r="D52" s="29">
        <f>C52/7.5</f>
        <v>2.8719999999999999E-4</v>
      </c>
      <c r="E52" s="27">
        <v>101</v>
      </c>
      <c r="F52" s="30">
        <v>5.0999999999999996</v>
      </c>
      <c r="G52" s="27">
        <v>0.1</v>
      </c>
      <c r="H52" s="35" t="s">
        <v>93</v>
      </c>
      <c r="I52" s="33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33"/>
      <c r="X52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J52" s="90"/>
      <c r="AK52" s="61">
        <v>49</v>
      </c>
      <c r="AL52" s="54" t="s">
        <v>148</v>
      </c>
    </row>
    <row r="53" spans="2:38" s="13" customFormat="1" ht="16" thickBot="1" x14ac:dyDescent="0.25">
      <c r="B53" s="31">
        <v>2</v>
      </c>
      <c r="C53" s="29">
        <v>1.707E-3</v>
      </c>
      <c r="D53" s="29">
        <f>C53/7.5</f>
        <v>2.276E-4</v>
      </c>
      <c r="E53" s="27">
        <v>118</v>
      </c>
      <c r="F53" s="30">
        <v>5.25</v>
      </c>
      <c r="G53" s="27">
        <v>0.1</v>
      </c>
      <c r="H53" s="27">
        <f>H51*(1-G5)</f>
        <v>209</v>
      </c>
      <c r="I53" s="33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33"/>
      <c r="X53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J53" s="90"/>
      <c r="AK53" s="61">
        <v>50</v>
      </c>
      <c r="AL53" s="58" t="s">
        <v>149</v>
      </c>
    </row>
    <row r="54" spans="2:38" s="13" customFormat="1" ht="15" x14ac:dyDescent="0.2">
      <c r="B54" s="33"/>
      <c r="C54" s="26">
        <v>0</v>
      </c>
      <c r="D54" s="27">
        <v>0</v>
      </c>
      <c r="E54" s="27">
        <v>10000</v>
      </c>
      <c r="F54" s="27">
        <v>0.1</v>
      </c>
      <c r="G54" s="27">
        <v>0</v>
      </c>
      <c r="H54" s="35" t="s">
        <v>92</v>
      </c>
      <c r="I54" s="33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33"/>
      <c r="X54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J54" s="90"/>
      <c r="AK54" s="61">
        <v>51</v>
      </c>
      <c r="AL54" s="54" t="s">
        <v>150</v>
      </c>
    </row>
    <row r="55" spans="2:38" s="13" customFormat="1" ht="16" thickBot="1" x14ac:dyDescent="0.25">
      <c r="B55" s="33"/>
      <c r="C55" s="32"/>
      <c r="D55" s="28"/>
      <c r="E55" s="28"/>
      <c r="F55" s="28"/>
      <c r="G55" s="28"/>
      <c r="H55" s="28">
        <f>H51*(1+G5)</f>
        <v>231</v>
      </c>
      <c r="I55" s="33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33"/>
      <c r="X5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J55" s="90"/>
      <c r="AK55" s="61">
        <v>52</v>
      </c>
      <c r="AL55" s="54" t="s">
        <v>151</v>
      </c>
    </row>
    <row r="56" spans="2:38" s="13" customFormat="1" ht="16" thickBot="1" x14ac:dyDescent="0.25">
      <c r="B56" s="33"/>
      <c r="C56" s="33"/>
      <c r="D56" s="33"/>
      <c r="E56" s="33"/>
      <c r="F56" s="33"/>
      <c r="G56" s="33"/>
      <c r="H56" s="33"/>
      <c r="I56" s="33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33"/>
      <c r="X56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J56" s="90"/>
      <c r="AK56" s="61">
        <v>53</v>
      </c>
      <c r="AL56" s="54" t="s">
        <v>152</v>
      </c>
    </row>
    <row r="57" spans="2:38" s="13" customFormat="1" ht="15.75" customHeight="1" thickBot="1" x14ac:dyDescent="0.25">
      <c r="B57" s="84" t="s">
        <v>50</v>
      </c>
      <c r="C57" s="85"/>
      <c r="D57" s="85"/>
      <c r="E57" s="85"/>
      <c r="F57" s="85"/>
      <c r="G57" s="85"/>
      <c r="H57" s="86"/>
      <c r="I57" s="33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33"/>
      <c r="X57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J57" s="90"/>
      <c r="AK57" s="61">
        <v>54</v>
      </c>
      <c r="AL57" s="54" t="s">
        <v>153</v>
      </c>
    </row>
    <row r="58" spans="2:38" s="13" customFormat="1" ht="15" x14ac:dyDescent="0.2">
      <c r="B58" s="17" t="s">
        <v>79</v>
      </c>
      <c r="C58" s="18" t="s">
        <v>83</v>
      </c>
      <c r="D58" s="18" t="s">
        <v>84</v>
      </c>
      <c r="E58" s="18" t="s">
        <v>88</v>
      </c>
      <c r="F58" s="18" t="s">
        <v>89</v>
      </c>
      <c r="G58" s="18" t="s">
        <v>90</v>
      </c>
      <c r="H58" s="18" t="s">
        <v>94</v>
      </c>
      <c r="I58" s="33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33"/>
      <c r="X58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J58" s="90"/>
      <c r="AK58" s="61">
        <v>55</v>
      </c>
      <c r="AL58" s="54" t="s">
        <v>154</v>
      </c>
    </row>
    <row r="59" spans="2:38" s="13" customFormat="1" ht="16" thickBot="1" x14ac:dyDescent="0.25">
      <c r="B59" s="24">
        <v>2</v>
      </c>
      <c r="C59" s="29">
        <v>2.0000000000000001E-4</v>
      </c>
      <c r="D59" s="29">
        <f>C59/7.5</f>
        <v>2.6666666666666667E-5</v>
      </c>
      <c r="E59" s="27">
        <v>200</v>
      </c>
      <c r="F59" s="30">
        <v>8</v>
      </c>
      <c r="G59" s="27">
        <v>0.2</v>
      </c>
      <c r="H59" s="27">
        <v>13200</v>
      </c>
      <c r="I59" s="33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33"/>
      <c r="X59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J59" s="90"/>
      <c r="AK59" s="61">
        <v>56</v>
      </c>
      <c r="AL59" s="54" t="s">
        <v>155</v>
      </c>
    </row>
    <row r="60" spans="2:38" s="13" customFormat="1" ht="15" x14ac:dyDescent="0.2">
      <c r="B60" s="18" t="s">
        <v>80</v>
      </c>
      <c r="C60" s="29">
        <v>1E-4</v>
      </c>
      <c r="D60" s="29">
        <f>C60/7.5</f>
        <v>1.3333333333333333E-5</v>
      </c>
      <c r="E60" s="27">
        <v>400</v>
      </c>
      <c r="F60" s="30">
        <v>8.5</v>
      </c>
      <c r="G60" s="27">
        <v>0.2</v>
      </c>
      <c r="H60" s="35" t="s">
        <v>95</v>
      </c>
      <c r="I60" s="33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33"/>
      <c r="X60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J60" s="90" t="s">
        <v>156</v>
      </c>
      <c r="AK60" s="61">
        <v>57</v>
      </c>
      <c r="AL60" s="54" t="s">
        <v>157</v>
      </c>
    </row>
    <row r="61" spans="2:38" s="13" customFormat="1" ht="16" thickBot="1" x14ac:dyDescent="0.25">
      <c r="B61" s="31">
        <f>SQRT(3)</f>
        <v>1.7320508075688772</v>
      </c>
      <c r="C61" s="29"/>
      <c r="D61" s="27"/>
      <c r="E61" s="27"/>
      <c r="F61" s="30"/>
      <c r="G61" s="27"/>
      <c r="H61" s="27">
        <f>H59*(1-G5)</f>
        <v>12540</v>
      </c>
      <c r="I61" s="33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33"/>
      <c r="X61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J61" s="90"/>
      <c r="AK61" s="61">
        <v>58</v>
      </c>
      <c r="AL61" s="54" t="s">
        <v>158</v>
      </c>
    </row>
    <row r="62" spans="2:38" s="13" customFormat="1" ht="15" x14ac:dyDescent="0.2">
      <c r="B62" s="33"/>
      <c r="C62" s="29"/>
      <c r="D62" s="27"/>
      <c r="E62" s="27"/>
      <c r="F62" s="30"/>
      <c r="G62" s="27"/>
      <c r="H62" s="35" t="s">
        <v>96</v>
      </c>
      <c r="I62" s="33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33"/>
      <c r="X62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J62" s="90"/>
      <c r="AK62" s="61">
        <v>59</v>
      </c>
      <c r="AL62" s="54" t="s">
        <v>159</v>
      </c>
    </row>
    <row r="63" spans="2:38" s="13" customFormat="1" ht="16" thickBot="1" x14ac:dyDescent="0.25">
      <c r="B63" s="33"/>
      <c r="C63" s="32"/>
      <c r="D63" s="28"/>
      <c r="E63" s="28"/>
      <c r="F63" s="31"/>
      <c r="G63" s="28"/>
      <c r="H63" s="28">
        <f>H59*(1+G5)</f>
        <v>13860</v>
      </c>
      <c r="I63" s="33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33"/>
      <c r="X63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J63" s="90"/>
      <c r="AK63" s="61">
        <v>60</v>
      </c>
      <c r="AL63" s="54" t="s">
        <v>160</v>
      </c>
    </row>
    <row r="64" spans="2:38" s="13" customFormat="1" ht="15" x14ac:dyDescent="0.2">
      <c r="B64" s="33"/>
      <c r="C64" s="33"/>
      <c r="D64" s="33"/>
      <c r="E64" s="33"/>
      <c r="F64" s="33"/>
      <c r="G64" s="33"/>
      <c r="H64" s="33"/>
      <c r="I64" s="33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33"/>
      <c r="X64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J64" s="90"/>
      <c r="AK64" s="61">
        <v>61</v>
      </c>
      <c r="AL64" s="54" t="s">
        <v>161</v>
      </c>
    </row>
    <row r="65" spans="2:38" s="13" customFormat="1" ht="15" x14ac:dyDescent="0.2">
      <c r="B65" s="33"/>
      <c r="C65" s="33"/>
      <c r="D65" s="33"/>
      <c r="E65" s="33"/>
      <c r="F65" s="33"/>
      <c r="G65" s="33"/>
      <c r="H65" s="33"/>
      <c r="I65" s="33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33"/>
      <c r="X6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J65" s="90"/>
      <c r="AK65" s="61">
        <v>62</v>
      </c>
      <c r="AL65" s="54" t="s">
        <v>162</v>
      </c>
    </row>
    <row r="66" spans="2:38" s="13" customFormat="1" ht="15" x14ac:dyDescent="0.2">
      <c r="B66" s="33"/>
      <c r="C66" s="33"/>
      <c r="D66" s="33"/>
      <c r="E66" s="33"/>
      <c r="F66" s="33"/>
      <c r="G66" s="33"/>
      <c r="H66" s="33"/>
      <c r="I66" s="33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33"/>
      <c r="X66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J66" s="90"/>
      <c r="AK66" s="61">
        <v>63</v>
      </c>
      <c r="AL66" s="54" t="s">
        <v>163</v>
      </c>
    </row>
    <row r="67" spans="2:38" s="13" customFormat="1" ht="15" x14ac:dyDescent="0.2">
      <c r="B67" s="33"/>
      <c r="C67" s="33"/>
      <c r="D67" s="33"/>
      <c r="E67" s="33"/>
      <c r="F67" s="33"/>
      <c r="G67" s="33"/>
      <c r="H67" s="33"/>
      <c r="I67" s="33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33"/>
      <c r="X67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J67" s="90"/>
      <c r="AK67" s="61">
        <v>64</v>
      </c>
      <c r="AL67" s="54" t="s">
        <v>164</v>
      </c>
    </row>
    <row r="68" spans="2:38" s="13" customFormat="1" ht="15" x14ac:dyDescent="0.2">
      <c r="B68" s="33"/>
      <c r="C68" s="33"/>
      <c r="D68" s="33"/>
      <c r="E68" s="33"/>
      <c r="F68" s="33"/>
      <c r="G68" s="33"/>
      <c r="H68" s="33"/>
      <c r="I68" s="33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33"/>
      <c r="X68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J68" s="90"/>
      <c r="AK68" s="61">
        <v>65</v>
      </c>
      <c r="AL68" s="54" t="s">
        <v>165</v>
      </c>
    </row>
    <row r="69" spans="2:38" s="13" customFormat="1" ht="15" x14ac:dyDescent="0.2">
      <c r="B69" s="33"/>
      <c r="C69" s="33"/>
      <c r="D69" s="33"/>
      <c r="E69" s="33"/>
      <c r="F69" s="33"/>
      <c r="G69" s="33"/>
      <c r="H69" s="33"/>
      <c r="I69" s="33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33"/>
      <c r="X69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J69" s="90"/>
      <c r="AK69" s="61">
        <v>66</v>
      </c>
      <c r="AL69" s="58" t="s">
        <v>166</v>
      </c>
    </row>
    <row r="70" spans="2:38" s="13" customFormat="1" x14ac:dyDescent="0.15">
      <c r="B70" s="33"/>
      <c r="C70" s="33"/>
      <c r="D70" s="33"/>
      <c r="E70" s="33"/>
      <c r="F70" s="33"/>
      <c r="G70" s="33"/>
      <c r="H70" s="33"/>
      <c r="I70" s="33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33"/>
      <c r="X70" s="33"/>
      <c r="Y70" s="45"/>
      <c r="Z70" s="45"/>
      <c r="AA70" s="45"/>
      <c r="AB70" s="45"/>
      <c r="AC70" s="45"/>
      <c r="AD70" s="45"/>
      <c r="AE70" s="45"/>
      <c r="AF70" s="45"/>
      <c r="AG70" s="45"/>
      <c r="AH70" s="45"/>
    </row>
    <row r="71" spans="2:38" s="13" customFormat="1" x14ac:dyDescent="0.15">
      <c r="B71" s="33"/>
      <c r="C71" s="33"/>
      <c r="D71" s="33"/>
      <c r="E71" s="33"/>
      <c r="F71" s="33"/>
      <c r="G71" s="33"/>
      <c r="H71" s="33"/>
      <c r="I71" s="33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33"/>
      <c r="X71" s="33"/>
      <c r="Y71" s="45"/>
      <c r="Z71" s="45"/>
      <c r="AA71" s="45"/>
      <c r="AB71" s="45"/>
      <c r="AC71" s="45"/>
      <c r="AD71" s="45"/>
      <c r="AE71" s="45"/>
      <c r="AF71" s="45"/>
      <c r="AG71" s="45"/>
      <c r="AH71" s="45"/>
    </row>
    <row r="72" spans="2:38" s="13" customFormat="1" x14ac:dyDescent="0.15">
      <c r="B72" s="33"/>
      <c r="C72" s="33"/>
      <c r="D72" s="33"/>
      <c r="E72" s="33"/>
      <c r="F72" s="33"/>
      <c r="G72" s="33"/>
      <c r="H72" s="33"/>
      <c r="I72" s="33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33"/>
      <c r="X72" s="33"/>
      <c r="Y72" s="45"/>
      <c r="Z72" s="45"/>
      <c r="AA72" s="45"/>
      <c r="AB72" s="45"/>
      <c r="AC72" s="45"/>
      <c r="AD72" s="45"/>
      <c r="AE72" s="45"/>
      <c r="AF72" s="45"/>
      <c r="AG72" s="45"/>
      <c r="AH72" s="45"/>
    </row>
    <row r="73" spans="2:38" s="13" customFormat="1" x14ac:dyDescent="0.15">
      <c r="B73" s="33"/>
      <c r="C73" s="33"/>
      <c r="D73" s="33"/>
      <c r="E73" s="33"/>
      <c r="F73" s="33"/>
      <c r="G73" s="33"/>
      <c r="H73" s="33"/>
      <c r="I73" s="33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33"/>
      <c r="X73" s="33"/>
      <c r="Y73" s="45"/>
      <c r="Z73" s="45"/>
      <c r="AA73" s="45"/>
      <c r="AB73" s="45"/>
      <c r="AC73" s="45"/>
      <c r="AD73" s="45"/>
      <c r="AE73" s="45"/>
      <c r="AF73" s="45"/>
      <c r="AG73" s="45"/>
      <c r="AH73" s="45"/>
    </row>
    <row r="74" spans="2:38" s="13" customFormat="1" x14ac:dyDescent="0.15">
      <c r="B74" s="33"/>
      <c r="C74" s="33"/>
      <c r="D74" s="33"/>
      <c r="E74" s="33"/>
      <c r="F74" s="33"/>
      <c r="G74" s="33"/>
      <c r="H74" s="33"/>
      <c r="I74" s="33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33"/>
      <c r="X74" s="33"/>
      <c r="Y74" s="45"/>
      <c r="Z74" s="45"/>
      <c r="AA74" s="45"/>
      <c r="AB74" s="45"/>
      <c r="AC74" s="45"/>
      <c r="AD74" s="45"/>
      <c r="AE74" s="45"/>
      <c r="AF74" s="45"/>
      <c r="AG74" s="45"/>
      <c r="AH74" s="45"/>
    </row>
    <row r="75" spans="2:38" s="13" customFormat="1" x14ac:dyDescent="0.15">
      <c r="B75" s="33"/>
      <c r="C75" s="33"/>
      <c r="D75" s="33"/>
      <c r="E75" s="33"/>
      <c r="F75" s="33"/>
      <c r="G75" s="33"/>
      <c r="H75" s="33"/>
      <c r="I75" s="33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33"/>
      <c r="X75" s="33"/>
      <c r="Y75" s="45"/>
      <c r="Z75" s="45"/>
      <c r="AA75" s="45"/>
      <c r="AB75" s="45"/>
      <c r="AC75" s="45"/>
      <c r="AD75" s="45"/>
      <c r="AE75" s="45"/>
      <c r="AF75" s="45"/>
      <c r="AG75" s="45"/>
      <c r="AH75" s="45"/>
    </row>
    <row r="76" spans="2:38" s="13" customFormat="1" x14ac:dyDescent="0.15">
      <c r="B76" s="33"/>
      <c r="C76" s="33"/>
      <c r="D76" s="33"/>
      <c r="E76" s="33"/>
      <c r="F76" s="33"/>
      <c r="G76" s="33"/>
      <c r="H76" s="33"/>
      <c r="I76" s="33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33"/>
      <c r="X76" s="33"/>
      <c r="Y76" s="45"/>
      <c r="Z76" s="45"/>
      <c r="AA76" s="45"/>
      <c r="AB76" s="45"/>
      <c r="AC76" s="45"/>
      <c r="AD76" s="45"/>
      <c r="AE76" s="45"/>
      <c r="AF76" s="45"/>
      <c r="AG76" s="45"/>
      <c r="AH76" s="45"/>
    </row>
    <row r="77" spans="2:38" s="13" customFormat="1" x14ac:dyDescent="0.15">
      <c r="B77" s="33"/>
      <c r="C77" s="33"/>
      <c r="D77" s="33"/>
      <c r="E77" s="33"/>
      <c r="F77" s="33"/>
      <c r="G77" s="33"/>
      <c r="H77" s="33"/>
      <c r="I77" s="33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33"/>
      <c r="X77" s="33"/>
      <c r="Y77" s="45"/>
      <c r="Z77" s="45"/>
      <c r="AA77" s="45"/>
      <c r="AB77" s="45"/>
      <c r="AC77" s="45"/>
      <c r="AD77" s="45"/>
      <c r="AE77" s="45"/>
      <c r="AF77" s="45"/>
      <c r="AG77" s="45"/>
      <c r="AH77" s="45"/>
    </row>
    <row r="78" spans="2:38" s="13" customFormat="1" x14ac:dyDescent="0.15">
      <c r="B78" s="33"/>
      <c r="C78" s="33"/>
      <c r="D78" s="33"/>
      <c r="E78" s="33"/>
      <c r="F78" s="33"/>
      <c r="G78" s="33"/>
      <c r="H78" s="33"/>
      <c r="I78" s="33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33"/>
      <c r="X78" s="33"/>
      <c r="Y78" s="45"/>
      <c r="Z78" s="45"/>
      <c r="AA78" s="45"/>
      <c r="AB78" s="45"/>
      <c r="AC78" s="45"/>
      <c r="AD78" s="45"/>
      <c r="AE78" s="45"/>
      <c r="AF78" s="45"/>
      <c r="AG78" s="45"/>
      <c r="AH78" s="45"/>
    </row>
    <row r="79" spans="2:38" s="13" customFormat="1" x14ac:dyDescent="0.15">
      <c r="B79" s="33"/>
      <c r="C79" s="33"/>
      <c r="D79" s="33"/>
      <c r="E79" s="33"/>
      <c r="F79" s="33"/>
      <c r="G79" s="33"/>
      <c r="H79" s="33"/>
      <c r="I79" s="33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33"/>
      <c r="X79" s="33"/>
      <c r="Y79" s="45"/>
      <c r="Z79" s="45"/>
      <c r="AA79" s="45"/>
      <c r="AB79" s="45"/>
      <c r="AC79" s="45"/>
      <c r="AD79" s="45"/>
      <c r="AE79" s="45"/>
      <c r="AF79" s="45"/>
      <c r="AG79" s="45"/>
      <c r="AH79" s="45"/>
    </row>
    <row r="80" spans="2:38" s="13" customFormat="1" x14ac:dyDescent="0.15">
      <c r="B80" s="33"/>
      <c r="C80" s="33"/>
      <c r="D80" s="33"/>
      <c r="E80" s="33"/>
      <c r="F80" s="33"/>
      <c r="G80" s="33"/>
      <c r="H80" s="33"/>
      <c r="I80" s="33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33"/>
      <c r="X80" s="33"/>
      <c r="Y80" s="45"/>
      <c r="Z80" s="45"/>
      <c r="AA80" s="45"/>
      <c r="AB80" s="45"/>
      <c r="AC80" s="45"/>
      <c r="AD80" s="45"/>
      <c r="AE80" s="45"/>
      <c r="AF80" s="45"/>
      <c r="AG80" s="45"/>
      <c r="AH80" s="45"/>
    </row>
    <row r="81" spans="2:34" s="13" customFormat="1" x14ac:dyDescent="0.15">
      <c r="B81" s="33"/>
      <c r="C81" s="33"/>
      <c r="D81" s="33"/>
      <c r="E81" s="33"/>
      <c r="F81" s="33"/>
      <c r="G81" s="33"/>
      <c r="H81" s="33"/>
      <c r="I81" s="33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33"/>
      <c r="X81" s="33"/>
      <c r="Y81" s="45"/>
      <c r="Z81" s="45"/>
      <c r="AA81" s="45"/>
      <c r="AB81" s="45"/>
      <c r="AC81" s="45"/>
      <c r="AD81" s="45"/>
      <c r="AE81" s="45"/>
      <c r="AF81" s="45"/>
      <c r="AG81" s="45"/>
      <c r="AH81" s="45"/>
    </row>
    <row r="82" spans="2:34" s="13" customFormat="1" x14ac:dyDescent="0.15">
      <c r="B82" s="33"/>
      <c r="C82" s="33"/>
      <c r="D82" s="33"/>
      <c r="E82" s="33"/>
      <c r="F82" s="33"/>
      <c r="G82" s="33"/>
      <c r="H82" s="33"/>
      <c r="I82" s="33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33"/>
      <c r="X82" s="33"/>
      <c r="Y82" s="45"/>
      <c r="Z82" s="45"/>
      <c r="AA82" s="45"/>
      <c r="AB82" s="45"/>
      <c r="AC82" s="45"/>
      <c r="AD82" s="45"/>
      <c r="AE82" s="45"/>
      <c r="AF82" s="45"/>
      <c r="AG82" s="45"/>
      <c r="AH82" s="45"/>
    </row>
    <row r="83" spans="2:34" s="13" customFormat="1" x14ac:dyDescent="0.15">
      <c r="B83" s="33"/>
      <c r="C83" s="33"/>
      <c r="D83" s="33"/>
      <c r="E83" s="33"/>
      <c r="F83" s="33"/>
      <c r="G83" s="33"/>
      <c r="H83" s="33"/>
      <c r="I83" s="33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33"/>
      <c r="X83" s="33"/>
      <c r="Y83" s="45"/>
      <c r="Z83" s="45"/>
      <c r="AA83" s="45"/>
      <c r="AB83" s="45"/>
      <c r="AC83" s="45"/>
      <c r="AD83" s="45"/>
      <c r="AE83" s="45"/>
      <c r="AF83" s="45"/>
      <c r="AG83" s="45"/>
      <c r="AH83" s="45"/>
    </row>
    <row r="84" spans="2:34" s="13" customFormat="1" x14ac:dyDescent="0.15">
      <c r="B84" s="33"/>
      <c r="C84" s="33"/>
      <c r="D84" s="33"/>
      <c r="E84" s="33"/>
      <c r="F84" s="33"/>
      <c r="G84" s="33"/>
      <c r="H84" s="33"/>
      <c r="I84" s="33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33"/>
      <c r="X84" s="33"/>
      <c r="Y84" s="45"/>
      <c r="Z84" s="45"/>
      <c r="AA84" s="45"/>
      <c r="AB84" s="45"/>
      <c r="AC84" s="45"/>
      <c r="AD84" s="45"/>
      <c r="AE84" s="45"/>
      <c r="AF84" s="45"/>
      <c r="AG84" s="45"/>
      <c r="AH84" s="45"/>
    </row>
    <row r="85" spans="2:34" s="13" customFormat="1" x14ac:dyDescent="0.15">
      <c r="B85" s="33"/>
      <c r="C85" s="33"/>
      <c r="D85" s="33"/>
      <c r="E85" s="33"/>
      <c r="F85" s="33"/>
      <c r="G85" s="33"/>
      <c r="H85" s="33"/>
      <c r="I85" s="33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33"/>
      <c r="X85" s="33"/>
      <c r="Y85" s="45"/>
      <c r="Z85" s="45"/>
      <c r="AA85" s="45"/>
      <c r="AB85" s="45"/>
      <c r="AC85" s="45"/>
      <c r="AD85" s="45"/>
      <c r="AE85" s="45"/>
      <c r="AF85" s="45"/>
      <c r="AG85" s="45"/>
      <c r="AH85" s="45"/>
    </row>
    <row r="86" spans="2:34" s="13" customFormat="1" x14ac:dyDescent="0.15">
      <c r="B86" s="33"/>
      <c r="C86" s="33"/>
      <c r="D86" s="33"/>
      <c r="E86" s="33"/>
      <c r="F86" s="33"/>
      <c r="G86" s="33"/>
      <c r="H86" s="33"/>
      <c r="I86" s="33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33"/>
      <c r="X86" s="33"/>
      <c r="Y86" s="45"/>
      <c r="Z86" s="45"/>
      <c r="AA86" s="45"/>
      <c r="AB86" s="45"/>
      <c r="AC86" s="45"/>
      <c r="AD86" s="45"/>
      <c r="AE86" s="45"/>
      <c r="AF86" s="45"/>
      <c r="AG86" s="45"/>
      <c r="AH86" s="45"/>
    </row>
    <row r="87" spans="2:34" s="13" customFormat="1" x14ac:dyDescent="0.15">
      <c r="B87" s="33"/>
      <c r="C87" s="33"/>
      <c r="D87" s="33"/>
      <c r="E87" s="33"/>
      <c r="F87" s="33"/>
      <c r="G87" s="33"/>
      <c r="H87" s="33"/>
      <c r="I87" s="33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33"/>
      <c r="X87" s="33"/>
      <c r="Y87" s="45"/>
      <c r="Z87" s="45"/>
      <c r="AA87" s="45"/>
      <c r="AB87" s="45"/>
      <c r="AC87" s="45"/>
      <c r="AD87" s="45"/>
      <c r="AE87" s="45"/>
      <c r="AF87" s="45"/>
      <c r="AG87" s="45"/>
      <c r="AH87" s="45"/>
    </row>
    <row r="88" spans="2:34" s="13" customFormat="1" x14ac:dyDescent="0.15">
      <c r="B88" s="33"/>
      <c r="C88" s="33"/>
      <c r="D88" s="33"/>
      <c r="E88" s="33"/>
      <c r="F88" s="33"/>
      <c r="G88" s="33"/>
      <c r="H88" s="33"/>
      <c r="I88" s="33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33"/>
      <c r="X88" s="33"/>
      <c r="Y88" s="45"/>
      <c r="Z88" s="45"/>
      <c r="AA88" s="45"/>
      <c r="AB88" s="45"/>
      <c r="AC88" s="45"/>
      <c r="AD88" s="45"/>
      <c r="AE88" s="45"/>
      <c r="AF88" s="45"/>
      <c r="AG88" s="45"/>
      <c r="AH88" s="45"/>
    </row>
    <row r="89" spans="2:34" s="13" customFormat="1" x14ac:dyDescent="0.15">
      <c r="B89" s="33"/>
      <c r="C89" s="33"/>
      <c r="D89" s="33"/>
      <c r="E89" s="33"/>
      <c r="F89" s="33"/>
      <c r="G89" s="33"/>
      <c r="H89" s="33"/>
      <c r="I89" s="33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33"/>
      <c r="X89" s="33"/>
      <c r="Y89" s="45"/>
      <c r="Z89" s="45"/>
      <c r="AA89" s="45"/>
      <c r="AB89" s="45"/>
      <c r="AC89" s="45"/>
      <c r="AD89" s="45"/>
      <c r="AE89" s="45"/>
      <c r="AF89" s="45"/>
      <c r="AG89" s="45"/>
      <c r="AH89" s="45"/>
    </row>
    <row r="90" spans="2:34" s="13" customFormat="1" x14ac:dyDescent="0.15">
      <c r="B90" s="33"/>
      <c r="C90" s="33"/>
      <c r="D90" s="33"/>
      <c r="E90" s="33"/>
      <c r="F90" s="33"/>
      <c r="G90" s="33"/>
      <c r="H90" s="33"/>
      <c r="I90" s="33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33"/>
      <c r="X90" s="33"/>
      <c r="Y90" s="45"/>
      <c r="Z90" s="45"/>
      <c r="AA90" s="45"/>
      <c r="AB90" s="45"/>
      <c r="AC90" s="45"/>
      <c r="AD90" s="45"/>
      <c r="AE90" s="45"/>
      <c r="AF90" s="45"/>
      <c r="AG90" s="45"/>
      <c r="AH90" s="45"/>
    </row>
    <row r="91" spans="2:34" x14ac:dyDescent="0.15">
      <c r="B91" s="33"/>
      <c r="C91" s="33"/>
      <c r="D91" s="33"/>
      <c r="E91" s="33"/>
      <c r="W91" s="33"/>
      <c r="X91" s="33"/>
    </row>
    <row r="92" spans="2:34" x14ac:dyDescent="0.15">
      <c r="B92" s="33"/>
      <c r="C92" s="33"/>
      <c r="D92" s="33"/>
      <c r="E92" s="33"/>
      <c r="W92" s="33"/>
      <c r="X92" s="33"/>
    </row>
    <row r="93" spans="2:34" x14ac:dyDescent="0.15">
      <c r="B93" s="33"/>
      <c r="C93" s="33"/>
      <c r="D93" s="33"/>
      <c r="E93" s="33"/>
      <c r="W93" s="33"/>
      <c r="X93" s="33"/>
    </row>
    <row r="94" spans="2:34" x14ac:dyDescent="0.15">
      <c r="B94" s="33"/>
      <c r="C94" s="33"/>
      <c r="D94" s="33"/>
      <c r="E94" s="33"/>
      <c r="W94" s="33"/>
      <c r="X94" s="33"/>
    </row>
    <row r="95" spans="2:34" x14ac:dyDescent="0.15">
      <c r="B95" s="33"/>
      <c r="C95" s="33"/>
      <c r="D95" s="33"/>
      <c r="E95" s="33"/>
      <c r="W95" s="33"/>
      <c r="X95" s="33"/>
    </row>
    <row r="96" spans="2:34" x14ac:dyDescent="0.15">
      <c r="B96" s="33"/>
      <c r="C96" s="33"/>
      <c r="D96" s="33"/>
      <c r="E96" s="33"/>
      <c r="W96" s="33"/>
      <c r="X96" s="33"/>
    </row>
    <row r="97" spans="2:24" x14ac:dyDescent="0.15">
      <c r="B97" s="33"/>
      <c r="C97" s="33"/>
      <c r="D97" s="33"/>
      <c r="E97" s="33"/>
      <c r="W97" s="33"/>
      <c r="X97" s="33"/>
    </row>
    <row r="98" spans="2:24" x14ac:dyDescent="0.15">
      <c r="B98" s="33"/>
      <c r="C98" s="33"/>
      <c r="D98" s="33"/>
      <c r="E98" s="33"/>
      <c r="W98" s="33"/>
      <c r="X98" s="33"/>
    </row>
    <row r="99" spans="2:24" x14ac:dyDescent="0.15">
      <c r="B99" s="33"/>
      <c r="C99" s="33"/>
      <c r="D99" s="33"/>
      <c r="E99" s="33"/>
      <c r="W99" s="33"/>
      <c r="X99" s="33"/>
    </row>
    <row r="100" spans="2:24" x14ac:dyDescent="0.15">
      <c r="B100" s="33"/>
      <c r="C100" s="33"/>
      <c r="D100" s="33"/>
      <c r="E100" s="33"/>
      <c r="W100" s="33"/>
      <c r="X100" s="33"/>
    </row>
    <row r="101" spans="2:24" x14ac:dyDescent="0.15">
      <c r="B101" s="33"/>
      <c r="C101" s="33"/>
      <c r="D101" s="33"/>
      <c r="E101" s="33"/>
      <c r="W101" s="33"/>
      <c r="X101" s="33"/>
    </row>
    <row r="102" spans="2:24" x14ac:dyDescent="0.15">
      <c r="B102" s="33"/>
      <c r="C102" s="33"/>
      <c r="D102" s="33"/>
      <c r="E102" s="33"/>
      <c r="W102" s="33"/>
      <c r="X102" s="33"/>
    </row>
    <row r="103" spans="2:24" x14ac:dyDescent="0.15">
      <c r="B103" s="33"/>
      <c r="C103" s="33"/>
      <c r="D103" s="33"/>
      <c r="E103" s="33"/>
      <c r="W103" s="33"/>
      <c r="X103" s="33"/>
    </row>
    <row r="104" spans="2:24" x14ac:dyDescent="0.15">
      <c r="B104" s="33"/>
      <c r="C104" s="33"/>
      <c r="D104" s="33"/>
      <c r="E104" s="33"/>
      <c r="W104" s="33"/>
      <c r="X104" s="33"/>
    </row>
  </sheetData>
  <mergeCells count="19">
    <mergeCell ref="AJ60:AJ69"/>
    <mergeCell ref="B49:H49"/>
    <mergeCell ref="B57:H57"/>
    <mergeCell ref="AJ4:AJ29"/>
    <mergeCell ref="AJ30:AJ33"/>
    <mergeCell ref="AJ34:AJ37"/>
    <mergeCell ref="AJ38:AJ50"/>
    <mergeCell ref="AJ51:AJ59"/>
    <mergeCell ref="Y15:AH15"/>
    <mergeCell ref="X2:AB2"/>
    <mergeCell ref="B41:E41"/>
    <mergeCell ref="B8:E8"/>
    <mergeCell ref="B16:G16"/>
    <mergeCell ref="B25:G25"/>
    <mergeCell ref="B2:G2"/>
    <mergeCell ref="T2:V2"/>
    <mergeCell ref="K2:L2"/>
    <mergeCell ref="N2:R2"/>
    <mergeCell ref="B33:E3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3" sqref="A3:A9"/>
    </sheetView>
  </sheetViews>
  <sheetFormatPr baseColWidth="10" defaultRowHeight="15" x14ac:dyDescent="0.2"/>
  <sheetData>
    <row r="1" spans="1:3" x14ac:dyDescent="0.2">
      <c r="A1" t="str">
        <f>Data!T3</f>
        <v>x</v>
      </c>
      <c r="B1" t="str">
        <f>Data!U3</f>
        <v>y</v>
      </c>
      <c r="C1" t="str">
        <f>Data!V3</f>
        <v>z</v>
      </c>
    </row>
    <row r="2" spans="1:3" x14ac:dyDescent="0.2">
      <c r="A2">
        <f>Data!T4</f>
        <v>2703</v>
      </c>
      <c r="B2">
        <f>Data!U4</f>
        <v>848</v>
      </c>
      <c r="C2">
        <f>Data!V4</f>
        <v>315</v>
      </c>
    </row>
    <row r="3" spans="1:3" x14ac:dyDescent="0.2">
      <c r="A3">
        <f>Data!T5</f>
        <v>2812</v>
      </c>
      <c r="B3">
        <f>Data!U5</f>
        <v>1014</v>
      </c>
      <c r="C3">
        <f>Data!V5</f>
        <v>348</v>
      </c>
    </row>
    <row r="4" spans="1:3" x14ac:dyDescent="0.2">
      <c r="A4">
        <f>Data!T6</f>
        <v>2567</v>
      </c>
      <c r="B4">
        <f>Data!U6</f>
        <v>1832</v>
      </c>
      <c r="C4">
        <f>Data!V6</f>
        <v>289</v>
      </c>
    </row>
    <row r="5" spans="1:3" x14ac:dyDescent="0.2">
      <c r="A5">
        <f>Data!T7</f>
        <v>2674</v>
      </c>
      <c r="B5">
        <f>Data!U7</f>
        <v>2134</v>
      </c>
      <c r="C5">
        <f>Data!V7</f>
        <v>311</v>
      </c>
    </row>
    <row r="6" spans="1:3" x14ac:dyDescent="0.2">
      <c r="A6">
        <f>Data!T8</f>
        <v>2844</v>
      </c>
      <c r="B6">
        <f>Data!U8</f>
        <v>2300</v>
      </c>
      <c r="C6">
        <f>Data!V8</f>
        <v>349</v>
      </c>
    </row>
    <row r="7" spans="1:3" x14ac:dyDescent="0.2">
      <c r="A7">
        <f>Data!T9</f>
        <v>2387</v>
      </c>
      <c r="B7">
        <f>Data!U9</f>
        <v>2250</v>
      </c>
      <c r="C7">
        <f>Data!V9</f>
        <v>311</v>
      </c>
    </row>
    <row r="8" spans="1:3" x14ac:dyDescent="0.2">
      <c r="A8">
        <f>Data!T10</f>
        <v>2837</v>
      </c>
      <c r="B8">
        <f>Data!U10</f>
        <v>3986</v>
      </c>
      <c r="C8">
        <f>Data!V10</f>
        <v>258</v>
      </c>
    </row>
    <row r="9" spans="1:3" x14ac:dyDescent="0.2">
      <c r="A9">
        <f>Data!T11</f>
        <v>3248</v>
      </c>
      <c r="B9">
        <f>Data!U11</f>
        <v>3822</v>
      </c>
      <c r="C9">
        <f>Data!V11</f>
        <v>270</v>
      </c>
    </row>
    <row r="10" spans="1:3" x14ac:dyDescent="0.2">
      <c r="A10">
        <f>Data!T12</f>
        <v>3394</v>
      </c>
      <c r="B10">
        <f>Data!U12</f>
        <v>3658</v>
      </c>
      <c r="C10">
        <f>Data!V12</f>
        <v>303</v>
      </c>
    </row>
    <row r="11" spans="1:3" x14ac:dyDescent="0.2">
      <c r="A11">
        <v>2992</v>
      </c>
      <c r="B11">
        <f>Data!U13</f>
        <v>2456</v>
      </c>
      <c r="C11">
        <f>Data!V13</f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F14" sqref="F14"/>
    </sheetView>
  </sheetViews>
  <sheetFormatPr baseColWidth="10" defaultRowHeight="15" x14ac:dyDescent="0.2"/>
  <sheetData>
    <row r="1" spans="1:1" x14ac:dyDescent="0.2">
      <c r="A1" s="80" t="s">
        <v>263</v>
      </c>
    </row>
    <row r="2" spans="1:1" x14ac:dyDescent="0.2">
      <c r="A2" s="81">
        <v>1</v>
      </c>
    </row>
    <row r="3" spans="1:1" x14ac:dyDescent="0.2">
      <c r="A3" s="81">
        <v>2</v>
      </c>
    </row>
    <row r="4" spans="1:1" x14ac:dyDescent="0.2">
      <c r="A4" s="81">
        <v>3</v>
      </c>
    </row>
    <row r="5" spans="1:1" x14ac:dyDescent="0.2">
      <c r="A5" s="81">
        <v>4</v>
      </c>
    </row>
    <row r="6" spans="1:1" x14ac:dyDescent="0.2">
      <c r="A6" s="81">
        <v>5</v>
      </c>
    </row>
    <row r="7" spans="1:1" x14ac:dyDescent="0.2">
      <c r="A7" s="81">
        <v>6</v>
      </c>
    </row>
    <row r="8" spans="1:1" x14ac:dyDescent="0.2">
      <c r="A8" s="81">
        <v>7</v>
      </c>
    </row>
    <row r="9" spans="1:1" x14ac:dyDescent="0.2">
      <c r="A9" s="81">
        <v>8</v>
      </c>
    </row>
    <row r="10" spans="1:1" x14ac:dyDescent="0.2">
      <c r="A10" s="81">
        <v>9</v>
      </c>
    </row>
    <row r="11" spans="1:1" x14ac:dyDescent="0.2">
      <c r="A11" s="8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B1" sqref="B1"/>
    </sheetView>
  </sheetViews>
  <sheetFormatPr baseColWidth="10" defaultRowHeight="15" x14ac:dyDescent="0.2"/>
  <cols>
    <col min="1" max="1" width="3" bestFit="1" customWidth="1"/>
    <col min="2" max="2" width="2.1640625" bestFit="1" customWidth="1"/>
    <col min="6" max="6" width="63.33203125" customWidth="1"/>
  </cols>
  <sheetData>
    <row r="1" spans="1:6" x14ac:dyDescent="0.2">
      <c r="B1" s="79" t="s">
        <v>199</v>
      </c>
      <c r="C1" s="79" t="s">
        <v>261</v>
      </c>
      <c r="D1" s="79" t="s">
        <v>262</v>
      </c>
    </row>
    <row r="2" spans="1:6" x14ac:dyDescent="0.2">
      <c r="A2" t="s">
        <v>170</v>
      </c>
      <c r="B2" s="79">
        <v>2</v>
      </c>
      <c r="C2" s="79">
        <v>1</v>
      </c>
      <c r="D2" s="79">
        <v>2</v>
      </c>
    </row>
    <row r="3" spans="1:6" x14ac:dyDescent="0.2">
      <c r="A3" t="s">
        <v>171</v>
      </c>
      <c r="B3" s="79">
        <v>4</v>
      </c>
      <c r="C3" s="79">
        <v>1</v>
      </c>
      <c r="D3" s="79">
        <v>4</v>
      </c>
    </row>
    <row r="4" spans="1:6" x14ac:dyDescent="0.2">
      <c r="A4" t="s">
        <v>172</v>
      </c>
      <c r="B4" s="79">
        <v>4</v>
      </c>
      <c r="C4" s="79">
        <v>2</v>
      </c>
      <c r="D4" s="79">
        <v>3</v>
      </c>
    </row>
    <row r="5" spans="1:6" x14ac:dyDescent="0.2">
      <c r="A5" t="s">
        <v>173</v>
      </c>
      <c r="B5" s="79">
        <v>4</v>
      </c>
      <c r="C5" s="79">
        <v>2</v>
      </c>
      <c r="D5" s="79">
        <v>4</v>
      </c>
    </row>
    <row r="6" spans="1:6" x14ac:dyDescent="0.2">
      <c r="A6" t="s">
        <v>174</v>
      </c>
      <c r="B6" s="79">
        <v>3</v>
      </c>
      <c r="C6" s="79">
        <v>2</v>
      </c>
      <c r="D6" s="79">
        <v>5</v>
      </c>
    </row>
    <row r="7" spans="1:6" x14ac:dyDescent="0.2">
      <c r="A7" t="s">
        <v>175</v>
      </c>
      <c r="B7" s="79">
        <v>1</v>
      </c>
      <c r="C7" s="79">
        <v>2</v>
      </c>
      <c r="D7" s="79">
        <v>6</v>
      </c>
      <c r="F7" s="78"/>
    </row>
    <row r="8" spans="1:6" x14ac:dyDescent="0.2">
      <c r="A8" t="s">
        <v>176</v>
      </c>
      <c r="B8" s="79">
        <v>5</v>
      </c>
      <c r="C8" s="79">
        <v>3</v>
      </c>
      <c r="D8" s="79">
        <v>6</v>
      </c>
    </row>
    <row r="9" spans="1:6" x14ac:dyDescent="0.2">
      <c r="A9" t="s">
        <v>177</v>
      </c>
      <c r="B9" s="79">
        <v>2</v>
      </c>
      <c r="C9" s="79">
        <v>4</v>
      </c>
      <c r="D9" s="79">
        <v>5</v>
      </c>
    </row>
    <row r="10" spans="1:6" x14ac:dyDescent="0.2">
      <c r="A10" t="s">
        <v>178</v>
      </c>
      <c r="B10" s="79">
        <v>5</v>
      </c>
      <c r="C10" s="79">
        <v>5</v>
      </c>
      <c r="D10" s="7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D91"/>
  <sheetViews>
    <sheetView workbookViewId="0">
      <selection activeCell="B1" sqref="B1"/>
    </sheetView>
  </sheetViews>
  <sheetFormatPr baseColWidth="10" defaultRowHeight="15" x14ac:dyDescent="0.2"/>
  <sheetData>
    <row r="1" spans="1:4" x14ac:dyDescent="0.2">
      <c r="B1" t="s">
        <v>199</v>
      </c>
      <c r="C1" t="s">
        <v>261</v>
      </c>
      <c r="D1" t="s">
        <v>262</v>
      </c>
    </row>
    <row r="2" spans="1:4" x14ac:dyDescent="0.2">
      <c r="A2" t="s">
        <v>170</v>
      </c>
      <c r="C2">
        <v>1</v>
      </c>
      <c r="D2">
        <v>2</v>
      </c>
    </row>
    <row r="3" spans="1:4" x14ac:dyDescent="0.2">
      <c r="A3" t="s">
        <v>171</v>
      </c>
      <c r="C3">
        <v>1</v>
      </c>
      <c r="D3">
        <v>3</v>
      </c>
    </row>
    <row r="4" spans="1:4" x14ac:dyDescent="0.2">
      <c r="A4" t="s">
        <v>172</v>
      </c>
      <c r="C4">
        <v>1</v>
      </c>
      <c r="D4">
        <v>4</v>
      </c>
    </row>
    <row r="5" spans="1:4" x14ac:dyDescent="0.2">
      <c r="A5" t="s">
        <v>173</v>
      </c>
      <c r="C5">
        <v>1</v>
      </c>
      <c r="D5">
        <v>5</v>
      </c>
    </row>
    <row r="6" spans="1:4" x14ac:dyDescent="0.2">
      <c r="A6" t="s">
        <v>174</v>
      </c>
      <c r="C6">
        <v>1</v>
      </c>
      <c r="D6">
        <v>6</v>
      </c>
    </row>
    <row r="7" spans="1:4" x14ac:dyDescent="0.2">
      <c r="A7" t="s">
        <v>175</v>
      </c>
      <c r="C7">
        <v>1</v>
      </c>
      <c r="D7">
        <v>7</v>
      </c>
    </row>
    <row r="8" spans="1:4" x14ac:dyDescent="0.2">
      <c r="A8" t="s">
        <v>176</v>
      </c>
      <c r="C8">
        <v>1</v>
      </c>
      <c r="D8">
        <v>8</v>
      </c>
    </row>
    <row r="9" spans="1:4" x14ac:dyDescent="0.2">
      <c r="A9" t="s">
        <v>177</v>
      </c>
      <c r="C9">
        <v>1</v>
      </c>
      <c r="D9">
        <v>9</v>
      </c>
    </row>
    <row r="10" spans="1:4" x14ac:dyDescent="0.2">
      <c r="A10" t="s">
        <v>178</v>
      </c>
      <c r="C10">
        <v>1</v>
      </c>
      <c r="D10">
        <v>10</v>
      </c>
    </row>
    <row r="11" spans="1:4" x14ac:dyDescent="0.2">
      <c r="A11" t="s">
        <v>179</v>
      </c>
      <c r="C11">
        <v>2</v>
      </c>
      <c r="D11">
        <v>1</v>
      </c>
    </row>
    <row r="12" spans="1:4" x14ac:dyDescent="0.2">
      <c r="A12" t="s">
        <v>180</v>
      </c>
      <c r="C12">
        <v>2</v>
      </c>
      <c r="D12">
        <v>3</v>
      </c>
    </row>
    <row r="13" spans="1:4" x14ac:dyDescent="0.2">
      <c r="A13" t="s">
        <v>181</v>
      </c>
      <c r="C13">
        <v>2</v>
      </c>
      <c r="D13">
        <v>4</v>
      </c>
    </row>
    <row r="14" spans="1:4" x14ac:dyDescent="0.2">
      <c r="A14" t="s">
        <v>182</v>
      </c>
      <c r="C14">
        <v>2</v>
      </c>
      <c r="D14">
        <v>5</v>
      </c>
    </row>
    <row r="15" spans="1:4" x14ac:dyDescent="0.2">
      <c r="A15" t="s">
        <v>183</v>
      </c>
      <c r="C15">
        <v>2</v>
      </c>
      <c r="D15">
        <v>6</v>
      </c>
    </row>
    <row r="16" spans="1:4" x14ac:dyDescent="0.2">
      <c r="A16" t="s">
        <v>184</v>
      </c>
      <c r="C16">
        <v>2</v>
      </c>
      <c r="D16">
        <v>7</v>
      </c>
    </row>
    <row r="17" spans="1:4" x14ac:dyDescent="0.2">
      <c r="A17" t="s">
        <v>185</v>
      </c>
      <c r="C17">
        <v>2</v>
      </c>
      <c r="D17">
        <v>8</v>
      </c>
    </row>
    <row r="18" spans="1:4" x14ac:dyDescent="0.2">
      <c r="A18" t="s">
        <v>186</v>
      </c>
      <c r="C18">
        <v>2</v>
      </c>
      <c r="D18">
        <v>9</v>
      </c>
    </row>
    <row r="19" spans="1:4" x14ac:dyDescent="0.2">
      <c r="A19" t="s">
        <v>187</v>
      </c>
      <c r="C19">
        <v>2</v>
      </c>
      <c r="D19">
        <v>10</v>
      </c>
    </row>
    <row r="20" spans="1:4" x14ac:dyDescent="0.2">
      <c r="A20" t="s">
        <v>188</v>
      </c>
      <c r="C20">
        <v>3</v>
      </c>
      <c r="D20">
        <v>1</v>
      </c>
    </row>
    <row r="21" spans="1:4" x14ac:dyDescent="0.2">
      <c r="A21" t="s">
        <v>189</v>
      </c>
      <c r="C21">
        <v>3</v>
      </c>
      <c r="D21">
        <v>2</v>
      </c>
    </row>
    <row r="22" spans="1:4" x14ac:dyDescent="0.2">
      <c r="A22" t="s">
        <v>190</v>
      </c>
      <c r="C22">
        <v>3</v>
      </c>
      <c r="D22">
        <v>4</v>
      </c>
    </row>
    <row r="23" spans="1:4" x14ac:dyDescent="0.2">
      <c r="A23" t="s">
        <v>191</v>
      </c>
      <c r="C23">
        <v>3</v>
      </c>
      <c r="D23">
        <v>5</v>
      </c>
    </row>
    <row r="24" spans="1:4" x14ac:dyDescent="0.2">
      <c r="A24" t="s">
        <v>192</v>
      </c>
      <c r="C24">
        <v>3</v>
      </c>
      <c r="D24">
        <v>6</v>
      </c>
    </row>
    <row r="25" spans="1:4" x14ac:dyDescent="0.2">
      <c r="A25" t="s">
        <v>193</v>
      </c>
      <c r="C25">
        <v>3</v>
      </c>
      <c r="D25">
        <v>7</v>
      </c>
    </row>
    <row r="26" spans="1:4" x14ac:dyDescent="0.2">
      <c r="A26" t="s">
        <v>194</v>
      </c>
      <c r="C26">
        <v>3</v>
      </c>
      <c r="D26">
        <v>8</v>
      </c>
    </row>
    <row r="27" spans="1:4" x14ac:dyDescent="0.2">
      <c r="A27" t="s">
        <v>195</v>
      </c>
      <c r="C27">
        <v>3</v>
      </c>
      <c r="D27">
        <v>9</v>
      </c>
    </row>
    <row r="28" spans="1:4" x14ac:dyDescent="0.2">
      <c r="A28" t="s">
        <v>196</v>
      </c>
      <c r="C28">
        <v>3</v>
      </c>
      <c r="D28">
        <v>10</v>
      </c>
    </row>
    <row r="29" spans="1:4" x14ac:dyDescent="0.2">
      <c r="A29" t="s">
        <v>197</v>
      </c>
      <c r="C29">
        <v>4</v>
      </c>
      <c r="D29">
        <v>1</v>
      </c>
    </row>
    <row r="30" spans="1:4" x14ac:dyDescent="0.2">
      <c r="A30" t="s">
        <v>198</v>
      </c>
      <c r="C30">
        <v>4</v>
      </c>
      <c r="D30">
        <v>2</v>
      </c>
    </row>
    <row r="31" spans="1:4" x14ac:dyDescent="0.2">
      <c r="A31" t="s">
        <v>200</v>
      </c>
      <c r="C31">
        <v>4</v>
      </c>
      <c r="D31">
        <v>3</v>
      </c>
    </row>
    <row r="32" spans="1:4" x14ac:dyDescent="0.2">
      <c r="A32" t="s">
        <v>201</v>
      </c>
      <c r="C32">
        <v>4</v>
      </c>
      <c r="D32">
        <v>5</v>
      </c>
    </row>
    <row r="33" spans="1:4" x14ac:dyDescent="0.2">
      <c r="A33" t="s">
        <v>202</v>
      </c>
      <c r="C33">
        <v>4</v>
      </c>
      <c r="D33">
        <v>6</v>
      </c>
    </row>
    <row r="34" spans="1:4" x14ac:dyDescent="0.2">
      <c r="A34" t="s">
        <v>203</v>
      </c>
      <c r="C34">
        <v>4</v>
      </c>
      <c r="D34">
        <v>7</v>
      </c>
    </row>
    <row r="35" spans="1:4" x14ac:dyDescent="0.2">
      <c r="A35" t="s">
        <v>204</v>
      </c>
      <c r="C35">
        <v>4</v>
      </c>
      <c r="D35">
        <v>8</v>
      </c>
    </row>
    <row r="36" spans="1:4" x14ac:dyDescent="0.2">
      <c r="A36" t="s">
        <v>205</v>
      </c>
      <c r="C36">
        <v>4</v>
      </c>
      <c r="D36">
        <v>9</v>
      </c>
    </row>
    <row r="37" spans="1:4" x14ac:dyDescent="0.2">
      <c r="A37" t="s">
        <v>206</v>
      </c>
      <c r="C37">
        <v>4</v>
      </c>
      <c r="D37">
        <v>10</v>
      </c>
    </row>
    <row r="38" spans="1:4" x14ac:dyDescent="0.2">
      <c r="A38" t="s">
        <v>207</v>
      </c>
      <c r="C38">
        <v>5</v>
      </c>
      <c r="D38">
        <v>1</v>
      </c>
    </row>
    <row r="39" spans="1:4" x14ac:dyDescent="0.2">
      <c r="A39" t="s">
        <v>208</v>
      </c>
      <c r="C39">
        <v>5</v>
      </c>
      <c r="D39">
        <v>2</v>
      </c>
    </row>
    <row r="40" spans="1:4" x14ac:dyDescent="0.2">
      <c r="A40" t="s">
        <v>209</v>
      </c>
      <c r="C40">
        <v>5</v>
      </c>
      <c r="D40">
        <v>3</v>
      </c>
    </row>
    <row r="41" spans="1:4" x14ac:dyDescent="0.2">
      <c r="A41" t="s">
        <v>210</v>
      </c>
      <c r="C41">
        <v>5</v>
      </c>
      <c r="D41">
        <v>4</v>
      </c>
    </row>
    <row r="42" spans="1:4" x14ac:dyDescent="0.2">
      <c r="A42" t="s">
        <v>211</v>
      </c>
      <c r="C42">
        <v>5</v>
      </c>
      <c r="D42">
        <v>6</v>
      </c>
    </row>
    <row r="43" spans="1:4" x14ac:dyDescent="0.2">
      <c r="A43" t="s">
        <v>212</v>
      </c>
      <c r="C43">
        <v>5</v>
      </c>
      <c r="D43">
        <v>7</v>
      </c>
    </row>
    <row r="44" spans="1:4" x14ac:dyDescent="0.2">
      <c r="A44" t="s">
        <v>213</v>
      </c>
      <c r="C44">
        <v>5</v>
      </c>
      <c r="D44">
        <v>8</v>
      </c>
    </row>
    <row r="45" spans="1:4" x14ac:dyDescent="0.2">
      <c r="A45" t="s">
        <v>214</v>
      </c>
      <c r="C45">
        <v>5</v>
      </c>
      <c r="D45">
        <v>9</v>
      </c>
    </row>
    <row r="46" spans="1:4" x14ac:dyDescent="0.2">
      <c r="A46" t="s">
        <v>215</v>
      </c>
      <c r="C46">
        <v>5</v>
      </c>
      <c r="D46">
        <v>10</v>
      </c>
    </row>
    <row r="47" spans="1:4" x14ac:dyDescent="0.2">
      <c r="A47" t="s">
        <v>216</v>
      </c>
      <c r="C47">
        <v>6</v>
      </c>
      <c r="D47">
        <v>1</v>
      </c>
    </row>
    <row r="48" spans="1:4" x14ac:dyDescent="0.2">
      <c r="A48" t="s">
        <v>217</v>
      </c>
      <c r="C48">
        <v>6</v>
      </c>
      <c r="D48">
        <v>2</v>
      </c>
    </row>
    <row r="49" spans="1:4" x14ac:dyDescent="0.2">
      <c r="A49" t="s">
        <v>218</v>
      </c>
      <c r="C49">
        <v>6</v>
      </c>
      <c r="D49">
        <v>3</v>
      </c>
    </row>
    <row r="50" spans="1:4" x14ac:dyDescent="0.2">
      <c r="A50" t="s">
        <v>219</v>
      </c>
      <c r="C50">
        <v>6</v>
      </c>
      <c r="D50">
        <v>4</v>
      </c>
    </row>
    <row r="51" spans="1:4" x14ac:dyDescent="0.2">
      <c r="A51" t="s">
        <v>220</v>
      </c>
      <c r="C51">
        <v>6</v>
      </c>
      <c r="D51">
        <v>5</v>
      </c>
    </row>
    <row r="52" spans="1:4" x14ac:dyDescent="0.2">
      <c r="A52" t="s">
        <v>221</v>
      </c>
      <c r="C52">
        <v>6</v>
      </c>
      <c r="D52">
        <v>7</v>
      </c>
    </row>
    <row r="53" spans="1:4" x14ac:dyDescent="0.2">
      <c r="A53" t="s">
        <v>222</v>
      </c>
      <c r="C53">
        <v>6</v>
      </c>
      <c r="D53">
        <v>8</v>
      </c>
    </row>
    <row r="54" spans="1:4" x14ac:dyDescent="0.2">
      <c r="A54" t="s">
        <v>223</v>
      </c>
      <c r="C54">
        <v>6</v>
      </c>
      <c r="D54">
        <v>9</v>
      </c>
    </row>
    <row r="55" spans="1:4" x14ac:dyDescent="0.2">
      <c r="A55" t="s">
        <v>224</v>
      </c>
      <c r="C55">
        <v>6</v>
      </c>
      <c r="D55">
        <v>10</v>
      </c>
    </row>
    <row r="56" spans="1:4" x14ac:dyDescent="0.2">
      <c r="A56" t="s">
        <v>225</v>
      </c>
      <c r="C56">
        <v>7</v>
      </c>
      <c r="D56">
        <v>1</v>
      </c>
    </row>
    <row r="57" spans="1:4" x14ac:dyDescent="0.2">
      <c r="A57" t="s">
        <v>226</v>
      </c>
      <c r="C57">
        <v>7</v>
      </c>
      <c r="D57">
        <v>2</v>
      </c>
    </row>
    <row r="58" spans="1:4" x14ac:dyDescent="0.2">
      <c r="A58" t="s">
        <v>227</v>
      </c>
      <c r="C58">
        <v>7</v>
      </c>
      <c r="D58">
        <v>3</v>
      </c>
    </row>
    <row r="59" spans="1:4" x14ac:dyDescent="0.2">
      <c r="A59" t="s">
        <v>228</v>
      </c>
      <c r="C59">
        <v>7</v>
      </c>
      <c r="D59">
        <v>4</v>
      </c>
    </row>
    <row r="60" spans="1:4" x14ac:dyDescent="0.2">
      <c r="A60" t="s">
        <v>229</v>
      </c>
      <c r="C60">
        <v>7</v>
      </c>
      <c r="D60">
        <v>5</v>
      </c>
    </row>
    <row r="61" spans="1:4" x14ac:dyDescent="0.2">
      <c r="A61" t="s">
        <v>230</v>
      </c>
      <c r="C61">
        <v>7</v>
      </c>
      <c r="D61">
        <v>6</v>
      </c>
    </row>
    <row r="62" spans="1:4" x14ac:dyDescent="0.2">
      <c r="A62" t="s">
        <v>231</v>
      </c>
      <c r="C62">
        <v>7</v>
      </c>
      <c r="D62">
        <v>8</v>
      </c>
    </row>
    <row r="63" spans="1:4" x14ac:dyDescent="0.2">
      <c r="A63" t="s">
        <v>232</v>
      </c>
      <c r="C63">
        <v>7</v>
      </c>
      <c r="D63">
        <v>9</v>
      </c>
    </row>
    <row r="64" spans="1:4" x14ac:dyDescent="0.2">
      <c r="A64" t="s">
        <v>233</v>
      </c>
      <c r="C64">
        <v>7</v>
      </c>
      <c r="D64">
        <v>10</v>
      </c>
    </row>
    <row r="65" spans="1:4" x14ac:dyDescent="0.2">
      <c r="A65" t="s">
        <v>234</v>
      </c>
      <c r="C65">
        <v>8</v>
      </c>
      <c r="D65">
        <v>1</v>
      </c>
    </row>
    <row r="66" spans="1:4" x14ac:dyDescent="0.2">
      <c r="A66" t="s">
        <v>235</v>
      </c>
      <c r="C66">
        <v>8</v>
      </c>
      <c r="D66">
        <v>2</v>
      </c>
    </row>
    <row r="67" spans="1:4" x14ac:dyDescent="0.2">
      <c r="A67" t="s">
        <v>236</v>
      </c>
      <c r="C67">
        <v>8</v>
      </c>
      <c r="D67">
        <v>3</v>
      </c>
    </row>
    <row r="68" spans="1:4" x14ac:dyDescent="0.2">
      <c r="A68" t="s">
        <v>237</v>
      </c>
      <c r="C68">
        <v>8</v>
      </c>
      <c r="D68">
        <v>4</v>
      </c>
    </row>
    <row r="69" spans="1:4" x14ac:dyDescent="0.2">
      <c r="A69" t="s">
        <v>238</v>
      </c>
      <c r="C69">
        <v>8</v>
      </c>
      <c r="D69">
        <v>5</v>
      </c>
    </row>
    <row r="70" spans="1:4" x14ac:dyDescent="0.2">
      <c r="A70" t="s">
        <v>239</v>
      </c>
      <c r="C70">
        <v>8</v>
      </c>
      <c r="D70">
        <v>6</v>
      </c>
    </row>
    <row r="71" spans="1:4" x14ac:dyDescent="0.2">
      <c r="A71" t="s">
        <v>240</v>
      </c>
      <c r="C71">
        <v>8</v>
      </c>
      <c r="D71">
        <v>7</v>
      </c>
    </row>
    <row r="72" spans="1:4" x14ac:dyDescent="0.2">
      <c r="A72" t="s">
        <v>241</v>
      </c>
      <c r="C72">
        <v>8</v>
      </c>
      <c r="D72">
        <v>9</v>
      </c>
    </row>
    <row r="73" spans="1:4" x14ac:dyDescent="0.2">
      <c r="A73" t="s">
        <v>242</v>
      </c>
      <c r="C73">
        <v>8</v>
      </c>
      <c r="D73">
        <v>10</v>
      </c>
    </row>
    <row r="74" spans="1:4" x14ac:dyDescent="0.2">
      <c r="A74" t="s">
        <v>243</v>
      </c>
      <c r="C74">
        <v>9</v>
      </c>
      <c r="D74">
        <v>1</v>
      </c>
    </row>
    <row r="75" spans="1:4" x14ac:dyDescent="0.2">
      <c r="A75" t="s">
        <v>244</v>
      </c>
      <c r="C75">
        <v>9</v>
      </c>
      <c r="D75">
        <v>2</v>
      </c>
    </row>
    <row r="76" spans="1:4" x14ac:dyDescent="0.2">
      <c r="A76" t="s">
        <v>245</v>
      </c>
      <c r="C76">
        <v>9</v>
      </c>
      <c r="D76">
        <v>3</v>
      </c>
    </row>
    <row r="77" spans="1:4" x14ac:dyDescent="0.2">
      <c r="A77" t="s">
        <v>246</v>
      </c>
      <c r="C77">
        <v>9</v>
      </c>
      <c r="D77">
        <v>4</v>
      </c>
    </row>
    <row r="78" spans="1:4" x14ac:dyDescent="0.2">
      <c r="A78" t="s">
        <v>247</v>
      </c>
      <c r="C78">
        <v>9</v>
      </c>
      <c r="D78">
        <v>5</v>
      </c>
    </row>
    <row r="79" spans="1:4" x14ac:dyDescent="0.2">
      <c r="A79" t="s">
        <v>248</v>
      </c>
      <c r="C79">
        <v>9</v>
      </c>
      <c r="D79">
        <v>6</v>
      </c>
    </row>
    <row r="80" spans="1:4" x14ac:dyDescent="0.2">
      <c r="A80" t="s">
        <v>249</v>
      </c>
      <c r="C80">
        <v>9</v>
      </c>
      <c r="D80">
        <v>7</v>
      </c>
    </row>
    <row r="81" spans="1:4" x14ac:dyDescent="0.2">
      <c r="A81" t="s">
        <v>250</v>
      </c>
      <c r="C81">
        <v>9</v>
      </c>
      <c r="D81">
        <v>8</v>
      </c>
    </row>
    <row r="82" spans="1:4" x14ac:dyDescent="0.2">
      <c r="A82" t="s">
        <v>251</v>
      </c>
      <c r="C82">
        <v>9</v>
      </c>
      <c r="D82">
        <v>10</v>
      </c>
    </row>
    <row r="83" spans="1:4" x14ac:dyDescent="0.2">
      <c r="A83" t="s">
        <v>252</v>
      </c>
      <c r="C83">
        <v>10</v>
      </c>
      <c r="D83">
        <v>1</v>
      </c>
    </row>
    <row r="84" spans="1:4" x14ac:dyDescent="0.2">
      <c r="A84" t="s">
        <v>253</v>
      </c>
      <c r="C84">
        <v>10</v>
      </c>
      <c r="D84">
        <v>2</v>
      </c>
    </row>
    <row r="85" spans="1:4" x14ac:dyDescent="0.2">
      <c r="A85" t="s">
        <v>254</v>
      </c>
      <c r="C85">
        <v>10</v>
      </c>
      <c r="D85">
        <v>3</v>
      </c>
    </row>
    <row r="86" spans="1:4" x14ac:dyDescent="0.2">
      <c r="A86" t="s">
        <v>255</v>
      </c>
      <c r="C86">
        <v>10</v>
      </c>
      <c r="D86">
        <v>4</v>
      </c>
    </row>
    <row r="87" spans="1:4" x14ac:dyDescent="0.2">
      <c r="A87" t="s">
        <v>256</v>
      </c>
      <c r="C87">
        <v>10</v>
      </c>
      <c r="D87">
        <v>5</v>
      </c>
    </row>
    <row r="88" spans="1:4" x14ac:dyDescent="0.2">
      <c r="A88" t="s">
        <v>257</v>
      </c>
      <c r="C88">
        <v>10</v>
      </c>
      <c r="D88">
        <v>6</v>
      </c>
    </row>
    <row r="89" spans="1:4" x14ac:dyDescent="0.2">
      <c r="A89" t="s">
        <v>258</v>
      </c>
      <c r="C89">
        <v>10</v>
      </c>
      <c r="D89">
        <v>7</v>
      </c>
    </row>
    <row r="90" spans="1:4" x14ac:dyDescent="0.2">
      <c r="A90" t="s">
        <v>259</v>
      </c>
      <c r="C90">
        <v>10</v>
      </c>
      <c r="D90">
        <v>8</v>
      </c>
    </row>
    <row r="91" spans="1:4" x14ac:dyDescent="0.2">
      <c r="A91" t="s">
        <v>260</v>
      </c>
      <c r="C91">
        <v>10</v>
      </c>
      <c r="D9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A10"/>
  <sheetViews>
    <sheetView workbookViewId="0">
      <selection activeCell="B1" sqref="B1"/>
    </sheetView>
  </sheetViews>
  <sheetFormatPr baseColWidth="10" defaultRowHeight="15" x14ac:dyDescent="0.2"/>
  <sheetData>
    <row r="1" spans="1:1" x14ac:dyDescent="0.2">
      <c r="A1" s="77">
        <v>1</v>
      </c>
    </row>
    <row r="2" spans="1:1" x14ac:dyDescent="0.2">
      <c r="A2" s="77">
        <v>2</v>
      </c>
    </row>
    <row r="3" spans="1:1" x14ac:dyDescent="0.2">
      <c r="A3" s="77">
        <v>3</v>
      </c>
    </row>
    <row r="4" spans="1:1" x14ac:dyDescent="0.2">
      <c r="A4" s="77">
        <v>4</v>
      </c>
    </row>
    <row r="5" spans="1:1" x14ac:dyDescent="0.2">
      <c r="A5" s="77">
        <v>5</v>
      </c>
    </row>
    <row r="6" spans="1:1" x14ac:dyDescent="0.2">
      <c r="A6" s="77">
        <v>6</v>
      </c>
    </row>
    <row r="7" spans="1:1" x14ac:dyDescent="0.2">
      <c r="A7" s="77">
        <v>7</v>
      </c>
    </row>
    <row r="8" spans="1:1" x14ac:dyDescent="0.2">
      <c r="A8" s="77">
        <v>8</v>
      </c>
    </row>
    <row r="9" spans="1:1" x14ac:dyDescent="0.2">
      <c r="A9" s="77">
        <v>9</v>
      </c>
    </row>
    <row r="10" spans="1:1" x14ac:dyDescent="0.2">
      <c r="A10" s="7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1:S11"/>
  <sheetViews>
    <sheetView workbookViewId="0">
      <selection activeCell="B1" sqref="B1"/>
    </sheetView>
  </sheetViews>
  <sheetFormatPr baseColWidth="10" defaultRowHeight="15" x14ac:dyDescent="0.2"/>
  <cols>
    <col min="1" max="1" width="4.5" customWidth="1"/>
    <col min="2" max="11" width="5.33203125" customWidth="1"/>
  </cols>
  <sheetData>
    <row r="1" spans="1:19" ht="16" thickBot="1" x14ac:dyDescent="0.25">
      <c r="B1">
        <f t="array" ref="B1:K1">TRANSPOSE(A2:A11)</f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9" ht="23" customHeight="1" x14ac:dyDescent="0.2">
      <c r="A2" s="72">
        <v>1</v>
      </c>
      <c r="B2">
        <f>SQRT((VLOOKUP(Sheet3!$A2,Data!$S$4:$T$13,2,0)-VLOOKUP(Sheet3!B$1,Data!$S$4:$U$13,2,0))^2+(VLOOKUP(Sheet3!$A2,Data!$S$4:$U$13,3,0)-VLOOKUP(Sheet3!B$1,Data!$S$4:$U$13,3,0))^2)</f>
        <v>0</v>
      </c>
      <c r="C2" s="82">
        <f>SQRT((VLOOKUP(Sheet3!$A2,Data!$S$4:$T$13,2,0)-VLOOKUP(Sheet3!C$1,Data!$S$4:$U$13,2,0))^2+(VLOOKUP(Sheet3!$A2,Data!$S$4:$U$13,3,0)-VLOOKUP(Sheet3!C$1,Data!$S$4:$U$13,3,0))^2)</f>
        <v>198.58751219550538</v>
      </c>
      <c r="D2" s="82">
        <f>SQRT((VLOOKUP(Sheet3!$A2,Data!$S$4:$T$13,2,0)-VLOOKUP(Sheet3!D$1,Data!$S$4:$U$13,2,0))^2+(VLOOKUP(Sheet3!$A2,Data!$S$4:$U$13,3,0)-VLOOKUP(Sheet3!D$1,Data!$S$4:$U$13,3,0))^2)</f>
        <v>993.35391477559494</v>
      </c>
      <c r="E2" s="82">
        <f>SQRT((VLOOKUP(Sheet3!$A2,Data!$S$4:$T$13,2,0)-VLOOKUP(Sheet3!E$1,Data!$S$4:$U$13,2,0))^2+(VLOOKUP(Sheet3!$A2,Data!$S$4:$U$13,3,0)-VLOOKUP(Sheet3!E$1,Data!$S$4:$U$13,3,0))^2)</f>
        <v>1286.3269413333455</v>
      </c>
      <c r="F2" s="82">
        <f>SQRT((VLOOKUP(Sheet3!$A2,Data!$S$4:$T$13,2,0)-VLOOKUP(Sheet3!F$1,Data!$S$4:$U$13,2,0))^2+(VLOOKUP(Sheet3!$A2,Data!$S$4:$U$13,3,0)-VLOOKUP(Sheet3!F$1,Data!$S$4:$U$13,3,0))^2)</f>
        <v>1458.8300106592269</v>
      </c>
      <c r="G2" s="82">
        <f>SQRT((VLOOKUP(Sheet3!$A2,Data!$S$4:$T$13,2,0)-VLOOKUP(Sheet3!G$1,Data!$S$4:$U$13,2,0))^2+(VLOOKUP(Sheet3!$A2,Data!$S$4:$U$13,3,0)-VLOOKUP(Sheet3!G$1,Data!$S$4:$U$13,3,0))^2)</f>
        <v>1437.1708318776859</v>
      </c>
      <c r="H2" s="82">
        <f>SQRT((VLOOKUP(Sheet3!$A2,Data!$S$4:$T$13,2,0)-VLOOKUP(Sheet3!H$1,Data!$S$4:$U$13,2,0))^2+(VLOOKUP(Sheet3!$A2,Data!$S$4:$U$13,3,0)-VLOOKUP(Sheet3!H$1,Data!$S$4:$U$13,3,0))^2)</f>
        <v>3140.8597549078818</v>
      </c>
      <c r="I2" s="82">
        <f>SQRT((VLOOKUP(Sheet3!$A2,Data!$S$4:$T$13,2,0)-VLOOKUP(Sheet3!I$1,Data!$S$4:$U$13,2,0))^2+(VLOOKUP(Sheet3!$A2,Data!$S$4:$U$13,3,0)-VLOOKUP(Sheet3!I$1,Data!$S$4:$U$13,3,0))^2)</f>
        <v>3023.5245988746315</v>
      </c>
      <c r="J2" s="82">
        <f>SQRT((VLOOKUP(Sheet3!$A2,Data!$S$4:$T$13,2,0)-VLOOKUP(Sheet3!J$1,Data!$S$4:$U$13,2,0))^2+(VLOOKUP(Sheet3!$A2,Data!$S$4:$U$13,3,0)-VLOOKUP(Sheet3!J$1,Data!$S$4:$U$13,3,0))^2)</f>
        <v>2893.7140494527098</v>
      </c>
      <c r="K2" s="82">
        <f>SQRT((VLOOKUP(Sheet3!$A2,Data!$S$4:$T$13,2,0)-VLOOKUP(Sheet3!K$1,Data!$S$4:$U$13,2,0))^2+(VLOOKUP(Sheet3!$A2,Data!$S$4:$U$13,3,0)-VLOOKUP(Sheet3!K$1,Data!$S$4:$U$13,3,0))^2)</f>
        <v>1633.7640588530523</v>
      </c>
    </row>
    <row r="3" spans="1:19" ht="23" customHeight="1" x14ac:dyDescent="0.2">
      <c r="A3" s="75">
        <v>2</v>
      </c>
      <c r="B3">
        <f>SQRT((VLOOKUP(Sheet3!$A3,Data!$S$4:$T$13,2,0)-VLOOKUP(Sheet3!B$1,Data!$S$4:$U$13,2,0))^2+(VLOOKUP(Sheet3!$A3,Data!$S$4:$U$13,3,0)-VLOOKUP(Sheet3!B$1,Data!$S$4:$U$13,3,0))^2)</f>
        <v>198.58751219550538</v>
      </c>
      <c r="C3">
        <f>SQRT((VLOOKUP(Sheet3!$A3,Data!$S$4:$T$13,2,0)-VLOOKUP(Sheet3!C$1,Data!$S$4:$U$13,2,0))^2+(VLOOKUP(Sheet3!$A3,Data!$S$4:$U$13,3,0)-VLOOKUP(Sheet3!C$1,Data!$S$4:$U$13,3,0))^2)</f>
        <v>0</v>
      </c>
      <c r="D3" s="82">
        <f>SQRT((VLOOKUP(Sheet3!$A3,Data!$S$4:$T$13,2,0)-VLOOKUP(Sheet3!D$1,Data!$S$4:$U$13,2,0))^2+(VLOOKUP(Sheet3!$A3,Data!$S$4:$U$13,3,0)-VLOOKUP(Sheet3!D$1,Data!$S$4:$U$13,3,0))^2)</f>
        <v>853.90221922653416</v>
      </c>
      <c r="E3" s="82">
        <f>SQRT((VLOOKUP(Sheet3!$A3,Data!$S$4:$T$13,2,0)-VLOOKUP(Sheet3!E$1,Data!$S$4:$U$13,2,0))^2+(VLOOKUP(Sheet3!$A3,Data!$S$4:$U$13,3,0)-VLOOKUP(Sheet3!E$1,Data!$S$4:$U$13,3,0))^2)</f>
        <v>1128.4697603391949</v>
      </c>
      <c r="F3" s="82">
        <f>SQRT((VLOOKUP(Sheet3!$A3,Data!$S$4:$T$13,2,0)-VLOOKUP(Sheet3!F$1,Data!$S$4:$U$13,2,0))^2+(VLOOKUP(Sheet3!$A3,Data!$S$4:$U$13,3,0)-VLOOKUP(Sheet3!F$1,Data!$S$4:$U$13,3,0))^2)</f>
        <v>1286.3980721378589</v>
      </c>
      <c r="G3" s="82">
        <f>SQRT((VLOOKUP(Sheet3!$A3,Data!$S$4:$T$13,2,0)-VLOOKUP(Sheet3!G$1,Data!$S$4:$U$13,2,0))^2+(VLOOKUP(Sheet3!$A3,Data!$S$4:$U$13,3,0)-VLOOKUP(Sheet3!G$1,Data!$S$4:$U$13,3,0))^2)</f>
        <v>1307.0275437036512</v>
      </c>
      <c r="H3" s="82">
        <f>SQRT((VLOOKUP(Sheet3!$A3,Data!$S$4:$T$13,2,0)-VLOOKUP(Sheet3!H$1,Data!$S$4:$U$13,2,0))^2+(VLOOKUP(Sheet3!$A3,Data!$S$4:$U$13,3,0)-VLOOKUP(Sheet3!H$1,Data!$S$4:$U$13,3,0))^2)</f>
        <v>2972.1051461884722</v>
      </c>
      <c r="I3" s="82">
        <f>SQRT((VLOOKUP(Sheet3!$A3,Data!$S$4:$T$13,2,0)-VLOOKUP(Sheet3!I$1,Data!$S$4:$U$13,2,0))^2+(VLOOKUP(Sheet3!$A3,Data!$S$4:$U$13,3,0)-VLOOKUP(Sheet3!I$1,Data!$S$4:$U$13,3,0))^2)</f>
        <v>2841.6474095144176</v>
      </c>
      <c r="J3" s="82">
        <f>SQRT((VLOOKUP(Sheet3!$A3,Data!$S$4:$T$13,2,0)-VLOOKUP(Sheet3!J$1,Data!$S$4:$U$13,2,0))^2+(VLOOKUP(Sheet3!$A3,Data!$S$4:$U$13,3,0)-VLOOKUP(Sheet3!J$1,Data!$S$4:$U$13,3,0))^2)</f>
        <v>2707.2975455239493</v>
      </c>
      <c r="K3" s="82">
        <f>SQRT((VLOOKUP(Sheet3!$A3,Data!$S$4:$T$13,2,0)-VLOOKUP(Sheet3!K$1,Data!$S$4:$U$13,2,0))^2+(VLOOKUP(Sheet3!$A3,Data!$S$4:$U$13,3,0)-VLOOKUP(Sheet3!K$1,Data!$S$4:$U$13,3,0))^2)</f>
        <v>1453.1909716207294</v>
      </c>
    </row>
    <row r="4" spans="1:19" ht="23" customHeight="1" x14ac:dyDescent="0.2">
      <c r="A4" s="75">
        <v>3</v>
      </c>
      <c r="B4">
        <f>SQRT((VLOOKUP(Sheet3!$A4,Data!$S$4:$T$13,2,0)-VLOOKUP(Sheet3!B$1,Data!$S$4:$U$13,2,0))^2+(VLOOKUP(Sheet3!$A4,Data!$S$4:$U$13,3,0)-VLOOKUP(Sheet3!B$1,Data!$S$4:$U$13,3,0))^2)</f>
        <v>993.35391477559494</v>
      </c>
      <c r="C4">
        <f>SQRT((VLOOKUP(Sheet3!$A4,Data!$S$4:$T$13,2,0)-VLOOKUP(Sheet3!C$1,Data!$S$4:$U$13,2,0))^2+(VLOOKUP(Sheet3!$A4,Data!$S$4:$U$13,3,0)-VLOOKUP(Sheet3!C$1,Data!$S$4:$U$13,3,0))^2)</f>
        <v>853.90221922653416</v>
      </c>
      <c r="D4">
        <f>SQRT((VLOOKUP(Sheet3!$A4,Data!$S$4:$T$13,2,0)-VLOOKUP(Sheet3!D$1,Data!$S$4:$U$13,2,0))^2+(VLOOKUP(Sheet3!$A4,Data!$S$4:$U$13,3,0)-VLOOKUP(Sheet3!D$1,Data!$S$4:$U$13,3,0))^2)</f>
        <v>0</v>
      </c>
      <c r="E4" s="82">
        <f>SQRT((VLOOKUP(Sheet3!$A4,Data!$S$4:$T$13,2,0)-VLOOKUP(Sheet3!E$1,Data!$S$4:$U$13,2,0))^2+(VLOOKUP(Sheet3!$A4,Data!$S$4:$U$13,3,0)-VLOOKUP(Sheet3!E$1,Data!$S$4:$U$13,3,0))^2)</f>
        <v>320.39506862621965</v>
      </c>
      <c r="F4" s="82">
        <f>SQRT((VLOOKUP(Sheet3!$A4,Data!$S$4:$T$13,2,0)-VLOOKUP(Sheet3!F$1,Data!$S$4:$U$13,2,0))^2+(VLOOKUP(Sheet3!$A4,Data!$S$4:$U$13,3,0)-VLOOKUP(Sheet3!F$1,Data!$S$4:$U$13,3,0))^2)</f>
        <v>543.83177546002219</v>
      </c>
      <c r="G4" s="82">
        <f>SQRT((VLOOKUP(Sheet3!$A4,Data!$S$4:$T$13,2,0)-VLOOKUP(Sheet3!G$1,Data!$S$4:$U$13,2,0))^2+(VLOOKUP(Sheet3!$A4,Data!$S$4:$U$13,3,0)-VLOOKUP(Sheet3!G$1,Data!$S$4:$U$13,3,0))^2)</f>
        <v>455.1087782058263</v>
      </c>
      <c r="H4" s="82">
        <f>SQRT((VLOOKUP(Sheet3!$A4,Data!$S$4:$T$13,2,0)-VLOOKUP(Sheet3!H$1,Data!$S$4:$U$13,2,0))^2+(VLOOKUP(Sheet3!$A4,Data!$S$4:$U$13,3,0)-VLOOKUP(Sheet3!H$1,Data!$S$4:$U$13,3,0))^2)</f>
        <v>2170.856052344328</v>
      </c>
      <c r="I4" s="82">
        <f>SQRT((VLOOKUP(Sheet3!$A4,Data!$S$4:$T$13,2,0)-VLOOKUP(Sheet3!I$1,Data!$S$4:$U$13,2,0))^2+(VLOOKUP(Sheet3!$A4,Data!$S$4:$U$13,3,0)-VLOOKUP(Sheet3!I$1,Data!$S$4:$U$13,3,0))^2)</f>
        <v>2103.2976489313155</v>
      </c>
      <c r="J4" s="82">
        <f>SQRT((VLOOKUP(Sheet3!$A4,Data!$S$4:$T$13,2,0)-VLOOKUP(Sheet3!J$1,Data!$S$4:$U$13,2,0))^2+(VLOOKUP(Sheet3!$A4,Data!$S$4:$U$13,3,0)-VLOOKUP(Sheet3!J$1,Data!$S$4:$U$13,3,0))^2)</f>
        <v>2004.5460832816989</v>
      </c>
      <c r="K4" s="82">
        <f>SQRT((VLOOKUP(Sheet3!$A4,Data!$S$4:$T$13,2,0)-VLOOKUP(Sheet3!K$1,Data!$S$4:$U$13,2,0))^2+(VLOOKUP(Sheet3!$A4,Data!$S$4:$U$13,3,0)-VLOOKUP(Sheet3!K$1,Data!$S$4:$U$13,3,0))^2)</f>
        <v>754.98410579296308</v>
      </c>
      <c r="O4" s="93" t="s">
        <v>264</v>
      </c>
      <c r="P4" s="93"/>
      <c r="Q4" s="93"/>
      <c r="R4" s="93"/>
      <c r="S4" s="83"/>
    </row>
    <row r="5" spans="1:19" ht="23" customHeight="1" x14ac:dyDescent="0.2">
      <c r="A5" s="75">
        <v>4</v>
      </c>
      <c r="B5">
        <f>SQRT((VLOOKUP(Sheet3!$A5,Data!$S$4:$T$13,2,0)-VLOOKUP(Sheet3!B$1,Data!$S$4:$U$13,2,0))^2+(VLOOKUP(Sheet3!$A5,Data!$S$4:$U$13,3,0)-VLOOKUP(Sheet3!B$1,Data!$S$4:$U$13,3,0))^2)</f>
        <v>1286.3269413333455</v>
      </c>
      <c r="C5">
        <f>SQRT((VLOOKUP(Sheet3!$A5,Data!$S$4:$T$13,2,0)-VLOOKUP(Sheet3!C$1,Data!$S$4:$U$13,2,0))^2+(VLOOKUP(Sheet3!$A5,Data!$S$4:$U$13,3,0)-VLOOKUP(Sheet3!C$1,Data!$S$4:$U$13,3,0))^2)</f>
        <v>1128.4697603391949</v>
      </c>
      <c r="D5">
        <f>SQRT((VLOOKUP(Sheet3!$A5,Data!$S$4:$T$13,2,0)-VLOOKUP(Sheet3!D$1,Data!$S$4:$U$13,2,0))^2+(VLOOKUP(Sheet3!$A5,Data!$S$4:$U$13,3,0)-VLOOKUP(Sheet3!D$1,Data!$S$4:$U$13,3,0))^2)</f>
        <v>320.39506862621965</v>
      </c>
      <c r="E5">
        <f>SQRT((VLOOKUP(Sheet3!$A5,Data!$S$4:$T$13,2,0)-VLOOKUP(Sheet3!E$1,Data!$S$4:$U$13,2,0))^2+(VLOOKUP(Sheet3!$A5,Data!$S$4:$U$13,3,0)-VLOOKUP(Sheet3!E$1,Data!$S$4:$U$13,3,0))^2)</f>
        <v>0</v>
      </c>
      <c r="F5" s="82">
        <f>SQRT((VLOOKUP(Sheet3!$A5,Data!$S$4:$T$13,2,0)-VLOOKUP(Sheet3!F$1,Data!$S$4:$U$13,2,0))^2+(VLOOKUP(Sheet3!$A5,Data!$S$4:$U$13,3,0)-VLOOKUP(Sheet3!F$1,Data!$S$4:$U$13,3,0))^2)</f>
        <v>237.60471375795558</v>
      </c>
      <c r="G5" s="82">
        <f>SQRT((VLOOKUP(Sheet3!$A5,Data!$S$4:$T$13,2,0)-VLOOKUP(Sheet3!G$1,Data!$S$4:$U$13,2,0))^2+(VLOOKUP(Sheet3!$A5,Data!$S$4:$U$13,3,0)-VLOOKUP(Sheet3!G$1,Data!$S$4:$U$13,3,0))^2)</f>
        <v>309.55613384328211</v>
      </c>
      <c r="H5" s="82">
        <f>SQRT((VLOOKUP(Sheet3!$A5,Data!$S$4:$T$13,2,0)-VLOOKUP(Sheet3!H$1,Data!$S$4:$U$13,2,0))^2+(VLOOKUP(Sheet3!$A5,Data!$S$4:$U$13,3,0)-VLOOKUP(Sheet3!H$1,Data!$S$4:$U$13,3,0))^2)</f>
        <v>1859.1592185716638</v>
      </c>
      <c r="I5" s="82">
        <f>SQRT((VLOOKUP(Sheet3!$A5,Data!$S$4:$T$13,2,0)-VLOOKUP(Sheet3!I$1,Data!$S$4:$U$13,2,0))^2+(VLOOKUP(Sheet3!$A5,Data!$S$4:$U$13,3,0)-VLOOKUP(Sheet3!I$1,Data!$S$4:$U$13,3,0))^2)</f>
        <v>1782.924563743514</v>
      </c>
      <c r="J5" s="82">
        <f>SQRT((VLOOKUP(Sheet3!$A5,Data!$S$4:$T$13,2,0)-VLOOKUP(Sheet3!J$1,Data!$S$4:$U$13,2,0))^2+(VLOOKUP(Sheet3!$A5,Data!$S$4:$U$13,3,0)-VLOOKUP(Sheet3!J$1,Data!$S$4:$U$13,3,0))^2)</f>
        <v>1685.5195044851898</v>
      </c>
      <c r="K5" s="82">
        <f>SQRT((VLOOKUP(Sheet3!$A5,Data!$S$4:$T$13,2,0)-VLOOKUP(Sheet3!K$1,Data!$S$4:$U$13,2,0))^2+(VLOOKUP(Sheet3!$A5,Data!$S$4:$U$13,3,0)-VLOOKUP(Sheet3!K$1,Data!$S$4:$U$13,3,0))^2)</f>
        <v>452.55717870784019</v>
      </c>
      <c r="O5" s="93"/>
      <c r="P5" s="93"/>
      <c r="Q5" s="93"/>
      <c r="R5" s="93"/>
      <c r="S5" s="83"/>
    </row>
    <row r="6" spans="1:19" ht="23" customHeight="1" x14ac:dyDescent="0.2">
      <c r="A6" s="75">
        <v>5</v>
      </c>
      <c r="B6">
        <f>SQRT((VLOOKUP(Sheet3!$A6,Data!$S$4:$T$13,2,0)-VLOOKUP(Sheet3!B$1,Data!$S$4:$U$13,2,0))^2+(VLOOKUP(Sheet3!$A6,Data!$S$4:$U$13,3,0)-VLOOKUP(Sheet3!B$1,Data!$S$4:$U$13,3,0))^2)</f>
        <v>1458.8300106592269</v>
      </c>
      <c r="C6">
        <f>SQRT((VLOOKUP(Sheet3!$A6,Data!$S$4:$T$13,2,0)-VLOOKUP(Sheet3!C$1,Data!$S$4:$U$13,2,0))^2+(VLOOKUP(Sheet3!$A6,Data!$S$4:$U$13,3,0)-VLOOKUP(Sheet3!C$1,Data!$S$4:$U$13,3,0))^2)</f>
        <v>1286.3980721378589</v>
      </c>
      <c r="D6">
        <f>SQRT((VLOOKUP(Sheet3!$A6,Data!$S$4:$T$13,2,0)-VLOOKUP(Sheet3!D$1,Data!$S$4:$U$13,2,0))^2+(VLOOKUP(Sheet3!$A6,Data!$S$4:$U$13,3,0)-VLOOKUP(Sheet3!D$1,Data!$S$4:$U$13,3,0))^2)</f>
        <v>543.83177546002219</v>
      </c>
      <c r="E6">
        <f>SQRT((VLOOKUP(Sheet3!$A6,Data!$S$4:$T$13,2,0)-VLOOKUP(Sheet3!E$1,Data!$S$4:$U$13,2,0))^2+(VLOOKUP(Sheet3!$A6,Data!$S$4:$U$13,3,0)-VLOOKUP(Sheet3!E$1,Data!$S$4:$U$13,3,0))^2)</f>
        <v>237.60471375795558</v>
      </c>
      <c r="F6">
        <f>SQRT((VLOOKUP(Sheet3!$A6,Data!$S$4:$T$13,2,0)-VLOOKUP(Sheet3!F$1,Data!$S$4:$U$13,2,0))^2+(VLOOKUP(Sheet3!$A6,Data!$S$4:$U$13,3,0)-VLOOKUP(Sheet3!F$1,Data!$S$4:$U$13,3,0))^2)</f>
        <v>0</v>
      </c>
      <c r="G6" s="82">
        <f>SQRT((VLOOKUP(Sheet3!$A6,Data!$S$4:$T$13,2,0)-VLOOKUP(Sheet3!G$1,Data!$S$4:$U$13,2,0))^2+(VLOOKUP(Sheet3!$A6,Data!$S$4:$U$13,3,0)-VLOOKUP(Sheet3!G$1,Data!$S$4:$U$13,3,0))^2)</f>
        <v>459.72709295842026</v>
      </c>
      <c r="H6" s="82">
        <f>SQRT((VLOOKUP(Sheet3!$A6,Data!$S$4:$T$13,2,0)-VLOOKUP(Sheet3!H$1,Data!$S$4:$U$13,2,0))^2+(VLOOKUP(Sheet3!$A6,Data!$S$4:$U$13,3,0)-VLOOKUP(Sheet3!H$1,Data!$S$4:$U$13,3,0))^2)</f>
        <v>1686.014531372728</v>
      </c>
      <c r="I6" s="82">
        <f>SQRT((VLOOKUP(Sheet3!$A6,Data!$S$4:$T$13,2,0)-VLOOKUP(Sheet3!I$1,Data!$S$4:$U$13,2,0))^2+(VLOOKUP(Sheet3!$A6,Data!$S$4:$U$13,3,0)-VLOOKUP(Sheet3!I$1,Data!$S$4:$U$13,3,0))^2)</f>
        <v>1574.7063218263906</v>
      </c>
      <c r="J6" s="82">
        <f>SQRT((VLOOKUP(Sheet3!$A6,Data!$S$4:$T$13,2,0)-VLOOKUP(Sheet3!J$1,Data!$S$4:$U$13,2,0))^2+(VLOOKUP(Sheet3!$A6,Data!$S$4:$U$13,3,0)-VLOOKUP(Sheet3!J$1,Data!$S$4:$U$13,3,0))^2)</f>
        <v>1465.1498216906011</v>
      </c>
      <c r="K6" s="82">
        <f>SQRT((VLOOKUP(Sheet3!$A6,Data!$S$4:$T$13,2,0)-VLOOKUP(Sheet3!K$1,Data!$S$4:$U$13,2,0))^2+(VLOOKUP(Sheet3!$A6,Data!$S$4:$U$13,3,0)-VLOOKUP(Sheet3!K$1,Data!$S$4:$U$13,3,0))^2)</f>
        <v>215.0348808914498</v>
      </c>
      <c r="O6" s="93"/>
      <c r="P6" s="93"/>
      <c r="Q6" s="93"/>
      <c r="R6" s="93"/>
      <c r="S6" s="83"/>
    </row>
    <row r="7" spans="1:19" ht="23" customHeight="1" x14ac:dyDescent="0.2">
      <c r="A7" s="75">
        <v>6</v>
      </c>
      <c r="B7">
        <f>SQRT((VLOOKUP(Sheet3!$A7,Data!$S$4:$T$13,2,0)-VLOOKUP(Sheet3!B$1,Data!$S$4:$U$13,2,0))^2+(VLOOKUP(Sheet3!$A7,Data!$S$4:$U$13,3,0)-VLOOKUP(Sheet3!B$1,Data!$S$4:$U$13,3,0))^2)</f>
        <v>1437.1708318776859</v>
      </c>
      <c r="C7">
        <f>SQRT((VLOOKUP(Sheet3!$A7,Data!$S$4:$T$13,2,0)-VLOOKUP(Sheet3!C$1,Data!$S$4:$U$13,2,0))^2+(VLOOKUP(Sheet3!$A7,Data!$S$4:$U$13,3,0)-VLOOKUP(Sheet3!C$1,Data!$S$4:$U$13,3,0))^2)</f>
        <v>1307.0275437036512</v>
      </c>
      <c r="D7">
        <f>SQRT((VLOOKUP(Sheet3!$A7,Data!$S$4:$T$13,2,0)-VLOOKUP(Sheet3!D$1,Data!$S$4:$U$13,2,0))^2+(VLOOKUP(Sheet3!$A7,Data!$S$4:$U$13,3,0)-VLOOKUP(Sheet3!D$1,Data!$S$4:$U$13,3,0))^2)</f>
        <v>455.1087782058263</v>
      </c>
      <c r="E7">
        <f>SQRT((VLOOKUP(Sheet3!$A7,Data!$S$4:$T$13,2,0)-VLOOKUP(Sheet3!E$1,Data!$S$4:$U$13,2,0))^2+(VLOOKUP(Sheet3!$A7,Data!$S$4:$U$13,3,0)-VLOOKUP(Sheet3!E$1,Data!$S$4:$U$13,3,0))^2)</f>
        <v>309.55613384328211</v>
      </c>
      <c r="F7">
        <f>SQRT((VLOOKUP(Sheet3!$A7,Data!$S$4:$T$13,2,0)-VLOOKUP(Sheet3!F$1,Data!$S$4:$U$13,2,0))^2+(VLOOKUP(Sheet3!$A7,Data!$S$4:$U$13,3,0)-VLOOKUP(Sheet3!F$1,Data!$S$4:$U$13,3,0))^2)</f>
        <v>459.72709295842026</v>
      </c>
      <c r="G7">
        <f>SQRT((VLOOKUP(Sheet3!$A7,Data!$S$4:$T$13,2,0)-VLOOKUP(Sheet3!G$1,Data!$S$4:$U$13,2,0))^2+(VLOOKUP(Sheet3!$A7,Data!$S$4:$U$13,3,0)-VLOOKUP(Sheet3!G$1,Data!$S$4:$U$13,3,0))^2)</f>
        <v>0</v>
      </c>
      <c r="H7" s="82">
        <f>SQRT((VLOOKUP(Sheet3!$A7,Data!$S$4:$T$13,2,0)-VLOOKUP(Sheet3!H$1,Data!$S$4:$U$13,2,0))^2+(VLOOKUP(Sheet3!$A7,Data!$S$4:$U$13,3,0)-VLOOKUP(Sheet3!H$1,Data!$S$4:$U$13,3,0))^2)</f>
        <v>1793.3755881019458</v>
      </c>
      <c r="I7" s="82">
        <f>SQRT((VLOOKUP(Sheet3!$A7,Data!$S$4:$T$13,2,0)-VLOOKUP(Sheet3!I$1,Data!$S$4:$U$13,2,0))^2+(VLOOKUP(Sheet3!$A7,Data!$S$4:$U$13,3,0)-VLOOKUP(Sheet3!I$1,Data!$S$4:$U$13,3,0))^2)</f>
        <v>1792.346227713831</v>
      </c>
      <c r="J7" s="82">
        <f>SQRT((VLOOKUP(Sheet3!$A7,Data!$S$4:$T$13,2,0)-VLOOKUP(Sheet3!J$1,Data!$S$4:$U$13,2,0))^2+(VLOOKUP(Sheet3!$A7,Data!$S$4:$U$13,3,0)-VLOOKUP(Sheet3!J$1,Data!$S$4:$U$13,3,0))^2)</f>
        <v>1731.0439047002824</v>
      </c>
      <c r="K7" s="82">
        <f>SQRT((VLOOKUP(Sheet3!$A7,Data!$S$4:$T$13,2,0)-VLOOKUP(Sheet3!K$1,Data!$S$4:$U$13,2,0))^2+(VLOOKUP(Sheet3!$A7,Data!$S$4:$U$13,3,0)-VLOOKUP(Sheet3!K$1,Data!$S$4:$U$13,3,0))^2)</f>
        <v>639.10953677753866</v>
      </c>
      <c r="O7" s="83"/>
      <c r="P7" s="83"/>
      <c r="Q7" s="83"/>
      <c r="R7" s="83"/>
      <c r="S7" s="83"/>
    </row>
    <row r="8" spans="1:19" ht="23" customHeight="1" x14ac:dyDescent="0.2">
      <c r="A8" s="75">
        <v>7</v>
      </c>
      <c r="B8">
        <f>SQRT((VLOOKUP(Sheet3!$A8,Data!$S$4:$T$13,2,0)-VLOOKUP(Sheet3!B$1,Data!$S$4:$U$13,2,0))^2+(VLOOKUP(Sheet3!$A8,Data!$S$4:$U$13,3,0)-VLOOKUP(Sheet3!B$1,Data!$S$4:$U$13,3,0))^2)</f>
        <v>3140.8597549078818</v>
      </c>
      <c r="C8">
        <f>SQRT((VLOOKUP(Sheet3!$A8,Data!$S$4:$T$13,2,0)-VLOOKUP(Sheet3!C$1,Data!$S$4:$U$13,2,0))^2+(VLOOKUP(Sheet3!$A8,Data!$S$4:$U$13,3,0)-VLOOKUP(Sheet3!C$1,Data!$S$4:$U$13,3,0))^2)</f>
        <v>2972.1051461884722</v>
      </c>
      <c r="D8">
        <f>SQRT((VLOOKUP(Sheet3!$A8,Data!$S$4:$T$13,2,0)-VLOOKUP(Sheet3!D$1,Data!$S$4:$U$13,2,0))^2+(VLOOKUP(Sheet3!$A8,Data!$S$4:$U$13,3,0)-VLOOKUP(Sheet3!D$1,Data!$S$4:$U$13,3,0))^2)</f>
        <v>2170.856052344328</v>
      </c>
      <c r="E8">
        <f>SQRT((VLOOKUP(Sheet3!$A8,Data!$S$4:$T$13,2,0)-VLOOKUP(Sheet3!E$1,Data!$S$4:$U$13,2,0))^2+(VLOOKUP(Sheet3!$A8,Data!$S$4:$U$13,3,0)-VLOOKUP(Sheet3!E$1,Data!$S$4:$U$13,3,0))^2)</f>
        <v>1859.1592185716638</v>
      </c>
      <c r="F8">
        <f>SQRT((VLOOKUP(Sheet3!$A8,Data!$S$4:$T$13,2,0)-VLOOKUP(Sheet3!F$1,Data!$S$4:$U$13,2,0))^2+(VLOOKUP(Sheet3!$A8,Data!$S$4:$U$13,3,0)-VLOOKUP(Sheet3!F$1,Data!$S$4:$U$13,3,0))^2)</f>
        <v>1686.014531372728</v>
      </c>
      <c r="G8">
        <f>SQRT((VLOOKUP(Sheet3!$A8,Data!$S$4:$T$13,2,0)-VLOOKUP(Sheet3!G$1,Data!$S$4:$U$13,2,0))^2+(VLOOKUP(Sheet3!$A8,Data!$S$4:$U$13,3,0)-VLOOKUP(Sheet3!G$1,Data!$S$4:$U$13,3,0))^2)</f>
        <v>1793.3755881019458</v>
      </c>
      <c r="H8">
        <f>SQRT((VLOOKUP(Sheet3!$A8,Data!$S$4:$T$13,2,0)-VLOOKUP(Sheet3!H$1,Data!$S$4:$U$13,2,0))^2+(VLOOKUP(Sheet3!$A8,Data!$S$4:$U$13,3,0)-VLOOKUP(Sheet3!H$1,Data!$S$4:$U$13,3,0))^2)</f>
        <v>0</v>
      </c>
      <c r="I8" s="82">
        <f>SQRT((VLOOKUP(Sheet3!$A8,Data!$S$4:$T$13,2,0)-VLOOKUP(Sheet3!I$1,Data!$S$4:$U$13,2,0))^2+(VLOOKUP(Sheet3!$A8,Data!$S$4:$U$13,3,0)-VLOOKUP(Sheet3!I$1,Data!$S$4:$U$13,3,0))^2)</f>
        <v>442.51214672594017</v>
      </c>
      <c r="J8" s="82">
        <f>SQRT((VLOOKUP(Sheet3!$A8,Data!$S$4:$T$13,2,0)-VLOOKUP(Sheet3!J$1,Data!$S$4:$U$13,2,0))^2+(VLOOKUP(Sheet3!$A8,Data!$S$4:$U$13,3,0)-VLOOKUP(Sheet3!J$1,Data!$S$4:$U$13,3,0))^2)</f>
        <v>646.4000309405933</v>
      </c>
      <c r="K8" s="82">
        <f>SQRT((VLOOKUP(Sheet3!$A8,Data!$S$4:$T$13,2,0)-VLOOKUP(Sheet3!K$1,Data!$S$4:$U$13,2,0))^2+(VLOOKUP(Sheet3!$A8,Data!$S$4:$U$13,3,0)-VLOOKUP(Sheet3!K$1,Data!$S$4:$U$13,3,0))^2)</f>
        <v>1537.8312651263141</v>
      </c>
      <c r="O8" s="83"/>
      <c r="P8" s="83"/>
      <c r="Q8" s="83"/>
      <c r="R8" s="83"/>
      <c r="S8" s="83"/>
    </row>
    <row r="9" spans="1:19" ht="23" customHeight="1" x14ac:dyDescent="0.2">
      <c r="A9" s="75">
        <v>8</v>
      </c>
      <c r="B9">
        <f>SQRT((VLOOKUP(Sheet3!$A9,Data!$S$4:$T$13,2,0)-VLOOKUP(Sheet3!B$1,Data!$S$4:$U$13,2,0))^2+(VLOOKUP(Sheet3!$A9,Data!$S$4:$U$13,3,0)-VLOOKUP(Sheet3!B$1,Data!$S$4:$U$13,3,0))^2)</f>
        <v>3023.5245988746315</v>
      </c>
      <c r="C9">
        <f>SQRT((VLOOKUP(Sheet3!$A9,Data!$S$4:$T$13,2,0)-VLOOKUP(Sheet3!C$1,Data!$S$4:$U$13,2,0))^2+(VLOOKUP(Sheet3!$A9,Data!$S$4:$U$13,3,0)-VLOOKUP(Sheet3!C$1,Data!$S$4:$U$13,3,0))^2)</f>
        <v>2841.6474095144176</v>
      </c>
      <c r="D9">
        <f>SQRT((VLOOKUP(Sheet3!$A9,Data!$S$4:$T$13,2,0)-VLOOKUP(Sheet3!D$1,Data!$S$4:$U$13,2,0))^2+(VLOOKUP(Sheet3!$A9,Data!$S$4:$U$13,3,0)-VLOOKUP(Sheet3!D$1,Data!$S$4:$U$13,3,0))^2)</f>
        <v>2103.2976489313155</v>
      </c>
      <c r="E9">
        <f>SQRT((VLOOKUP(Sheet3!$A9,Data!$S$4:$T$13,2,0)-VLOOKUP(Sheet3!E$1,Data!$S$4:$U$13,2,0))^2+(VLOOKUP(Sheet3!$A9,Data!$S$4:$U$13,3,0)-VLOOKUP(Sheet3!E$1,Data!$S$4:$U$13,3,0))^2)</f>
        <v>1782.924563743514</v>
      </c>
      <c r="F9">
        <f>SQRT((VLOOKUP(Sheet3!$A9,Data!$S$4:$T$13,2,0)-VLOOKUP(Sheet3!F$1,Data!$S$4:$U$13,2,0))^2+(VLOOKUP(Sheet3!$A9,Data!$S$4:$U$13,3,0)-VLOOKUP(Sheet3!F$1,Data!$S$4:$U$13,3,0))^2)</f>
        <v>1574.7063218263906</v>
      </c>
      <c r="G9">
        <f>SQRT((VLOOKUP(Sheet3!$A9,Data!$S$4:$T$13,2,0)-VLOOKUP(Sheet3!G$1,Data!$S$4:$U$13,2,0))^2+(VLOOKUP(Sheet3!$A9,Data!$S$4:$U$13,3,0)-VLOOKUP(Sheet3!G$1,Data!$S$4:$U$13,3,0))^2)</f>
        <v>1792.346227713831</v>
      </c>
      <c r="H9">
        <f>SQRT((VLOOKUP(Sheet3!$A9,Data!$S$4:$T$13,2,0)-VLOOKUP(Sheet3!H$1,Data!$S$4:$U$13,2,0))^2+(VLOOKUP(Sheet3!$A9,Data!$S$4:$U$13,3,0)-VLOOKUP(Sheet3!H$1,Data!$S$4:$U$13,3,0))^2)</f>
        <v>442.51214672594017</v>
      </c>
      <c r="I9">
        <f>SQRT((VLOOKUP(Sheet3!$A9,Data!$S$4:$T$13,2,0)-VLOOKUP(Sheet3!I$1,Data!$S$4:$U$13,2,0))^2+(VLOOKUP(Sheet3!$A9,Data!$S$4:$U$13,3,0)-VLOOKUP(Sheet3!I$1,Data!$S$4:$U$13,3,0))^2)</f>
        <v>0</v>
      </c>
      <c r="J9" s="82">
        <f>SQRT((VLOOKUP(Sheet3!$A9,Data!$S$4:$T$13,2,0)-VLOOKUP(Sheet3!J$1,Data!$S$4:$U$13,2,0))^2+(VLOOKUP(Sheet3!$A9,Data!$S$4:$U$13,3,0)-VLOOKUP(Sheet3!J$1,Data!$S$4:$U$13,3,0))^2)</f>
        <v>219.57231155134292</v>
      </c>
      <c r="K9" s="82">
        <f>SQRT((VLOOKUP(Sheet3!$A9,Data!$S$4:$T$13,2,0)-VLOOKUP(Sheet3!K$1,Data!$S$4:$U$13,2,0))^2+(VLOOKUP(Sheet3!$A9,Data!$S$4:$U$13,3,0)-VLOOKUP(Sheet3!K$1,Data!$S$4:$U$13,3,0))^2)</f>
        <v>1389.7812777556042</v>
      </c>
      <c r="O9" s="83"/>
      <c r="P9" s="83"/>
      <c r="Q9" s="83"/>
      <c r="R9" s="83"/>
      <c r="S9" s="83"/>
    </row>
    <row r="10" spans="1:19" ht="23" customHeight="1" x14ac:dyDescent="0.2">
      <c r="A10" s="75">
        <v>9</v>
      </c>
      <c r="B10">
        <f>SQRT((VLOOKUP(Sheet3!$A10,Data!$S$4:$T$13,2,0)-VLOOKUP(Sheet3!B$1,Data!$S$4:$U$13,2,0))^2+(VLOOKUP(Sheet3!$A10,Data!$S$4:$U$13,3,0)-VLOOKUP(Sheet3!B$1,Data!$S$4:$U$13,3,0))^2)</f>
        <v>2893.7140494527098</v>
      </c>
      <c r="C10">
        <f>SQRT((VLOOKUP(Sheet3!$A10,Data!$S$4:$T$13,2,0)-VLOOKUP(Sheet3!C$1,Data!$S$4:$U$13,2,0))^2+(VLOOKUP(Sheet3!$A10,Data!$S$4:$U$13,3,0)-VLOOKUP(Sheet3!C$1,Data!$S$4:$U$13,3,0))^2)</f>
        <v>2707.2975455239493</v>
      </c>
      <c r="D10">
        <f>SQRT((VLOOKUP(Sheet3!$A10,Data!$S$4:$T$13,2,0)-VLOOKUP(Sheet3!D$1,Data!$S$4:$U$13,2,0))^2+(VLOOKUP(Sheet3!$A10,Data!$S$4:$U$13,3,0)-VLOOKUP(Sheet3!D$1,Data!$S$4:$U$13,3,0))^2)</f>
        <v>2004.5460832816989</v>
      </c>
      <c r="E10">
        <f>SQRT((VLOOKUP(Sheet3!$A10,Data!$S$4:$T$13,2,0)-VLOOKUP(Sheet3!E$1,Data!$S$4:$U$13,2,0))^2+(VLOOKUP(Sheet3!$A10,Data!$S$4:$U$13,3,0)-VLOOKUP(Sheet3!E$1,Data!$S$4:$U$13,3,0))^2)</f>
        <v>1685.5195044851898</v>
      </c>
      <c r="F10">
        <f>SQRT((VLOOKUP(Sheet3!$A10,Data!$S$4:$T$13,2,0)-VLOOKUP(Sheet3!F$1,Data!$S$4:$U$13,2,0))^2+(VLOOKUP(Sheet3!$A10,Data!$S$4:$U$13,3,0)-VLOOKUP(Sheet3!F$1,Data!$S$4:$U$13,3,0))^2)</f>
        <v>1465.1498216906011</v>
      </c>
      <c r="G10">
        <f>SQRT((VLOOKUP(Sheet3!$A10,Data!$S$4:$T$13,2,0)-VLOOKUP(Sheet3!G$1,Data!$S$4:$U$13,2,0))^2+(VLOOKUP(Sheet3!$A10,Data!$S$4:$U$13,3,0)-VLOOKUP(Sheet3!G$1,Data!$S$4:$U$13,3,0))^2)</f>
        <v>1731.0439047002824</v>
      </c>
      <c r="H10">
        <f>SQRT((VLOOKUP(Sheet3!$A10,Data!$S$4:$T$13,2,0)-VLOOKUP(Sheet3!H$1,Data!$S$4:$U$13,2,0))^2+(VLOOKUP(Sheet3!$A10,Data!$S$4:$U$13,3,0)-VLOOKUP(Sheet3!H$1,Data!$S$4:$U$13,3,0))^2)</f>
        <v>646.4000309405933</v>
      </c>
      <c r="I10">
        <f>SQRT((VLOOKUP(Sheet3!$A10,Data!$S$4:$T$13,2,0)-VLOOKUP(Sheet3!I$1,Data!$S$4:$U$13,2,0))^2+(VLOOKUP(Sheet3!$A10,Data!$S$4:$U$13,3,0)-VLOOKUP(Sheet3!I$1,Data!$S$4:$U$13,3,0))^2)</f>
        <v>219.57231155134292</v>
      </c>
      <c r="J10">
        <f>SQRT((VLOOKUP(Sheet3!$A10,Data!$S$4:$T$13,2,0)-VLOOKUP(Sheet3!J$1,Data!$S$4:$U$13,2,0))^2+(VLOOKUP(Sheet3!$A10,Data!$S$4:$U$13,3,0)-VLOOKUP(Sheet3!J$1,Data!$S$4:$U$13,3,0))^2)</f>
        <v>0</v>
      </c>
      <c r="K10" s="82">
        <f>SQRT((VLOOKUP(Sheet3!$A10,Data!$S$4:$T$13,2,0)-VLOOKUP(Sheet3!K$1,Data!$S$4:$U$13,2,0))^2+(VLOOKUP(Sheet3!$A10,Data!$S$4:$U$13,3,0)-VLOOKUP(Sheet3!K$1,Data!$S$4:$U$13,3,0))^2)</f>
        <v>1267.4415173884749</v>
      </c>
      <c r="O10" s="83"/>
      <c r="P10" s="83"/>
      <c r="Q10" s="83"/>
      <c r="R10" s="83"/>
      <c r="S10" s="83"/>
    </row>
    <row r="11" spans="1:19" ht="23" customHeight="1" thickBot="1" x14ac:dyDescent="0.25">
      <c r="A11" s="76">
        <v>10</v>
      </c>
      <c r="B11">
        <f>SQRT((VLOOKUP(Sheet3!$A11,Data!$S$4:$T$13,2,0)-VLOOKUP(Sheet3!B$1,Data!$S$4:$U$13,2,0))^2+(VLOOKUP(Sheet3!$A11,Data!$S$4:$U$13,3,0)-VLOOKUP(Sheet3!B$1,Data!$S$4:$U$13,3,0))^2)</f>
        <v>1633.7640588530523</v>
      </c>
      <c r="C11">
        <f>SQRT((VLOOKUP(Sheet3!$A11,Data!$S$4:$T$13,2,0)-VLOOKUP(Sheet3!C$1,Data!$S$4:$U$13,2,0))^2+(VLOOKUP(Sheet3!$A11,Data!$S$4:$U$13,3,0)-VLOOKUP(Sheet3!C$1,Data!$S$4:$U$13,3,0))^2)</f>
        <v>1453.1909716207294</v>
      </c>
      <c r="D11">
        <f>SQRT((VLOOKUP(Sheet3!$A11,Data!$S$4:$T$13,2,0)-VLOOKUP(Sheet3!D$1,Data!$S$4:$U$13,2,0))^2+(VLOOKUP(Sheet3!$A11,Data!$S$4:$U$13,3,0)-VLOOKUP(Sheet3!D$1,Data!$S$4:$U$13,3,0))^2)</f>
        <v>754.98410579296308</v>
      </c>
      <c r="E11">
        <f>SQRT((VLOOKUP(Sheet3!$A11,Data!$S$4:$T$13,2,0)-VLOOKUP(Sheet3!E$1,Data!$S$4:$U$13,2,0))^2+(VLOOKUP(Sheet3!$A11,Data!$S$4:$U$13,3,0)-VLOOKUP(Sheet3!E$1,Data!$S$4:$U$13,3,0))^2)</f>
        <v>452.55717870784019</v>
      </c>
      <c r="F11">
        <f>SQRT((VLOOKUP(Sheet3!$A11,Data!$S$4:$T$13,2,0)-VLOOKUP(Sheet3!F$1,Data!$S$4:$U$13,2,0))^2+(VLOOKUP(Sheet3!$A11,Data!$S$4:$U$13,3,0)-VLOOKUP(Sheet3!F$1,Data!$S$4:$U$13,3,0))^2)</f>
        <v>215.0348808914498</v>
      </c>
      <c r="G11">
        <f>SQRT((VLOOKUP(Sheet3!$A11,Data!$S$4:$T$13,2,0)-VLOOKUP(Sheet3!G$1,Data!$S$4:$U$13,2,0))^2+(VLOOKUP(Sheet3!$A11,Data!$S$4:$U$13,3,0)-VLOOKUP(Sheet3!G$1,Data!$S$4:$U$13,3,0))^2)</f>
        <v>639.10953677753866</v>
      </c>
      <c r="H11">
        <f>SQRT((VLOOKUP(Sheet3!$A11,Data!$S$4:$T$13,2,0)-VLOOKUP(Sheet3!H$1,Data!$S$4:$U$13,2,0))^2+(VLOOKUP(Sheet3!$A11,Data!$S$4:$U$13,3,0)-VLOOKUP(Sheet3!H$1,Data!$S$4:$U$13,3,0))^2)</f>
        <v>1537.8312651263141</v>
      </c>
      <c r="I11">
        <f>SQRT((VLOOKUP(Sheet3!$A11,Data!$S$4:$T$13,2,0)-VLOOKUP(Sheet3!I$1,Data!$S$4:$U$13,2,0))^2+(VLOOKUP(Sheet3!$A11,Data!$S$4:$U$13,3,0)-VLOOKUP(Sheet3!I$1,Data!$S$4:$U$13,3,0))^2)</f>
        <v>1389.7812777556042</v>
      </c>
      <c r="J11">
        <f>SQRT((VLOOKUP(Sheet3!$A11,Data!$S$4:$T$13,2,0)-VLOOKUP(Sheet3!J$1,Data!$S$4:$U$13,2,0))^2+(VLOOKUP(Sheet3!$A11,Data!$S$4:$U$13,3,0)-VLOOKUP(Sheet3!J$1,Data!$S$4:$U$13,3,0))^2)</f>
        <v>1267.4415173884749</v>
      </c>
      <c r="K11">
        <f>SQRT((VLOOKUP(Sheet3!$A11,Data!$S$4:$T$13,2,0)-VLOOKUP(Sheet3!K$1,Data!$S$4:$U$13,2,0))^2+(VLOOKUP(Sheet3!$A11,Data!$S$4:$U$13,3,0)-VLOOKUP(Sheet3!K$1,Data!$S$4:$U$13,3,0))^2)</f>
        <v>0</v>
      </c>
    </row>
  </sheetData>
  <mergeCells count="1">
    <mergeCell ref="O4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68</vt:i4>
      </vt:variant>
    </vt:vector>
  </HeadingPairs>
  <TitlesOfParts>
    <vt:vector size="75" baseType="lpstr">
      <vt:lpstr>Data</vt:lpstr>
      <vt:lpstr>Coord</vt:lpstr>
      <vt:lpstr>V1</vt:lpstr>
      <vt:lpstr>E1</vt:lpstr>
      <vt:lpstr>Edge</vt:lpstr>
      <vt:lpstr>Vertex</vt:lpstr>
      <vt:lpstr>Sheet3</vt:lpstr>
      <vt:lpstr>alpha</vt:lpstr>
      <vt:lpstr>betaL</vt:lpstr>
      <vt:lpstr>betaM</vt:lpstr>
      <vt:lpstr>CAB</vt:lpstr>
      <vt:lpstr>CB</vt:lpstr>
      <vt:lpstr>CH</vt:lpstr>
      <vt:lpstr>CI</vt:lpstr>
      <vt:lpstr>CL</vt:lpstr>
      <vt:lpstr>CM</vt:lpstr>
      <vt:lpstr>Coord</vt:lpstr>
      <vt:lpstr>cos</vt:lpstr>
      <vt:lpstr>CS</vt:lpstr>
      <vt:lpstr>CT</vt:lpstr>
      <vt:lpstr>CW</vt:lpstr>
      <vt:lpstr>DB</vt:lpstr>
      <vt:lpstr>DL</vt:lpstr>
      <vt:lpstr>DM</vt:lpstr>
      <vt:lpstr>EB</vt:lpstr>
      <vt:lpstr>ED</vt:lpstr>
      <vt:lpstr>EH</vt:lpstr>
      <vt:lpstr>ES</vt:lpstr>
      <vt:lpstr>EW</vt:lpstr>
      <vt:lpstr>H</vt:lpstr>
      <vt:lpstr>IL</vt:lpstr>
      <vt:lpstr>IM</vt:lpstr>
      <vt:lpstr>LB</vt:lpstr>
      <vt:lpstr>LI</vt:lpstr>
      <vt:lpstr>LP</vt:lpstr>
      <vt:lpstr>LS</vt:lpstr>
      <vt:lpstr>LT</vt:lpstr>
      <vt:lpstr>LW</vt:lpstr>
      <vt:lpstr>MB</vt:lpstr>
      <vt:lpstr>MH</vt:lpstr>
      <vt:lpstr>ML</vt:lpstr>
      <vt:lpstr>MM</vt:lpstr>
      <vt:lpstr>MS</vt:lpstr>
      <vt:lpstr>MW</vt:lpstr>
      <vt:lpstr>NB</vt:lpstr>
      <vt:lpstr>ND</vt:lpstr>
      <vt:lpstr>NI</vt:lpstr>
      <vt:lpstr>NL</vt:lpstr>
      <vt:lpstr>NM</vt:lpstr>
      <vt:lpstr>NS</vt:lpstr>
      <vt:lpstr>NSX</vt:lpstr>
      <vt:lpstr>NT</vt:lpstr>
      <vt:lpstr>NW</vt:lpstr>
      <vt:lpstr>NWX</vt:lpstr>
      <vt:lpstr>PD</vt:lpstr>
      <vt:lpstr>PI</vt:lpstr>
      <vt:lpstr>PT</vt:lpstr>
      <vt:lpstr>RB</vt:lpstr>
      <vt:lpstr>RI</vt:lpstr>
      <vt:lpstr>RL</vt:lpstr>
      <vt:lpstr>Rline</vt:lpstr>
      <vt:lpstr>RM</vt:lpstr>
      <vt:lpstr>rodisc</vt:lpstr>
      <vt:lpstr>roint</vt:lpstr>
      <vt:lpstr>RT</vt:lpstr>
      <vt:lpstr>sin</vt:lpstr>
      <vt:lpstr>TD</vt:lpstr>
      <vt:lpstr>VLmax</vt:lpstr>
      <vt:lpstr>VLmin</vt:lpstr>
      <vt:lpstr>VLnom</vt:lpstr>
      <vt:lpstr>VMmax</vt:lpstr>
      <vt:lpstr>VMmin</vt:lpstr>
      <vt:lpstr>VMnom</vt:lpstr>
      <vt:lpstr>XL</vt:lpstr>
      <vt:lpstr>XM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YoBruno</dc:creator>
  <cp:lastModifiedBy>MARIO MARTINEZ AZCONA</cp:lastModifiedBy>
  <dcterms:created xsi:type="dcterms:W3CDTF">2010-05-14T16:20:28Z</dcterms:created>
  <dcterms:modified xsi:type="dcterms:W3CDTF">2021-04-14T18:21:53Z</dcterms:modified>
</cp:coreProperties>
</file>