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les\WB\CCDRKYR\KYRCCDR1\"/>
    </mc:Choice>
  </mc:AlternateContent>
  <xr:revisionPtr revIDLastSave="0" documentId="13_ncr:1_{5607F21B-5AD4-4C8E-84DE-ED8FEC0621A1}" xr6:coauthVersionLast="47" xr6:coauthVersionMax="47" xr10:uidLastSave="{00000000-0000-0000-0000-000000000000}"/>
  <bookViews>
    <workbookView xWindow="-110" yWindow="-110" windowWidth="19420" windowHeight="11500" xr2:uid="{63328CD9-E449-4C14-9E2F-A495AF94E7A3}"/>
  </bookViews>
  <sheets>
    <sheet name="Cattle" sheetId="15" r:id="rId1"/>
    <sheet name="Goat" sheetId="14" r:id="rId2"/>
    <sheet name="Sheep" sheetId="10" r:id="rId3"/>
    <sheet name="Growth factors" sheetId="21" r:id="rId4"/>
  </sheets>
  <definedNames>
    <definedName name="_xlnm._FilterDatabase" localSheetId="0" hidden="1">Cattle!$A$2:$F$17</definedName>
    <definedName name="_xlnm._FilterDatabase" localSheetId="1" hidden="1">Goat!$A$2:$D$19</definedName>
    <definedName name="_xlnm._FilterDatabase" localSheetId="2" hidden="1">Sheep!$A$2:$D$19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5" l="1"/>
  <c r="I19" i="15"/>
  <c r="N19" i="15"/>
  <c r="L19" i="15"/>
  <c r="M19" i="15"/>
  <c r="M18" i="15"/>
  <c r="L18" i="15"/>
  <c r="D4" i="10"/>
  <c r="D21" i="10"/>
  <c r="E21" i="10" s="1"/>
  <c r="F21" i="10" s="1"/>
  <c r="E20" i="10"/>
  <c r="F20" i="10" s="1"/>
  <c r="D20" i="10"/>
  <c r="D19" i="10"/>
  <c r="E19" i="10" s="1"/>
  <c r="F19" i="10" s="1"/>
  <c r="D16" i="10"/>
  <c r="E16" i="10" s="1"/>
  <c r="F16" i="10" s="1"/>
  <c r="D15" i="10"/>
  <c r="E15" i="10" s="1"/>
  <c r="F15" i="10" s="1"/>
  <c r="E14" i="10"/>
  <c r="F14" i="10" s="1"/>
  <c r="D14" i="10"/>
  <c r="D13" i="10"/>
  <c r="E13" i="10" s="1"/>
  <c r="F13" i="10" s="1"/>
  <c r="D12" i="10"/>
  <c r="E12" i="10" s="1"/>
  <c r="F12" i="10" s="1"/>
  <c r="D11" i="10"/>
  <c r="E11" i="10" s="1"/>
  <c r="F11" i="10" s="1"/>
  <c r="E10" i="10"/>
  <c r="F10" i="10" s="1"/>
  <c r="D10" i="10"/>
  <c r="D9" i="10"/>
  <c r="E9" i="10" s="1"/>
  <c r="F9" i="10" s="1"/>
  <c r="D8" i="10"/>
  <c r="E8" i="10" s="1"/>
  <c r="F8" i="10" s="1"/>
  <c r="D7" i="10"/>
  <c r="E7" i="10" s="1"/>
  <c r="F7" i="10" s="1"/>
  <c r="E6" i="10"/>
  <c r="F6" i="10" s="1"/>
  <c r="D6" i="10"/>
  <c r="D5" i="10"/>
  <c r="E5" i="10" s="1"/>
  <c r="F5" i="10" s="1"/>
  <c r="E4" i="10"/>
  <c r="F4" i="10" s="1"/>
  <c r="E11" i="14"/>
  <c r="F11" i="14" s="1"/>
  <c r="E12" i="14"/>
  <c r="F12" i="14" s="1"/>
  <c r="E13" i="14"/>
  <c r="F13" i="14" s="1"/>
  <c r="E10" i="14"/>
  <c r="F10" i="14" s="1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D35" i="10"/>
  <c r="E35" i="10"/>
  <c r="F35" i="10"/>
  <c r="D36" i="10"/>
  <c r="E36" i="10"/>
  <c r="F36" i="10"/>
  <c r="D37" i="10"/>
  <c r="E37" i="10"/>
  <c r="F37" i="10"/>
  <c r="D38" i="10"/>
  <c r="E38" i="10"/>
  <c r="F38" i="10"/>
  <c r="D39" i="10"/>
  <c r="E39" i="10"/>
  <c r="F39" i="10"/>
  <c r="D40" i="10"/>
  <c r="E40" i="10"/>
  <c r="F40" i="10"/>
  <c r="D41" i="10"/>
  <c r="E41" i="10"/>
  <c r="F41" i="10"/>
  <c r="D42" i="10"/>
  <c r="E42" i="10"/>
  <c r="F42" i="10"/>
  <c r="D43" i="10"/>
  <c r="E43" i="10"/>
  <c r="F43" i="10"/>
  <c r="D44" i="10"/>
  <c r="E44" i="10"/>
  <c r="F44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D50" i="10"/>
  <c r="E50" i="10"/>
  <c r="F50" i="10"/>
  <c r="D51" i="10"/>
  <c r="E51" i="10"/>
  <c r="F51" i="10"/>
  <c r="D52" i="10"/>
  <c r="E52" i="10"/>
  <c r="F52" i="10"/>
  <c r="F30" i="14"/>
  <c r="F51" i="14"/>
  <c r="F52" i="14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7" i="14"/>
  <c r="F47" i="14" s="1"/>
  <c r="E48" i="14"/>
  <c r="F48" i="14" s="1"/>
  <c r="E49" i="14"/>
  <c r="F49" i="14" s="1"/>
  <c r="E50" i="14"/>
  <c r="F50" i="14" s="1"/>
  <c r="E51" i="14"/>
  <c r="E52" i="14"/>
  <c r="E4" i="14"/>
  <c r="F4" i="14" s="1"/>
  <c r="D5" i="14"/>
  <c r="E5" i="14" s="1"/>
  <c r="F5" i="14" s="1"/>
  <c r="D6" i="14"/>
  <c r="E6" i="14" s="1"/>
  <c r="F6" i="14" s="1"/>
  <c r="D7" i="14"/>
  <c r="E7" i="14" s="1"/>
  <c r="F7" i="14" s="1"/>
  <c r="D8" i="14"/>
  <c r="E8" i="14" s="1"/>
  <c r="F8" i="14" s="1"/>
  <c r="D9" i="14"/>
  <c r="E9" i="14" s="1"/>
  <c r="F9" i="14" s="1"/>
  <c r="D10" i="14"/>
  <c r="D11" i="14"/>
  <c r="D12" i="14"/>
  <c r="D13" i="14"/>
  <c r="D14" i="14"/>
  <c r="E14" i="14" s="1"/>
  <c r="F14" i="14" s="1"/>
  <c r="D15" i="14"/>
  <c r="E15" i="14" s="1"/>
  <c r="F15" i="14" s="1"/>
  <c r="D16" i="14"/>
  <c r="E16" i="14" s="1"/>
  <c r="F16" i="14" s="1"/>
  <c r="D19" i="14"/>
  <c r="E19" i="14" s="1"/>
  <c r="F19" i="14" s="1"/>
  <c r="D20" i="14"/>
  <c r="E20" i="14" s="1"/>
  <c r="F20" i="14" s="1"/>
  <c r="D21" i="14"/>
  <c r="E21" i="14" s="1"/>
  <c r="F21" i="14" s="1"/>
  <c r="D23" i="14"/>
  <c r="D24" i="14"/>
  <c r="D25" i="14"/>
  <c r="D26" i="14"/>
  <c r="D27" i="14"/>
  <c r="D28" i="14"/>
  <c r="D29" i="14"/>
  <c r="D30" i="14"/>
  <c r="D31" i="14"/>
  <c r="E31" i="14" s="1"/>
  <c r="F31" i="14" s="1"/>
  <c r="D32" i="14"/>
  <c r="E32" i="14" s="1"/>
  <c r="F32" i="14" s="1"/>
  <c r="D33" i="14"/>
  <c r="E33" i="14" s="1"/>
  <c r="F33" i="14" s="1"/>
  <c r="D34" i="14"/>
  <c r="E34" i="14" s="1"/>
  <c r="F34" i="14" s="1"/>
  <c r="D35" i="14"/>
  <c r="D36" i="14"/>
  <c r="D37" i="14"/>
  <c r="D38" i="14"/>
  <c r="D39" i="14"/>
  <c r="D40" i="14"/>
  <c r="D41" i="14"/>
  <c r="D42" i="14"/>
  <c r="D43" i="14"/>
  <c r="E43" i="14" s="1"/>
  <c r="F43" i="14" s="1"/>
  <c r="D44" i="14"/>
  <c r="E44" i="14" s="1"/>
  <c r="F44" i="14" s="1"/>
  <c r="D45" i="14"/>
  <c r="E45" i="14" s="1"/>
  <c r="F45" i="14" s="1"/>
  <c r="D46" i="14"/>
  <c r="E46" i="14" s="1"/>
  <c r="F46" i="14" s="1"/>
  <c r="D47" i="14"/>
  <c r="D48" i="14"/>
  <c r="D49" i="14"/>
  <c r="D50" i="14"/>
  <c r="D51" i="14"/>
  <c r="D52" i="14"/>
  <c r="D4" i="14"/>
  <c r="L49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M39" i="15"/>
  <c r="L39" i="15"/>
  <c r="M38" i="15"/>
  <c r="M37" i="15"/>
  <c r="L37" i="15"/>
  <c r="M35" i="15"/>
  <c r="L35" i="15"/>
  <c r="M33" i="15"/>
  <c r="L33" i="15"/>
  <c r="M32" i="15"/>
  <c r="L32" i="15"/>
  <c r="M30" i="15"/>
  <c r="M29" i="15"/>
  <c r="L29" i="15"/>
  <c r="M28" i="15"/>
  <c r="L28" i="15"/>
  <c r="M27" i="15"/>
  <c r="M26" i="15"/>
  <c r="L26" i="15"/>
  <c r="L25" i="15"/>
  <c r="M24" i="15"/>
  <c r="L24" i="15"/>
  <c r="M23" i="15"/>
  <c r="L23" i="15"/>
  <c r="L22" i="15"/>
  <c r="L21" i="15"/>
  <c r="J23" i="15"/>
  <c r="J24" i="15"/>
  <c r="J26" i="15"/>
  <c r="J27" i="15"/>
  <c r="J28" i="15"/>
  <c r="J29" i="15"/>
  <c r="J30" i="15"/>
  <c r="J32" i="15"/>
  <c r="J33" i="15"/>
  <c r="J35" i="15"/>
  <c r="J37" i="15"/>
  <c r="J38" i="15"/>
  <c r="J39" i="15"/>
  <c r="J40" i="15"/>
  <c r="J41" i="15"/>
  <c r="J42" i="15"/>
  <c r="J43" i="15"/>
  <c r="J44" i="15"/>
  <c r="J45" i="15"/>
  <c r="J46" i="15"/>
  <c r="I21" i="15"/>
  <c r="I22" i="15"/>
  <c r="I24" i="15"/>
  <c r="I25" i="15"/>
  <c r="I26" i="15"/>
  <c r="I28" i="15"/>
  <c r="I29" i="15"/>
  <c r="I32" i="15"/>
  <c r="I33" i="15"/>
  <c r="I34" i="15"/>
  <c r="I35" i="15"/>
  <c r="I37" i="15"/>
  <c r="I39" i="15"/>
  <c r="I41" i="15"/>
  <c r="I42" i="15"/>
  <c r="I43" i="15"/>
  <c r="I44" i="15"/>
  <c r="I45" i="15"/>
  <c r="I46" i="15"/>
  <c r="I47" i="15"/>
  <c r="I49" i="15"/>
  <c r="I23" i="15"/>
  <c r="H49" i="15"/>
  <c r="H48" i="15"/>
  <c r="H47" i="15"/>
  <c r="H40" i="15"/>
  <c r="H38" i="15"/>
  <c r="H36" i="15"/>
  <c r="H35" i="15"/>
  <c r="H34" i="15"/>
  <c r="H33" i="15"/>
  <c r="H32" i="15"/>
  <c r="H31" i="15"/>
  <c r="H27" i="15"/>
  <c r="H25" i="15"/>
  <c r="H21" i="15"/>
  <c r="D50" i="15"/>
  <c r="E50" i="15"/>
  <c r="F50" i="15"/>
  <c r="G50" i="15"/>
  <c r="F16" i="15"/>
  <c r="I16" i="15" s="1"/>
  <c r="M17" i="15"/>
  <c r="M13" i="15"/>
  <c r="M14" i="15"/>
  <c r="L14" i="15"/>
  <c r="L13" i="15"/>
  <c r="M8" i="15"/>
  <c r="L8" i="15"/>
  <c r="J13" i="15"/>
  <c r="J14" i="15"/>
  <c r="I14" i="15"/>
  <c r="F17" i="15"/>
  <c r="G17" i="15"/>
  <c r="G16" i="15"/>
  <c r="K8" i="21"/>
  <c r="J8" i="21"/>
  <c r="K7" i="21"/>
  <c r="J7" i="21"/>
  <c r="K6" i="21"/>
  <c r="J6" i="21"/>
  <c r="K5" i="21"/>
  <c r="J5" i="21"/>
  <c r="D5" i="21"/>
  <c r="K4" i="21"/>
  <c r="J4" i="21"/>
  <c r="K3" i="21"/>
  <c r="J3" i="21"/>
  <c r="E18" i="15"/>
  <c r="E19" i="15"/>
  <c r="E21" i="15"/>
  <c r="E12" i="15"/>
  <c r="E13" i="15"/>
  <c r="E14" i="15"/>
  <c r="E15" i="15"/>
  <c r="E5" i="15"/>
  <c r="E6" i="15"/>
  <c r="E7" i="15"/>
  <c r="E8" i="15"/>
  <c r="E9" i="15"/>
  <c r="E10" i="15"/>
  <c r="E11" i="15"/>
  <c r="E4" i="15"/>
  <c r="E16" i="15"/>
  <c r="J50" i="15" l="1"/>
  <c r="H50" i="15"/>
  <c r="L16" i="15"/>
  <c r="L17" i="15" s="1"/>
  <c r="N17" i="15" s="1"/>
  <c r="H16" i="15"/>
  <c r="G19" i="15" l="1"/>
  <c r="G18" i="15"/>
  <c r="J18" i="15" s="1"/>
  <c r="G5" i="15"/>
  <c r="G6" i="15"/>
  <c r="G7" i="15"/>
  <c r="G8" i="15"/>
  <c r="J8" i="15" s="1"/>
  <c r="G9" i="15"/>
  <c r="G10" i="15"/>
  <c r="G11" i="15"/>
  <c r="G12" i="15"/>
  <c r="G13" i="15"/>
  <c r="G14" i="15"/>
  <c r="G15" i="15"/>
  <c r="J15" i="15" s="1"/>
  <c r="M15" i="15" s="1"/>
  <c r="G4" i="15"/>
  <c r="F4" i="15"/>
  <c r="M12" i="15" l="1"/>
  <c r="J12" i="15"/>
  <c r="M9" i="15"/>
  <c r="J9" i="15"/>
  <c r="M6" i="15"/>
  <c r="J6" i="15"/>
  <c r="I4" i="15"/>
  <c r="L4" i="15" s="1"/>
  <c r="J5" i="15"/>
  <c r="M5" i="15"/>
  <c r="J4" i="15"/>
  <c r="M4" i="15" s="1"/>
  <c r="M11" i="15"/>
  <c r="J11" i="15"/>
  <c r="J10" i="15"/>
  <c r="M10" i="15"/>
  <c r="J7" i="15"/>
  <c r="M7" i="15"/>
  <c r="C17" i="14"/>
  <c r="C18" i="14" l="1"/>
  <c r="J16" i="15"/>
  <c r="K16" i="15" s="1"/>
  <c r="M16" i="15"/>
  <c r="N16" i="15"/>
  <c r="E47" i="15"/>
  <c r="E48" i="15"/>
  <c r="E35" i="15"/>
  <c r="E36" i="15"/>
  <c r="E40" i="15"/>
  <c r="E27" i="15"/>
  <c r="E38" i="15"/>
  <c r="E49" i="15"/>
  <c r="E34" i="15"/>
  <c r="E25" i="15"/>
  <c r="E32" i="15"/>
  <c r="E31" i="15"/>
  <c r="E33" i="15"/>
  <c r="M50" i="15"/>
  <c r="I17" i="15"/>
  <c r="L50" i="15" l="1"/>
  <c r="I50" i="15"/>
  <c r="K17" i="15"/>
  <c r="N4" i="15"/>
  <c r="J17" i="15"/>
  <c r="K4" i="15"/>
  <c r="K21" i="15"/>
  <c r="E17" i="15"/>
  <c r="N21" i="15" l="1"/>
  <c r="C50" i="15"/>
  <c r="C53" i="14"/>
  <c r="C53" i="10"/>
  <c r="F13" i="15"/>
  <c r="I13" i="15" s="1"/>
  <c r="F14" i="15"/>
  <c r="F15" i="15"/>
  <c r="I15" i="15" s="1"/>
  <c r="L15" i="15" s="1"/>
  <c r="N15" i="15" s="1"/>
  <c r="F19" i="15"/>
  <c r="F18" i="15"/>
  <c r="I18" i="15" s="1"/>
  <c r="F12" i="15"/>
  <c r="F11" i="15"/>
  <c r="F10" i="15"/>
  <c r="F9" i="15"/>
  <c r="F8" i="15"/>
  <c r="I8" i="15" s="1"/>
  <c r="F7" i="15"/>
  <c r="F6" i="15"/>
  <c r="F5" i="15"/>
  <c r="L7" i="15" l="1"/>
  <c r="N7" i="15" s="1"/>
  <c r="I7" i="15"/>
  <c r="L9" i="15"/>
  <c r="N9" i="15" s="1"/>
  <c r="I9" i="15"/>
  <c r="L11" i="15"/>
  <c r="N11" i="15" s="1"/>
  <c r="I11" i="15"/>
  <c r="I12" i="15"/>
  <c r="L12" i="15"/>
  <c r="N12" i="15" s="1"/>
  <c r="L5" i="15"/>
  <c r="N5" i="15" s="1"/>
  <c r="I5" i="15"/>
  <c r="L6" i="15"/>
  <c r="N6" i="15" s="1"/>
  <c r="I6" i="15"/>
  <c r="I10" i="15"/>
  <c r="L10" i="15"/>
  <c r="N10" i="15" s="1"/>
  <c r="K36" i="15"/>
  <c r="N36" i="15" s="1"/>
  <c r="N18" i="15"/>
  <c r="N8" i="15"/>
  <c r="D53" i="10"/>
  <c r="E53" i="10"/>
  <c r="F53" i="14"/>
  <c r="E53" i="14"/>
  <c r="D53" i="14"/>
  <c r="K46" i="15" l="1"/>
  <c r="N46" i="15" s="1"/>
  <c r="K31" i="15"/>
  <c r="N31" i="15" s="1"/>
  <c r="K27" i="15"/>
  <c r="N27" i="15" s="1"/>
  <c r="K38" i="15"/>
  <c r="N38" i="15" s="1"/>
  <c r="K29" i="15"/>
  <c r="N29" i="15" s="1"/>
  <c r="K26" i="15"/>
  <c r="N26" i="15" s="1"/>
  <c r="K41" i="15"/>
  <c r="N41" i="15" s="1"/>
  <c r="K32" i="15"/>
  <c r="N32" i="15" s="1"/>
  <c r="K35" i="15"/>
  <c r="N35" i="15" s="1"/>
  <c r="K23" i="15"/>
  <c r="N23" i="15" s="1"/>
  <c r="K43" i="15"/>
  <c r="N43" i="15" s="1"/>
  <c r="K30" i="15"/>
  <c r="N30" i="15" s="1"/>
  <c r="K44" i="15"/>
  <c r="N44" i="15" s="1"/>
  <c r="K48" i="15"/>
  <c r="K39" i="15"/>
  <c r="N39" i="15" s="1"/>
  <c r="K45" i="15"/>
  <c r="N45" i="15" s="1"/>
  <c r="K33" i="15"/>
  <c r="N33" i="15" s="1"/>
  <c r="K22" i="15"/>
  <c r="N22" i="15" s="1"/>
  <c r="K40" i="15"/>
  <c r="N40" i="15" s="1"/>
  <c r="K37" i="15"/>
  <c r="N37" i="15" s="1"/>
  <c r="K25" i="15"/>
  <c r="N25" i="15" s="1"/>
  <c r="K34" i="15"/>
  <c r="N34" i="15" s="1"/>
  <c r="K42" i="15"/>
  <c r="N42" i="15" s="1"/>
  <c r="K24" i="15"/>
  <c r="N24" i="15" s="1"/>
  <c r="K28" i="15"/>
  <c r="N28" i="15" s="1"/>
  <c r="K49" i="15"/>
  <c r="N49" i="15" s="1"/>
  <c r="K47" i="15"/>
  <c r="N47" i="15" s="1"/>
  <c r="N13" i="15"/>
  <c r="K13" i="15"/>
  <c r="N14" i="15"/>
  <c r="K14" i="15"/>
  <c r="K15" i="15"/>
  <c r="K11" i="15"/>
  <c r="K10" i="15"/>
  <c r="K12" i="15"/>
  <c r="K18" i="15"/>
  <c r="K7" i="15"/>
  <c r="F53" i="10"/>
  <c r="K19" i="15"/>
  <c r="K8" i="15"/>
  <c r="K5" i="15"/>
  <c r="K9" i="15"/>
  <c r="K6" i="15"/>
  <c r="N48" i="15" l="1"/>
  <c r="N50" i="15" s="1"/>
  <c r="K50" i="15"/>
</calcChain>
</file>

<file path=xl/sharedStrings.xml><?xml version="1.0" encoding="utf-8"?>
<sst xmlns="http://schemas.openxmlformats.org/spreadsheetml/2006/main" count="336" uniqueCount="82">
  <si>
    <t>category</t>
  </si>
  <si>
    <t>parameter</t>
  </si>
  <si>
    <t>herd</t>
  </si>
  <si>
    <t>Age at the first parturition</t>
  </si>
  <si>
    <t>Death rate of adult animals</t>
  </si>
  <si>
    <t>Fertility rate (adult female)</t>
  </si>
  <si>
    <t>Live weight (Adult Females)</t>
  </si>
  <si>
    <t>Live weight (Adult Males)</t>
  </si>
  <si>
    <t>Live weight of animal at slaughter (Meat Females)</t>
  </si>
  <si>
    <t>Live weight of animal at slaughter (Meat Males)</t>
  </si>
  <si>
    <t>Milk fat content</t>
  </si>
  <si>
    <t>Milk protein content</t>
  </si>
  <si>
    <t>Milk Yield</t>
  </si>
  <si>
    <t>Number of animals (Adult Females)</t>
  </si>
  <si>
    <t>Number of animals (Adult Males)</t>
  </si>
  <si>
    <t>Replacement rate of adult females</t>
  </si>
  <si>
    <t>Weight at birth</t>
  </si>
  <si>
    <t>feed</t>
  </si>
  <si>
    <t>By-products from cottonseed</t>
  </si>
  <si>
    <t>By-products from rape (canola)</t>
  </si>
  <si>
    <t>By-products from soy</t>
  </si>
  <si>
    <t>By-products from sugar beet</t>
  </si>
  <si>
    <t>Crop residues from maize</t>
  </si>
  <si>
    <t>Crop residues from millet</t>
  </si>
  <si>
    <t>Crop residues from other grains</t>
  </si>
  <si>
    <t>Crop residues from rice</t>
  </si>
  <si>
    <t>Crop residues from sorghum</t>
  </si>
  <si>
    <t>Crop residues from sugarcane</t>
  </si>
  <si>
    <t>Crop residues from wheat</t>
  </si>
  <si>
    <t>Dry by-product from grain industries</t>
  </si>
  <si>
    <t>Fodder beet</t>
  </si>
  <si>
    <t>Fresh grass</t>
  </si>
  <si>
    <t>Fresh mixture of grass and legumes</t>
  </si>
  <si>
    <t>Grains</t>
  </si>
  <si>
    <t>Hay from adjacent areas</t>
  </si>
  <si>
    <t>Hay or silage from alfalfa</t>
  </si>
  <si>
    <t>Hay or silage from cultivated grass</t>
  </si>
  <si>
    <t>Hay or silage from grass and legumes</t>
  </si>
  <si>
    <t>Leaves from natural vegetation</t>
  </si>
  <si>
    <t>Maize</t>
  </si>
  <si>
    <t>Maize gluten feed</t>
  </si>
  <si>
    <t>Maize gluten meal</t>
  </si>
  <si>
    <t>Molasses</t>
  </si>
  <si>
    <t>Oil palm kernel expeller</t>
  </si>
  <si>
    <t>Silage from whole grain plants.</t>
  </si>
  <si>
    <t>Silage from whole maize plant</t>
  </si>
  <si>
    <t>Wet by-product from grain industries</t>
  </si>
  <si>
    <t>Source</t>
  </si>
  <si>
    <t>Death rate of young females</t>
  </si>
  <si>
    <t>Death rate of young males</t>
  </si>
  <si>
    <t>BAU</t>
  </si>
  <si>
    <t>Formula</t>
  </si>
  <si>
    <t>Slope</t>
  </si>
  <si>
    <t>Litter size</t>
  </si>
  <si>
    <t>Parturition interval</t>
  </si>
  <si>
    <t>REF</t>
  </si>
  <si>
    <t>Reformed growth</t>
  </si>
  <si>
    <t>Average</t>
  </si>
  <si>
    <t>Death rate of young animals</t>
  </si>
  <si>
    <t>climate</t>
  </si>
  <si>
    <t>Individual farms</t>
  </si>
  <si>
    <t>households</t>
  </si>
  <si>
    <t>climate resilience</t>
  </si>
  <si>
    <t>Intercept</t>
  </si>
  <si>
    <t>Yearly_Increase</t>
  </si>
  <si>
    <t>Time 1</t>
  </si>
  <si>
    <t>Reference time</t>
  </si>
  <si>
    <t>Standard 2022</t>
  </si>
  <si>
    <t>BAU_percentage increase</t>
  </si>
  <si>
    <t>Kazakhstan_Cattle</t>
  </si>
  <si>
    <t>y = 303884.273x + -606046150.273</t>
  </si>
  <si>
    <t>Kazakhstan_Sheep</t>
  </si>
  <si>
    <t>y = 701181.743x + -1398502015.2</t>
  </si>
  <si>
    <t>Kyrgyzstan_Cattle</t>
  </si>
  <si>
    <t>y = 42849.155x + -84846428.082</t>
  </si>
  <si>
    <t>Tajikistan_Cattle</t>
  </si>
  <si>
    <t>y = 45651.245x + -89797692.991</t>
  </si>
  <si>
    <t>Uzbekistan_Cattle</t>
  </si>
  <si>
    <t>y = 265940x + -523934680</t>
  </si>
  <si>
    <t>Uzbekistan_Sheep</t>
  </si>
  <si>
    <t>y = 672359.091x + -1339406813.636</t>
  </si>
  <si>
    <t>reformed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</si>
</sst>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9" formatCode="0.0"/>
    <numFmt numFmtId="170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indexed="0"/>
      <name val="Arial"/>
      <family val="2"/>
    </font>
    <font>
      <b/>
      <sz val="6"/>
      <color rgb="FFFFFFFF"/>
      <name val="Segoe UI"/>
      <family val="2"/>
    </font>
    <font>
      <sz val="6"/>
      <color rgb="FFFFFFFF"/>
      <name val="Segoe UI"/>
      <family val="2"/>
    </font>
    <font>
      <sz val="6"/>
      <color theme="1"/>
      <name val="Segoe UI"/>
      <family val="2"/>
    </font>
    <font>
      <sz val="12"/>
      <color indexed="0"/>
      <name val="Arial"/>
      <family val="2"/>
    </font>
    <font>
      <sz val="10"/>
      <color rgb="FF000000"/>
      <name val="Calibri"/>
      <family val="2"/>
      <scheme val="minor"/>
    </font>
    <font>
      <sz val="6"/>
      <color rgb="FFF8F8F2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4E5C6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C1F30"/>
      </left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>
      <alignment vertical="top"/>
      <protection locked="0"/>
    </xf>
    <xf numFmtId="0" fontId="10" fillId="0" borderId="0">
      <alignment vertical="top"/>
      <protection locked="0"/>
    </xf>
  </cellStyleXfs>
  <cellXfs count="83">
    <xf numFmtId="0" fontId="0" fillId="0" borderId="0" xfId="0"/>
    <xf numFmtId="0" fontId="0" fillId="0" borderId="0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3" fillId="0" borderId="0" xfId="0" applyFont="1" applyBorder="1"/>
    <xf numFmtId="0" fontId="4" fillId="2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6" borderId="0" xfId="0" applyFont="1" applyFill="1" applyBorder="1"/>
    <xf numFmtId="0" fontId="0" fillId="6" borderId="3" xfId="0" applyFill="1" applyBorder="1"/>
    <xf numFmtId="0" fontId="0" fillId="6" borderId="0" xfId="0" applyFill="1" applyBorder="1"/>
    <xf numFmtId="0" fontId="0" fillId="0" borderId="0" xfId="0"/>
    <xf numFmtId="0" fontId="0" fillId="0" borderId="0" xfId="0" applyNumberForma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0" fillId="2" borderId="0" xfId="0" applyNumberFormat="1" applyFill="1" applyBorder="1"/>
    <xf numFmtId="0" fontId="0" fillId="0" borderId="6" xfId="0" applyBorder="1"/>
    <xf numFmtId="0" fontId="0" fillId="6" borderId="7" xfId="0" applyFill="1" applyBorder="1"/>
    <xf numFmtId="0" fontId="0" fillId="6" borderId="2" xfId="0" applyFill="1" applyBorder="1"/>
    <xf numFmtId="0" fontId="0" fillId="9" borderId="0" xfId="0" applyFont="1" applyFill="1" applyBorder="1"/>
    <xf numFmtId="0" fontId="4" fillId="9" borderId="0" xfId="0" applyFont="1" applyFill="1" applyBorder="1" applyAlignment="1">
      <alignment vertical="center" wrapText="1"/>
    </xf>
    <xf numFmtId="0" fontId="0" fillId="9" borderId="7" xfId="0" applyFill="1" applyBorder="1"/>
    <xf numFmtId="0" fontId="0" fillId="7" borderId="9" xfId="0" applyFont="1" applyFill="1" applyBorder="1"/>
    <xf numFmtId="0" fontId="4" fillId="2" borderId="11" xfId="0" applyFont="1" applyFill="1" applyBorder="1" applyAlignment="1">
      <alignment vertical="center" wrapText="1"/>
    </xf>
    <xf numFmtId="0" fontId="0" fillId="7" borderId="2" xfId="0" applyFont="1" applyFill="1" applyBorder="1"/>
    <xf numFmtId="0" fontId="0" fillId="5" borderId="4" xfId="0" applyFont="1" applyFill="1" applyBorder="1"/>
    <xf numFmtId="0" fontId="5" fillId="0" borderId="5" xfId="0" applyFont="1" applyBorder="1"/>
    <xf numFmtId="164" fontId="0" fillId="9" borderId="7" xfId="1" applyNumberFormat="1" applyFont="1" applyFill="1" applyBorder="1"/>
    <xf numFmtId="3" fontId="0" fillId="0" borderId="0" xfId="0" applyNumberFormat="1"/>
    <xf numFmtId="1" fontId="0" fillId="4" borderId="1" xfId="0" applyNumberFormat="1" applyFill="1" applyBorder="1"/>
    <xf numFmtId="169" fontId="0" fillId="8" borderId="3" xfId="0" applyNumberFormat="1" applyFill="1" applyBorder="1"/>
    <xf numFmtId="169" fontId="0" fillId="8" borderId="0" xfId="0" applyNumberFormat="1" applyFill="1" applyBorder="1"/>
    <xf numFmtId="0" fontId="0" fillId="0" borderId="6" xfId="0" applyNumberFormat="1" applyBorder="1"/>
    <xf numFmtId="0" fontId="0" fillId="0" borderId="9" xfId="0" applyNumberFormat="1" applyBorder="1"/>
    <xf numFmtId="0" fontId="0" fillId="6" borderId="7" xfId="0" applyNumberFormat="1" applyFill="1" applyBorder="1"/>
    <xf numFmtId="1" fontId="0" fillId="2" borderId="0" xfId="1" applyNumberFormat="1" applyFont="1" applyFill="1" applyBorder="1"/>
    <xf numFmtId="0" fontId="0" fillId="2" borderId="0" xfId="0" applyFill="1" applyBorder="1"/>
    <xf numFmtId="1" fontId="0" fillId="8" borderId="0" xfId="1" applyNumberFormat="1" applyFont="1" applyFill="1" applyBorder="1"/>
    <xf numFmtId="0" fontId="0" fillId="0" borderId="11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4" borderId="12" xfId="0" applyFont="1" applyFill="1" applyBorder="1"/>
    <xf numFmtId="0" fontId="0" fillId="4" borderId="13" xfId="0" applyFont="1" applyFill="1" applyBorder="1"/>
    <xf numFmtId="170" fontId="0" fillId="8" borderId="0" xfId="0" applyNumberFormat="1" applyFill="1" applyBorder="1"/>
    <xf numFmtId="170" fontId="0" fillId="8" borderId="2" xfId="0" applyNumberFormat="1" applyFill="1" applyBorder="1"/>
    <xf numFmtId="170" fontId="0" fillId="8" borderId="7" xfId="0" applyNumberFormat="1" applyFill="1" applyBorder="1"/>
    <xf numFmtId="169" fontId="0" fillId="2" borderId="7" xfId="0" applyNumberFormat="1" applyFill="1" applyBorder="1"/>
    <xf numFmtId="169" fontId="4" fillId="2" borderId="7" xfId="0" applyNumberFormat="1" applyFont="1" applyFill="1" applyBorder="1" applyAlignment="1">
      <alignment vertical="center" wrapText="1"/>
    </xf>
    <xf numFmtId="169" fontId="0" fillId="8" borderId="10" xfId="0" applyNumberFormat="1" applyFill="1" applyBorder="1"/>
    <xf numFmtId="169" fontId="0" fillId="2" borderId="0" xfId="1" applyNumberFormat="1" applyFont="1" applyFill="1" applyBorder="1"/>
    <xf numFmtId="169" fontId="0" fillId="2" borderId="2" xfId="0" applyNumberFormat="1" applyFill="1" applyBorder="1"/>
    <xf numFmtId="169" fontId="0" fillId="2" borderId="0" xfId="0" applyNumberFormat="1" applyFill="1" applyBorder="1"/>
    <xf numFmtId="169" fontId="0" fillId="2" borderId="9" xfId="0" applyNumberFormat="1" applyFill="1" applyBorder="1"/>
    <xf numFmtId="169" fontId="4" fillId="2" borderId="0" xfId="0" applyNumberFormat="1" applyFont="1" applyFill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0" fillId="6" borderId="0" xfId="0" applyNumberFormat="1" applyFill="1" applyBorder="1" applyAlignment="1">
      <alignment horizontal="center"/>
    </xf>
    <xf numFmtId="2" fontId="0" fillId="8" borderId="3" xfId="0" applyNumberFormat="1" applyFill="1" applyBorder="1"/>
    <xf numFmtId="43" fontId="0" fillId="2" borderId="7" xfId="1" applyFont="1" applyFill="1" applyBorder="1"/>
    <xf numFmtId="1" fontId="11" fillId="10" borderId="0" xfId="0" applyNumberFormat="1" applyFont="1" applyFill="1" applyBorder="1" applyAlignment="1">
      <alignment vertical="center" wrapText="1"/>
    </xf>
    <xf numFmtId="2" fontId="0" fillId="2" borderId="0" xfId="0" applyNumberFormat="1" applyFill="1" applyBorder="1"/>
    <xf numFmtId="0" fontId="7" fillId="11" borderId="14" xfId="0" applyFont="1" applyFill="1" applyBorder="1" applyAlignment="1">
      <alignment horizontal="left" vertical="center" wrapText="1"/>
    </xf>
    <xf numFmtId="0" fontId="7" fillId="11" borderId="15" xfId="0" applyFont="1" applyFill="1" applyBorder="1" applyAlignment="1">
      <alignment horizontal="left" vertical="center" wrapText="1"/>
    </xf>
    <xf numFmtId="0" fontId="8" fillId="11" borderId="16" xfId="0" applyFont="1" applyFill="1" applyBorder="1" applyAlignment="1">
      <alignment horizontal="right" vertical="center"/>
    </xf>
    <xf numFmtId="0" fontId="9" fillId="0" borderId="16" xfId="0" applyFont="1" applyBorder="1" applyAlignment="1">
      <alignment vertical="center"/>
    </xf>
    <xf numFmtId="0" fontId="9" fillId="0" borderId="16" xfId="0" applyFont="1" applyBorder="1" applyAlignment="1">
      <alignment horizontal="right" vertical="center"/>
    </xf>
    <xf numFmtId="0" fontId="8" fillId="9" borderId="16" xfId="0" applyFont="1" applyFill="1" applyBorder="1" applyAlignment="1">
      <alignment horizontal="right" vertical="center"/>
    </xf>
    <xf numFmtId="0" fontId="12" fillId="9" borderId="16" xfId="0" applyFont="1" applyFill="1" applyBorder="1" applyAlignment="1">
      <alignment vertical="center"/>
    </xf>
    <xf numFmtId="0" fontId="12" fillId="9" borderId="16" xfId="0" applyFont="1" applyFill="1" applyBorder="1" applyAlignment="1">
      <alignment horizontal="right" vertical="center"/>
    </xf>
    <xf numFmtId="0" fontId="0" fillId="9" borderId="0" xfId="0" applyFill="1"/>
    <xf numFmtId="0" fontId="8" fillId="5" borderId="16" xfId="0" applyFont="1" applyFill="1" applyBorder="1" applyAlignment="1">
      <alignment horizontal="right" vertical="center"/>
    </xf>
    <xf numFmtId="0" fontId="9" fillId="5" borderId="16" xfId="0" applyFont="1" applyFill="1" applyBorder="1" applyAlignment="1">
      <alignment vertical="center"/>
    </xf>
    <xf numFmtId="0" fontId="9" fillId="5" borderId="16" xfId="0" applyFont="1" applyFill="1" applyBorder="1" applyAlignment="1">
      <alignment horizontal="right" vertical="center"/>
    </xf>
    <xf numFmtId="2" fontId="0" fillId="8" borderId="0" xfId="0" applyNumberFormat="1" applyFill="1" applyBorder="1"/>
    <xf numFmtId="2" fontId="0" fillId="8" borderId="0" xfId="1" applyNumberFormat="1" applyFont="1" applyFill="1" applyBorder="1"/>
    <xf numFmtId="1" fontId="0" fillId="8" borderId="0" xfId="0" applyNumberFormat="1" applyFill="1" applyBorder="1"/>
    <xf numFmtId="3" fontId="4" fillId="2" borderId="0" xfId="0" applyNumberFormat="1" applyFont="1" applyFill="1" applyBorder="1" applyAlignment="1">
      <alignment vertical="center" wrapText="1"/>
    </xf>
    <xf numFmtId="0" fontId="0" fillId="9" borderId="0" xfId="0" applyNumberFormat="1" applyFill="1" applyBorder="1"/>
    <xf numFmtId="0" fontId="0" fillId="9" borderId="0" xfId="1" applyNumberFormat="1" applyFont="1" applyFill="1" applyBorder="1"/>
    <xf numFmtId="43" fontId="0" fillId="2" borderId="0" xfId="1" applyFont="1" applyFill="1" applyBorder="1"/>
    <xf numFmtId="1" fontId="0" fillId="2" borderId="0" xfId="0" applyNumberFormat="1" applyFill="1" applyBorder="1"/>
    <xf numFmtId="0" fontId="0" fillId="2" borderId="0" xfId="0" applyNumberFormat="1" applyFill="1" applyBorder="1"/>
  </cellXfs>
  <cellStyles count="4">
    <cellStyle name="Comma" xfId="1" builtinId="3"/>
    <cellStyle name="Normal" xfId="0" builtinId="0"/>
    <cellStyle name="Normal 2" xfId="2" xr:uid="{3B6A2C1F-FA2F-4421-B0F9-D1C4BA22306E}"/>
    <cellStyle name="Normal 3" xfId="3" xr:uid="{187626F1-9F93-433D-A078-86B21B663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FE07-4726-4546-AB0B-11A0CDE97FCB}">
  <dimension ref="A1:N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30" sqref="Q30"/>
    </sheetView>
  </sheetViews>
  <sheetFormatPr defaultRowHeight="14.5" x14ac:dyDescent="0.35"/>
  <cols>
    <col min="1" max="1" width="8.7265625" style="1"/>
    <col min="2" max="2" width="48.26953125" style="1" customWidth="1"/>
    <col min="3" max="14" width="12.453125" style="10" customWidth="1"/>
    <col min="15" max="16384" width="8.7265625" style="10"/>
  </cols>
  <sheetData>
    <row r="1" spans="1:14" x14ac:dyDescent="0.35">
      <c r="C1" s="53" t="s">
        <v>55</v>
      </c>
      <c r="D1" s="54"/>
      <c r="E1" s="55"/>
      <c r="F1" s="53" t="s">
        <v>50</v>
      </c>
      <c r="G1" s="54"/>
      <c r="H1" s="55"/>
      <c r="I1" s="53" t="s">
        <v>56</v>
      </c>
      <c r="J1" s="54"/>
      <c r="K1" s="55"/>
      <c r="L1" s="53" t="s">
        <v>59</v>
      </c>
      <c r="M1" s="54"/>
      <c r="N1" s="55"/>
    </row>
    <row r="2" spans="1:14" x14ac:dyDescent="0.35">
      <c r="A2" s="7"/>
      <c r="B2" s="7" t="s">
        <v>47</v>
      </c>
      <c r="C2" s="18" t="s">
        <v>61</v>
      </c>
      <c r="D2" s="9" t="s">
        <v>60</v>
      </c>
      <c r="E2" s="8" t="s">
        <v>57</v>
      </c>
      <c r="F2" s="18" t="s">
        <v>61</v>
      </c>
      <c r="G2" s="9" t="s">
        <v>60</v>
      </c>
      <c r="H2" s="8" t="s">
        <v>57</v>
      </c>
      <c r="I2" s="18" t="s">
        <v>61</v>
      </c>
      <c r="J2" s="9" t="s">
        <v>60</v>
      </c>
      <c r="K2" s="8" t="s">
        <v>57</v>
      </c>
      <c r="L2" s="18" t="s">
        <v>61</v>
      </c>
      <c r="M2" s="9" t="s">
        <v>60</v>
      </c>
      <c r="N2" s="8" t="s">
        <v>57</v>
      </c>
    </row>
    <row r="3" spans="1:14" x14ac:dyDescent="0.35">
      <c r="A3" s="7" t="s">
        <v>0</v>
      </c>
      <c r="B3" s="7" t="s">
        <v>1</v>
      </c>
      <c r="C3" s="18">
        <v>2022</v>
      </c>
      <c r="D3" s="9">
        <v>2022</v>
      </c>
      <c r="E3" s="8">
        <v>2050</v>
      </c>
      <c r="F3" s="18">
        <v>2050</v>
      </c>
      <c r="G3" s="9">
        <v>2050</v>
      </c>
      <c r="H3" s="8">
        <v>2050</v>
      </c>
      <c r="I3" s="18">
        <v>2050</v>
      </c>
      <c r="J3" s="9">
        <v>2050</v>
      </c>
      <c r="K3" s="8">
        <v>2050</v>
      </c>
      <c r="L3" s="18">
        <v>2050</v>
      </c>
      <c r="M3" s="9">
        <v>2050</v>
      </c>
      <c r="N3" s="8">
        <v>2050</v>
      </c>
    </row>
    <row r="4" spans="1:14" x14ac:dyDescent="0.35">
      <c r="A4" s="2" t="s">
        <v>2</v>
      </c>
      <c r="B4" s="5" t="s">
        <v>3</v>
      </c>
      <c r="C4" s="50">
        <v>29</v>
      </c>
      <c r="D4" s="61">
        <v>27.1550430125072</v>
      </c>
      <c r="E4" s="58">
        <f>(C4*C$16+D4*D$16)/(C$16+D$16)</f>
        <v>28.077521506253603</v>
      </c>
      <c r="F4" s="49">
        <f>C4</f>
        <v>29</v>
      </c>
      <c r="G4" s="50">
        <f>D4</f>
        <v>27.1550430125072</v>
      </c>
      <c r="H4" s="31">
        <v>27.893025807504323</v>
      </c>
      <c r="I4" s="51">
        <f>F4-2</f>
        <v>27</v>
      </c>
      <c r="J4" s="51">
        <f>G4-2</f>
        <v>25.1550430125072</v>
      </c>
      <c r="K4" s="47">
        <f>(I4*I$16+J4*J$16)/(I$16+J$16)</f>
        <v>26.0775215062536</v>
      </c>
      <c r="L4" s="50">
        <f>I4</f>
        <v>27</v>
      </c>
      <c r="M4" s="50">
        <f>J4</f>
        <v>25.1550430125072</v>
      </c>
      <c r="N4" s="30">
        <f>(L4*L$16+M4*M$16)/(L$16+M$16)</f>
        <v>26.0775215062536</v>
      </c>
    </row>
    <row r="5" spans="1:14" x14ac:dyDescent="0.35">
      <c r="A5" s="2" t="s">
        <v>2</v>
      </c>
      <c r="B5" s="5" t="s">
        <v>4</v>
      </c>
      <c r="C5" s="50">
        <v>6</v>
      </c>
      <c r="D5" s="61">
        <v>6.1650995167843554</v>
      </c>
      <c r="E5" s="58">
        <f t="shared" ref="E5:E15" si="0">(C5*C$16+D5*D$16)/(C$16+D$16)</f>
        <v>6.0825497583921777</v>
      </c>
      <c r="F5" s="49">
        <f>C5</f>
        <v>6</v>
      </c>
      <c r="G5" s="50">
        <f t="shared" ref="G5:G15" si="1">D5</f>
        <v>6.1650995167843554</v>
      </c>
      <c r="H5" s="31">
        <v>6.0990597100706134</v>
      </c>
      <c r="I5" s="49">
        <f>F5*(1-10/100)</f>
        <v>5.4</v>
      </c>
      <c r="J5" s="50">
        <f>G5*(1-5/100)</f>
        <v>5.8568445409451373</v>
      </c>
      <c r="K5" s="30">
        <f>(I5*$I$16+J5*$J$16)/($I$16+$J$16)</f>
        <v>5.6284222704725684</v>
      </c>
      <c r="L5" s="50">
        <f>F5*(1-20/100)</f>
        <v>4.8000000000000007</v>
      </c>
      <c r="M5" s="50">
        <f>G5*(1-20/100)</f>
        <v>4.9320796134274847</v>
      </c>
      <c r="N5" s="30">
        <f t="shared" ref="N5:N15" si="2">(L5*L$16+M5*M$16)/(L$16+M$16)</f>
        <v>4.8660398067137427</v>
      </c>
    </row>
    <row r="6" spans="1:14" x14ac:dyDescent="0.35">
      <c r="A6" s="2" t="s">
        <v>2</v>
      </c>
      <c r="B6" s="5" t="s">
        <v>48</v>
      </c>
      <c r="C6" s="50">
        <v>8</v>
      </c>
      <c r="D6" s="61">
        <v>4.6136395689617267</v>
      </c>
      <c r="E6" s="58">
        <f t="shared" si="0"/>
        <v>6.3068197844808642</v>
      </c>
      <c r="F6" s="49">
        <f>C6</f>
        <v>8</v>
      </c>
      <c r="G6" s="50">
        <f t="shared" si="1"/>
        <v>4.6136395689617267</v>
      </c>
      <c r="H6" s="31">
        <v>5.9681837413770369</v>
      </c>
      <c r="I6" s="49">
        <f t="shared" ref="I6:I7" si="3">F6*(1-10/100)</f>
        <v>7.2</v>
      </c>
      <c r="J6" s="50">
        <f t="shared" ref="J6:J7" si="4">G6*(1-5/100)</f>
        <v>4.38295759051364</v>
      </c>
      <c r="K6" s="30">
        <f>(I6*$I$16+J6*$J$16)/($I$16+$J$16)</f>
        <v>5.7914787952568201</v>
      </c>
      <c r="L6" s="50">
        <f>F6*(1-20/100)</f>
        <v>6.4</v>
      </c>
      <c r="M6" s="50">
        <f t="shared" ref="M6:M7" si="5">G6*(1-20/100)</f>
        <v>3.6909116551693817</v>
      </c>
      <c r="N6" s="30">
        <f t="shared" si="2"/>
        <v>5.045455827584691</v>
      </c>
    </row>
    <row r="7" spans="1:14" x14ac:dyDescent="0.35">
      <c r="A7" s="2" t="s">
        <v>2</v>
      </c>
      <c r="B7" s="5" t="s">
        <v>49</v>
      </c>
      <c r="C7" s="50">
        <v>8</v>
      </c>
      <c r="D7" s="61">
        <v>5.6136395689617267</v>
      </c>
      <c r="E7" s="74">
        <f t="shared" si="0"/>
        <v>6.8068197844808633</v>
      </c>
      <c r="F7" s="50">
        <f>C7</f>
        <v>8</v>
      </c>
      <c r="G7" s="50">
        <f t="shared" si="1"/>
        <v>5.6136395689617267</v>
      </c>
      <c r="H7" s="31">
        <v>6.5681837413770365</v>
      </c>
      <c r="I7" s="50">
        <f t="shared" si="3"/>
        <v>7.2</v>
      </c>
      <c r="J7" s="50">
        <f t="shared" si="4"/>
        <v>5.3329575905136402</v>
      </c>
      <c r="K7" s="31">
        <f>(I7*$I$16+J7*$J$16)/($I$16+$J$16)</f>
        <v>6.2664787952568197</v>
      </c>
      <c r="L7" s="50">
        <f t="shared" ref="L6:L7" si="6">F7*(1-20/100)</f>
        <v>6.4</v>
      </c>
      <c r="M7" s="50">
        <f t="shared" si="5"/>
        <v>4.4909116551693815</v>
      </c>
      <c r="N7" s="31">
        <f t="shared" si="2"/>
        <v>5.4454558275846905</v>
      </c>
    </row>
    <row r="8" spans="1:14" x14ac:dyDescent="0.35">
      <c r="A8" s="2" t="s">
        <v>2</v>
      </c>
      <c r="B8" s="5" t="s">
        <v>5</v>
      </c>
      <c r="C8" s="50">
        <v>80</v>
      </c>
      <c r="D8" s="61">
        <v>70.096496448367702</v>
      </c>
      <c r="E8" s="74">
        <f t="shared" si="0"/>
        <v>75.048248224183851</v>
      </c>
      <c r="F8" s="50">
        <f>C8</f>
        <v>80</v>
      </c>
      <c r="G8" s="50">
        <f t="shared" si="1"/>
        <v>70.096496448367702</v>
      </c>
      <c r="H8" s="31">
        <v>74.057897869020621</v>
      </c>
      <c r="I8" s="50">
        <f>F8+5</f>
        <v>85</v>
      </c>
      <c r="J8" s="50">
        <f>G8+6</f>
        <v>76.096496448367702</v>
      </c>
      <c r="K8" s="31">
        <f>(I8*$I$16+J8*$J$16)/($I$16+$J$16)</f>
        <v>80.548248224183851</v>
      </c>
      <c r="L8" s="50">
        <f>I8</f>
        <v>85</v>
      </c>
      <c r="M8" s="50">
        <f>J8</f>
        <v>76.096496448367702</v>
      </c>
      <c r="N8" s="31">
        <f t="shared" si="2"/>
        <v>80.548248224183851</v>
      </c>
    </row>
    <row r="9" spans="1:14" x14ac:dyDescent="0.35">
      <c r="A9" s="2" t="s">
        <v>2</v>
      </c>
      <c r="B9" s="5" t="s">
        <v>6</v>
      </c>
      <c r="C9" s="50">
        <v>370</v>
      </c>
      <c r="D9" s="61">
        <v>377.57213124039129</v>
      </c>
      <c r="E9" s="74">
        <f t="shared" si="0"/>
        <v>373.78606562019564</v>
      </c>
      <c r="F9" s="50">
        <f t="shared" ref="F9:F15" si="7">C9</f>
        <v>370</v>
      </c>
      <c r="G9" s="50">
        <f t="shared" si="1"/>
        <v>377.57213124039129</v>
      </c>
      <c r="H9" s="31">
        <v>374.54327874423478</v>
      </c>
      <c r="I9" s="50">
        <f>F9*(1+20/100)</f>
        <v>444</v>
      </c>
      <c r="J9" s="50">
        <f>G9*(1+30/100)</f>
        <v>490.84377061250871</v>
      </c>
      <c r="K9" s="31">
        <f>(I9*$I$16+J9*$J$16)/($I$16+$J$16)</f>
        <v>467.4218853062543</v>
      </c>
      <c r="L9" s="50">
        <f>F9*(1+40/100)</f>
        <v>518</v>
      </c>
      <c r="M9" s="50">
        <f>G9*(1+40/100)</f>
        <v>528.60098373654773</v>
      </c>
      <c r="N9" s="31">
        <f t="shared" si="2"/>
        <v>523.30049186827387</v>
      </c>
    </row>
    <row r="10" spans="1:14" x14ac:dyDescent="0.35">
      <c r="A10" s="2" t="s">
        <v>2</v>
      </c>
      <c r="B10" s="5" t="s">
        <v>7</v>
      </c>
      <c r="C10" s="50">
        <v>520</v>
      </c>
      <c r="D10" s="61">
        <v>492.21666137861968</v>
      </c>
      <c r="E10" s="74">
        <f t="shared" si="0"/>
        <v>506.10833068930981</v>
      </c>
      <c r="F10" s="50">
        <f t="shared" si="7"/>
        <v>520</v>
      </c>
      <c r="G10" s="50">
        <f t="shared" si="1"/>
        <v>492.21666137861968</v>
      </c>
      <c r="H10" s="31">
        <v>503.32999682717173</v>
      </c>
      <c r="I10" s="50">
        <f t="shared" ref="I10:I12" si="8">F10*(1+20/100)</f>
        <v>624</v>
      </c>
      <c r="J10" s="50">
        <f t="shared" ref="J10:J12" si="9">G10*(1+30/100)</f>
        <v>639.8816597922056</v>
      </c>
      <c r="K10" s="31">
        <f t="shared" ref="K10:K13" si="10">(I10*I$16+J10*J$16)/(I$16+J$16)</f>
        <v>631.94082989610274</v>
      </c>
      <c r="L10" s="50">
        <f t="shared" ref="L10:L12" si="11">F10*(1+40/100)</f>
        <v>728</v>
      </c>
      <c r="M10" s="50">
        <f t="shared" ref="M10:M12" si="12">G10*(1+40/100)</f>
        <v>689.10332593006751</v>
      </c>
      <c r="N10" s="31">
        <f t="shared" si="2"/>
        <v>708.55166296503387</v>
      </c>
    </row>
    <row r="11" spans="1:14" x14ac:dyDescent="0.35">
      <c r="A11" s="2" t="s">
        <v>2</v>
      </c>
      <c r="B11" s="5" t="s">
        <v>8</v>
      </c>
      <c r="C11" s="50">
        <v>400</v>
      </c>
      <c r="D11" s="61">
        <v>380.00000000000006</v>
      </c>
      <c r="E11" s="74">
        <f t="shared" si="0"/>
        <v>390</v>
      </c>
      <c r="F11" s="50">
        <f t="shared" si="7"/>
        <v>400</v>
      </c>
      <c r="G11" s="50">
        <f t="shared" si="1"/>
        <v>380.00000000000006</v>
      </c>
      <c r="H11" s="31">
        <v>388</v>
      </c>
      <c r="I11" s="50">
        <f t="shared" si="8"/>
        <v>480</v>
      </c>
      <c r="J11" s="50">
        <f t="shared" si="9"/>
        <v>494.00000000000011</v>
      </c>
      <c r="K11" s="31">
        <f>(I11*I$16+J11*J$16)/(I$16+J$16)</f>
        <v>487.00000000000011</v>
      </c>
      <c r="L11" s="50">
        <f t="shared" si="11"/>
        <v>560</v>
      </c>
      <c r="M11" s="50">
        <f t="shared" si="12"/>
        <v>532</v>
      </c>
      <c r="N11" s="31">
        <f t="shared" si="2"/>
        <v>546</v>
      </c>
    </row>
    <row r="12" spans="1:14" x14ac:dyDescent="0.35">
      <c r="A12" s="2" t="s">
        <v>2</v>
      </c>
      <c r="B12" s="5" t="s">
        <v>9</v>
      </c>
      <c r="C12" s="50">
        <v>470</v>
      </c>
      <c r="D12" s="61">
        <v>449.72137206089496</v>
      </c>
      <c r="E12" s="74">
        <f t="shared" si="0"/>
        <v>459.86068603044754</v>
      </c>
      <c r="F12" s="50">
        <f t="shared" si="7"/>
        <v>470</v>
      </c>
      <c r="G12" s="50">
        <f t="shared" si="1"/>
        <v>449.72137206089496</v>
      </c>
      <c r="H12" s="31">
        <v>457.83282323653691</v>
      </c>
      <c r="I12" s="50">
        <f>F12*(1+20/100)</f>
        <v>564</v>
      </c>
      <c r="J12" s="50">
        <f t="shared" si="9"/>
        <v>584.63778367916348</v>
      </c>
      <c r="K12" s="31">
        <f t="shared" si="10"/>
        <v>574.31889183958174</v>
      </c>
      <c r="L12" s="50">
        <f t="shared" si="11"/>
        <v>658</v>
      </c>
      <c r="M12" s="50">
        <f t="shared" si="12"/>
        <v>629.6099208852529</v>
      </c>
      <c r="N12" s="31">
        <f t="shared" si="2"/>
        <v>643.80496044262645</v>
      </c>
    </row>
    <row r="13" spans="1:14" x14ac:dyDescent="0.35">
      <c r="A13" s="2" t="s">
        <v>2</v>
      </c>
      <c r="B13" s="5" t="s">
        <v>10</v>
      </c>
      <c r="C13" s="50">
        <v>3.4</v>
      </c>
      <c r="D13" s="61">
        <v>4.2000000000000011</v>
      </c>
      <c r="E13" s="74">
        <f t="shared" si="0"/>
        <v>3.8000000000000003</v>
      </c>
      <c r="F13" s="50">
        <f t="shared" si="7"/>
        <v>3.4</v>
      </c>
      <c r="G13" s="50">
        <f t="shared" si="1"/>
        <v>4.2000000000000011</v>
      </c>
      <c r="H13" s="31">
        <v>3.8800000000000008</v>
      </c>
      <c r="I13" s="50">
        <f>F13+0.2</f>
        <v>3.6</v>
      </c>
      <c r="J13" s="50">
        <f>G13</f>
        <v>4.2000000000000011</v>
      </c>
      <c r="K13" s="31">
        <f t="shared" si="10"/>
        <v>3.9000000000000004</v>
      </c>
      <c r="L13" s="50">
        <f>I13</f>
        <v>3.6</v>
      </c>
      <c r="M13" s="50">
        <f>J13</f>
        <v>4.2000000000000011</v>
      </c>
      <c r="N13" s="31">
        <f t="shared" si="2"/>
        <v>3.9000000000000008</v>
      </c>
    </row>
    <row r="14" spans="1:14" x14ac:dyDescent="0.35">
      <c r="A14" s="2" t="s">
        <v>2</v>
      </c>
      <c r="B14" s="5" t="s">
        <v>11</v>
      </c>
      <c r="C14" s="50">
        <v>3.5</v>
      </c>
      <c r="D14" s="61">
        <v>3.600000000000001</v>
      </c>
      <c r="E14" s="74">
        <f t="shared" si="0"/>
        <v>3.5500000000000003</v>
      </c>
      <c r="F14" s="50">
        <f t="shared" si="7"/>
        <v>3.5</v>
      </c>
      <c r="G14" s="50">
        <f t="shared" si="1"/>
        <v>3.600000000000001</v>
      </c>
      <c r="H14" s="31">
        <v>3.5600000000000005</v>
      </c>
      <c r="I14" s="50">
        <f>F14</f>
        <v>3.5</v>
      </c>
      <c r="J14" s="50">
        <f>G14</f>
        <v>3.600000000000001</v>
      </c>
      <c r="K14" s="31">
        <f>(I14*I$16+J14*J$16)/(I$16+J$16)</f>
        <v>3.5500000000000003</v>
      </c>
      <c r="L14" s="50">
        <f>I14</f>
        <v>3.5</v>
      </c>
      <c r="M14" s="50">
        <f>J14</f>
        <v>3.600000000000001</v>
      </c>
      <c r="N14" s="31">
        <f t="shared" si="2"/>
        <v>3.5500000000000003</v>
      </c>
    </row>
    <row r="15" spans="1:14" x14ac:dyDescent="0.35">
      <c r="A15" s="2" t="s">
        <v>2</v>
      </c>
      <c r="B15" s="5" t="s">
        <v>12</v>
      </c>
      <c r="C15" s="48">
        <v>2000</v>
      </c>
      <c r="D15" s="48">
        <v>3024.6406462792484</v>
      </c>
      <c r="E15" s="74">
        <f t="shared" si="0"/>
        <v>2512.3203231396242</v>
      </c>
      <c r="F15" s="50">
        <f t="shared" si="7"/>
        <v>2000</v>
      </c>
      <c r="G15" s="50">
        <f t="shared" si="1"/>
        <v>3024.6406462792484</v>
      </c>
      <c r="H15" s="31">
        <v>2614.7843877675491</v>
      </c>
      <c r="I15" s="50">
        <f>F15*(1+20/100)</f>
        <v>2400</v>
      </c>
      <c r="J15" s="50">
        <f>G15*(1+30/100)</f>
        <v>3932.0328401630231</v>
      </c>
      <c r="K15" s="31">
        <f>(I15*I$16+J15*J$16)/(I$16+J$16)</f>
        <v>3166.0164200815116</v>
      </c>
      <c r="L15" s="50">
        <f>I15</f>
        <v>2400</v>
      </c>
      <c r="M15" s="50">
        <f>J15</f>
        <v>3932.0328401630231</v>
      </c>
      <c r="N15" s="31">
        <f t="shared" si="2"/>
        <v>3166.0164200815111</v>
      </c>
    </row>
    <row r="16" spans="1:14" x14ac:dyDescent="0.35">
      <c r="A16" s="2" t="s">
        <v>2</v>
      </c>
      <c r="B16" s="5" t="s">
        <v>13</v>
      </c>
      <c r="C16" s="35">
        <v>321631.55738494184</v>
      </c>
      <c r="D16" s="35">
        <v>321631.55738494184</v>
      </c>
      <c r="E16" s="75">
        <f>C16+D16</f>
        <v>643263.11476988369</v>
      </c>
      <c r="F16" s="35">
        <f>((C16)*'Growth factors'!$K$5*0.4)</f>
        <v>252287.79361274838</v>
      </c>
      <c r="G16" s="35">
        <f>((D16)*'Growth factors'!$K$5*0.4)</f>
        <v>252287.79361274838</v>
      </c>
      <c r="H16" s="37">
        <f>SUM(F16:G16)</f>
        <v>504575.58722549677</v>
      </c>
      <c r="I16" s="35">
        <f>F16*(1-13/100)</f>
        <v>219490.3804430911</v>
      </c>
      <c r="J16" s="35">
        <f>G16*(1-13/100)</f>
        <v>219490.3804430911</v>
      </c>
      <c r="K16" s="37">
        <f>SUM(I16:J16)</f>
        <v>438980.76088618219</v>
      </c>
      <c r="L16" s="35">
        <f>F16*(1-20/100)</f>
        <v>201830.23489019871</v>
      </c>
      <c r="M16" s="35">
        <f>G16*(1-20/100)</f>
        <v>201830.23489019871</v>
      </c>
      <c r="N16" s="37">
        <f>SUM(L16:M16)</f>
        <v>403660.46978039743</v>
      </c>
    </row>
    <row r="17" spans="1:14" x14ac:dyDescent="0.35">
      <c r="A17" s="2" t="s">
        <v>2</v>
      </c>
      <c r="B17" s="5" t="s">
        <v>14</v>
      </c>
      <c r="C17" s="35">
        <v>12865.262295397673</v>
      </c>
      <c r="D17" s="35">
        <v>12865.262295397673</v>
      </c>
      <c r="E17" s="75">
        <f t="shared" ref="E17" si="13">C17+D17</f>
        <v>25730.524590795347</v>
      </c>
      <c r="F17" s="35">
        <f>((C17)*'Growth factors'!$K$5*0.4)</f>
        <v>10091.511744509935</v>
      </c>
      <c r="G17" s="35">
        <f>((D17)*'Growth factors'!$K$5*0.4)</f>
        <v>10091.511744509935</v>
      </c>
      <c r="H17" s="37">
        <v>47214.324751065076</v>
      </c>
      <c r="I17" s="35">
        <f>F17*(1-13/100)</f>
        <v>8779.6152177236436</v>
      </c>
      <c r="J17" s="35">
        <f>G17*(1-13/100)</f>
        <v>8779.6152177236436</v>
      </c>
      <c r="K17" s="37">
        <f>SUM(I17:J17)</f>
        <v>17559.230435447287</v>
      </c>
      <c r="L17" s="35">
        <f>I16/I15*L16</f>
        <v>18458247.93373673</v>
      </c>
      <c r="M17" s="35">
        <f>J16/J15*M16</f>
        <v>11266384.804439088</v>
      </c>
      <c r="N17" s="37">
        <f>SUM(L17:M17)</f>
        <v>29724632.738175817</v>
      </c>
    </row>
    <row r="18" spans="1:14" x14ac:dyDescent="0.35">
      <c r="A18" s="2" t="s">
        <v>2</v>
      </c>
      <c r="B18" s="5" t="s">
        <v>15</v>
      </c>
      <c r="C18" s="52">
        <v>15</v>
      </c>
      <c r="D18" s="52">
        <v>8.0030388130817105</v>
      </c>
      <c r="E18" s="76">
        <f t="shared" ref="E18:E20" si="14">(C18*$C$16+D18*$D$16)/($C$16+$D$16)</f>
        <v>11.501519406540854</v>
      </c>
      <c r="F18" s="50">
        <f>C18</f>
        <v>15</v>
      </c>
      <c r="G18" s="52">
        <f>D18</f>
        <v>8.0030388130817105</v>
      </c>
      <c r="H18" s="31">
        <v>10.801823287849027</v>
      </c>
      <c r="I18" s="50">
        <f>F18</f>
        <v>15</v>
      </c>
      <c r="J18" s="50">
        <f>G18</f>
        <v>8.0030388130817105</v>
      </c>
      <c r="K18" s="31">
        <f>(I18*$I$16+J18*$J$16)/($I$16+$J$16)</f>
        <v>11.501519406540856</v>
      </c>
      <c r="L18" s="50">
        <f>I18</f>
        <v>15</v>
      </c>
      <c r="M18" s="50">
        <f>J18</f>
        <v>8.0030388130817105</v>
      </c>
      <c r="N18" s="31">
        <f>(L18*L$16+M18*M$16)/(L$16+M$16)</f>
        <v>11.501519406540854</v>
      </c>
    </row>
    <row r="19" spans="1:14" x14ac:dyDescent="0.35">
      <c r="A19" s="2" t="s">
        <v>2</v>
      </c>
      <c r="B19" s="5" t="s">
        <v>16</v>
      </c>
      <c r="C19" s="50">
        <v>40</v>
      </c>
      <c r="D19" s="50">
        <v>27.183055067242243</v>
      </c>
      <c r="E19" s="76">
        <f t="shared" si="14"/>
        <v>33.591527533621118</v>
      </c>
      <c r="F19" s="50">
        <f>C19</f>
        <v>40</v>
      </c>
      <c r="G19" s="52">
        <f t="shared" ref="G19:G49" si="15">D19</f>
        <v>27.183055067242243</v>
      </c>
      <c r="H19" s="31">
        <v>32.309833040345346</v>
      </c>
      <c r="I19" s="50">
        <f>F19</f>
        <v>40</v>
      </c>
      <c r="J19" s="50">
        <f>G19*1.1</f>
        <v>29.901360573966471</v>
      </c>
      <c r="K19" s="31">
        <f>(I19*$I$16+J19*$J$16)/($I$16+$J$16)</f>
        <v>34.950680286983236</v>
      </c>
      <c r="L19" s="50">
        <f>I19</f>
        <v>40</v>
      </c>
      <c r="M19" s="50">
        <f>J19</f>
        <v>29.901360573966471</v>
      </c>
      <c r="N19" s="31">
        <f>(L19*L$16+M19*M$16)/(L$16+M$16)</f>
        <v>34.950680286983236</v>
      </c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22" t="s">
        <v>17</v>
      </c>
      <c r="B21" s="23" t="s">
        <v>18</v>
      </c>
      <c r="C21" s="36"/>
      <c r="D21" s="60">
        <v>5.0514599478226305</v>
      </c>
      <c r="E21" s="76">
        <f>(C21*$C$16+D21*$D$16)/($C$16+$D$16)</f>
        <v>2.5257299739113153</v>
      </c>
      <c r="F21" s="36"/>
      <c r="G21" s="60">
        <v>5.0514599478226305</v>
      </c>
      <c r="H21" s="76">
        <f>(F21*$C$16+G21*$D$16)/($C$16+$D$16)</f>
        <v>2.5257299739113153</v>
      </c>
      <c r="I21" s="15">
        <f>F21</f>
        <v>0</v>
      </c>
      <c r="J21" s="77">
        <v>5</v>
      </c>
      <c r="K21" s="76">
        <f>(I21*$I$16+J21*$J$16)/($I$16+$J$16)</f>
        <v>2.5</v>
      </c>
      <c r="L21" s="15">
        <f>I21</f>
        <v>0</v>
      </c>
      <c r="M21" s="77">
        <v>5</v>
      </c>
      <c r="N21" s="76">
        <f>K21</f>
        <v>2.5</v>
      </c>
    </row>
    <row r="22" spans="1:14" x14ac:dyDescent="0.35">
      <c r="A22" s="24" t="s">
        <v>17</v>
      </c>
      <c r="B22" s="5" t="s">
        <v>19</v>
      </c>
      <c r="C22" s="36"/>
      <c r="D22" s="60"/>
      <c r="E22" s="76"/>
      <c r="F22" s="36"/>
      <c r="G22" s="60"/>
      <c r="H22" s="76"/>
      <c r="I22" s="15">
        <f>F22</f>
        <v>0</v>
      </c>
      <c r="J22" s="77">
        <v>0</v>
      </c>
      <c r="K22" s="76">
        <f t="shared" ref="K22:K49" si="16">(I22*$I$16+J22*$J$16)/($I$16+$J$16)</f>
        <v>0</v>
      </c>
      <c r="L22" s="15">
        <f>I22</f>
        <v>0</v>
      </c>
      <c r="M22" s="77">
        <v>0</v>
      </c>
      <c r="N22" s="76">
        <f t="shared" ref="N22:N49" si="17">K22</f>
        <v>0</v>
      </c>
    </row>
    <row r="23" spans="1:14" x14ac:dyDescent="0.35">
      <c r="A23" s="24" t="s">
        <v>17</v>
      </c>
      <c r="B23" s="5" t="s">
        <v>20</v>
      </c>
      <c r="C23" s="36"/>
      <c r="D23" s="60"/>
      <c r="E23" s="76"/>
      <c r="F23" s="36"/>
      <c r="G23" s="60"/>
      <c r="H23" s="76"/>
      <c r="I23" s="15">
        <f>F23</f>
        <v>0</v>
      </c>
      <c r="J23" s="15">
        <f>G23</f>
        <v>0</v>
      </c>
      <c r="K23" s="76">
        <f t="shared" si="16"/>
        <v>0</v>
      </c>
      <c r="L23" s="15">
        <f>I23</f>
        <v>0</v>
      </c>
      <c r="M23" s="15">
        <f>J23</f>
        <v>0</v>
      </c>
      <c r="N23" s="76">
        <f t="shared" si="17"/>
        <v>0</v>
      </c>
    </row>
    <row r="24" spans="1:14" x14ac:dyDescent="0.35">
      <c r="A24" s="24" t="s">
        <v>17</v>
      </c>
      <c r="B24" s="5" t="s">
        <v>21</v>
      </c>
      <c r="C24" s="36"/>
      <c r="D24" s="60"/>
      <c r="E24" s="76"/>
      <c r="F24" s="36"/>
      <c r="G24" s="60"/>
      <c r="H24" s="76"/>
      <c r="I24" s="15">
        <f t="shared" ref="I24:J49" si="18">F24</f>
        <v>0</v>
      </c>
      <c r="J24" s="15">
        <f t="shared" si="18"/>
        <v>0</v>
      </c>
      <c r="K24" s="76">
        <f t="shared" si="16"/>
        <v>0</v>
      </c>
      <c r="L24" s="15">
        <f t="shared" ref="L24:L49" si="19">I24</f>
        <v>0</v>
      </c>
      <c r="M24" s="15">
        <f t="shared" ref="M24:M49" si="20">J24</f>
        <v>0</v>
      </c>
      <c r="N24" s="76">
        <f t="shared" si="17"/>
        <v>0</v>
      </c>
    </row>
    <row r="25" spans="1:14" x14ac:dyDescent="0.35">
      <c r="A25" s="24" t="s">
        <v>17</v>
      </c>
      <c r="B25" s="5" t="s">
        <v>22</v>
      </c>
      <c r="C25" s="36"/>
      <c r="D25" s="60">
        <v>9.8413239304932247</v>
      </c>
      <c r="E25" s="76">
        <f t="shared" ref="E22:E49" si="21">(C25*$C$16+D25*$D$16)/($C$16+$D$16)</f>
        <v>4.9206619652466124</v>
      </c>
      <c r="F25" s="36"/>
      <c r="G25" s="60">
        <v>9.8413239304932247</v>
      </c>
      <c r="H25" s="76">
        <f t="shared" ref="H25:H49" si="22">(F25*$C$16+G25*$D$16)/($C$16+$D$16)</f>
        <v>4.9206619652466124</v>
      </c>
      <c r="I25" s="15">
        <f t="shared" si="18"/>
        <v>0</v>
      </c>
      <c r="J25" s="15">
        <v>10</v>
      </c>
      <c r="K25" s="76">
        <f t="shared" si="16"/>
        <v>5</v>
      </c>
      <c r="L25" s="15">
        <f t="shared" si="19"/>
        <v>0</v>
      </c>
      <c r="M25" s="15">
        <v>10</v>
      </c>
      <c r="N25" s="76">
        <f t="shared" si="17"/>
        <v>5</v>
      </c>
    </row>
    <row r="26" spans="1:14" x14ac:dyDescent="0.35">
      <c r="A26" s="24" t="s">
        <v>17</v>
      </c>
      <c r="B26" s="5" t="s">
        <v>23</v>
      </c>
      <c r="C26" s="36"/>
      <c r="D26" s="60"/>
      <c r="E26" s="76"/>
      <c r="F26" s="36"/>
      <c r="G26" s="60"/>
      <c r="H26" s="76"/>
      <c r="I26" s="15">
        <f t="shared" si="18"/>
        <v>0</v>
      </c>
      <c r="J26" s="15">
        <f t="shared" si="18"/>
        <v>0</v>
      </c>
      <c r="K26" s="76">
        <f t="shared" si="16"/>
        <v>0</v>
      </c>
      <c r="L26" s="15">
        <f t="shared" si="19"/>
        <v>0</v>
      </c>
      <c r="M26" s="15">
        <f t="shared" ref="M26:M49" si="23">J26</f>
        <v>0</v>
      </c>
      <c r="N26" s="76">
        <f t="shared" si="17"/>
        <v>0</v>
      </c>
    </row>
    <row r="27" spans="1:14" x14ac:dyDescent="0.35">
      <c r="A27" s="24" t="s">
        <v>17</v>
      </c>
      <c r="B27" s="5" t="s">
        <v>24</v>
      </c>
      <c r="C27" s="36">
        <v>10</v>
      </c>
      <c r="D27" s="60"/>
      <c r="E27" s="76">
        <f t="shared" si="21"/>
        <v>5</v>
      </c>
      <c r="F27" s="36">
        <v>10</v>
      </c>
      <c r="G27" s="60"/>
      <c r="H27" s="76">
        <f t="shared" si="22"/>
        <v>5</v>
      </c>
      <c r="I27" s="15">
        <v>5</v>
      </c>
      <c r="J27" s="15">
        <f t="shared" si="18"/>
        <v>0</v>
      </c>
      <c r="K27" s="76">
        <f t="shared" si="16"/>
        <v>2.5</v>
      </c>
      <c r="L27" s="15"/>
      <c r="M27" s="15">
        <f t="shared" si="23"/>
        <v>0</v>
      </c>
      <c r="N27" s="76">
        <f t="shared" si="17"/>
        <v>2.5</v>
      </c>
    </row>
    <row r="28" spans="1:14" x14ac:dyDescent="0.35">
      <c r="A28" s="24" t="s">
        <v>17</v>
      </c>
      <c r="B28" s="5" t="s">
        <v>25</v>
      </c>
      <c r="C28" s="36"/>
      <c r="D28" s="60"/>
      <c r="E28" s="76"/>
      <c r="F28" s="36"/>
      <c r="G28" s="60"/>
      <c r="H28" s="76"/>
      <c r="I28" s="15">
        <f t="shared" si="18"/>
        <v>0</v>
      </c>
      <c r="J28" s="15">
        <f t="shared" si="18"/>
        <v>0</v>
      </c>
      <c r="K28" s="76">
        <f t="shared" si="16"/>
        <v>0</v>
      </c>
      <c r="L28" s="15">
        <f t="shared" ref="L28:L49" si="24">I28</f>
        <v>0</v>
      </c>
      <c r="M28" s="15">
        <f t="shared" si="23"/>
        <v>0</v>
      </c>
      <c r="N28" s="76">
        <f t="shared" si="17"/>
        <v>0</v>
      </c>
    </row>
    <row r="29" spans="1:14" x14ac:dyDescent="0.35">
      <c r="A29" s="24" t="s">
        <v>17</v>
      </c>
      <c r="B29" s="5" t="s">
        <v>26</v>
      </c>
      <c r="C29" s="36"/>
      <c r="D29" s="60"/>
      <c r="E29" s="76"/>
      <c r="F29" s="36"/>
      <c r="G29" s="60"/>
      <c r="H29" s="76"/>
      <c r="I29" s="15">
        <f t="shared" si="18"/>
        <v>0</v>
      </c>
      <c r="J29" s="15">
        <f t="shared" si="18"/>
        <v>0</v>
      </c>
      <c r="K29" s="76">
        <f t="shared" si="16"/>
        <v>0</v>
      </c>
      <c r="L29" s="15">
        <f t="shared" si="24"/>
        <v>0</v>
      </c>
      <c r="M29" s="15">
        <f t="shared" si="23"/>
        <v>0</v>
      </c>
      <c r="N29" s="76">
        <f t="shared" si="17"/>
        <v>0</v>
      </c>
    </row>
    <row r="30" spans="1:14" x14ac:dyDescent="0.35">
      <c r="A30" s="24" t="s">
        <v>17</v>
      </c>
      <c r="B30" s="5" t="s">
        <v>27</v>
      </c>
      <c r="C30" s="36"/>
      <c r="D30" s="60"/>
      <c r="E30" s="76"/>
      <c r="F30" s="36"/>
      <c r="G30" s="60"/>
      <c r="H30" s="76"/>
      <c r="I30" s="15">
        <v>5</v>
      </c>
      <c r="J30" s="15">
        <f t="shared" si="18"/>
        <v>0</v>
      </c>
      <c r="K30" s="76">
        <f t="shared" si="16"/>
        <v>2.5</v>
      </c>
      <c r="L30" s="15">
        <v>5</v>
      </c>
      <c r="M30" s="15">
        <f t="shared" si="23"/>
        <v>0</v>
      </c>
      <c r="N30" s="76">
        <f t="shared" si="17"/>
        <v>2.5</v>
      </c>
    </row>
    <row r="31" spans="1:14" x14ac:dyDescent="0.35">
      <c r="A31" s="24" t="s">
        <v>17</v>
      </c>
      <c r="B31" s="5" t="s">
        <v>28</v>
      </c>
      <c r="C31" s="36">
        <v>10</v>
      </c>
      <c r="D31" s="60">
        <v>10.000000000000004</v>
      </c>
      <c r="E31" s="76">
        <f t="shared" si="21"/>
        <v>10.000000000000002</v>
      </c>
      <c r="F31" s="36">
        <v>10</v>
      </c>
      <c r="G31" s="60">
        <v>10.000000000000004</v>
      </c>
      <c r="H31" s="76">
        <f t="shared" si="22"/>
        <v>10.000000000000002</v>
      </c>
      <c r="I31" s="15">
        <v>0</v>
      </c>
      <c r="J31" s="15">
        <v>0</v>
      </c>
      <c r="K31" s="76">
        <f t="shared" si="16"/>
        <v>0</v>
      </c>
      <c r="L31" s="15">
        <v>0</v>
      </c>
      <c r="M31" s="15">
        <v>0</v>
      </c>
      <c r="N31" s="76">
        <f t="shared" si="17"/>
        <v>0</v>
      </c>
    </row>
    <row r="32" spans="1:14" x14ac:dyDescent="0.35">
      <c r="A32" s="24" t="s">
        <v>17</v>
      </c>
      <c r="B32" s="5" t="s">
        <v>29</v>
      </c>
      <c r="C32" s="36"/>
      <c r="D32" s="60">
        <v>1</v>
      </c>
      <c r="E32" s="76">
        <f t="shared" si="21"/>
        <v>0.5</v>
      </c>
      <c r="F32" s="36"/>
      <c r="G32" s="60">
        <v>1</v>
      </c>
      <c r="H32" s="76">
        <f t="shared" si="22"/>
        <v>0.5</v>
      </c>
      <c r="I32" s="15">
        <f t="shared" si="18"/>
        <v>0</v>
      </c>
      <c r="J32" s="15">
        <f t="shared" si="18"/>
        <v>1</v>
      </c>
      <c r="K32" s="76">
        <f t="shared" si="16"/>
        <v>0.5</v>
      </c>
      <c r="L32" s="15">
        <f t="shared" ref="L32:L49" si="25">I32</f>
        <v>0</v>
      </c>
      <c r="M32" s="15">
        <f t="shared" ref="M32:M49" si="26">J32</f>
        <v>1</v>
      </c>
      <c r="N32" s="76">
        <f t="shared" si="17"/>
        <v>0.5</v>
      </c>
    </row>
    <row r="33" spans="1:14" x14ac:dyDescent="0.35">
      <c r="A33" s="24" t="s">
        <v>17</v>
      </c>
      <c r="B33" s="5" t="s">
        <v>30</v>
      </c>
      <c r="C33" s="36"/>
      <c r="D33" s="60">
        <v>1</v>
      </c>
      <c r="E33" s="76">
        <f t="shared" si="21"/>
        <v>0.5</v>
      </c>
      <c r="F33" s="36"/>
      <c r="G33" s="60">
        <v>1</v>
      </c>
      <c r="H33" s="76">
        <f t="shared" si="22"/>
        <v>0.5</v>
      </c>
      <c r="I33" s="15">
        <f t="shared" si="18"/>
        <v>0</v>
      </c>
      <c r="J33" s="15">
        <f t="shared" si="18"/>
        <v>1</v>
      </c>
      <c r="K33" s="76">
        <f t="shared" si="16"/>
        <v>0.5</v>
      </c>
      <c r="L33" s="15">
        <f t="shared" si="25"/>
        <v>0</v>
      </c>
      <c r="M33" s="15">
        <f t="shared" si="26"/>
        <v>1</v>
      </c>
      <c r="N33" s="76">
        <f t="shared" si="17"/>
        <v>0.5</v>
      </c>
    </row>
    <row r="34" spans="1:14" x14ac:dyDescent="0.35">
      <c r="A34" s="24" t="s">
        <v>17</v>
      </c>
      <c r="B34" s="5" t="s">
        <v>31</v>
      </c>
      <c r="C34" s="36">
        <v>40</v>
      </c>
      <c r="D34" s="60">
        <v>13.122831692085693</v>
      </c>
      <c r="E34" s="76">
        <f t="shared" si="21"/>
        <v>26.561415846042848</v>
      </c>
      <c r="F34" s="36">
        <v>40</v>
      </c>
      <c r="G34" s="60">
        <v>13.122831692085693</v>
      </c>
      <c r="H34" s="76">
        <f t="shared" si="22"/>
        <v>26.561415846042848</v>
      </c>
      <c r="I34" s="15">
        <f t="shared" si="18"/>
        <v>40</v>
      </c>
      <c r="J34" s="15">
        <v>14</v>
      </c>
      <c r="K34" s="76">
        <f t="shared" si="16"/>
        <v>27</v>
      </c>
      <c r="L34" s="15">
        <v>34</v>
      </c>
      <c r="M34" s="15">
        <v>14</v>
      </c>
      <c r="N34" s="76">
        <f t="shared" si="17"/>
        <v>27</v>
      </c>
    </row>
    <row r="35" spans="1:14" x14ac:dyDescent="0.35">
      <c r="A35" s="24" t="s">
        <v>17</v>
      </c>
      <c r="B35" s="5" t="s">
        <v>32</v>
      </c>
      <c r="C35" s="36">
        <v>10</v>
      </c>
      <c r="D35" s="60"/>
      <c r="E35" s="76">
        <f t="shared" si="21"/>
        <v>5</v>
      </c>
      <c r="F35" s="36">
        <v>10</v>
      </c>
      <c r="G35" s="60"/>
      <c r="H35" s="76">
        <f t="shared" si="22"/>
        <v>5</v>
      </c>
      <c r="I35" s="15">
        <f t="shared" si="18"/>
        <v>10</v>
      </c>
      <c r="J35" s="15">
        <f t="shared" si="18"/>
        <v>0</v>
      </c>
      <c r="K35" s="76">
        <f t="shared" si="16"/>
        <v>5</v>
      </c>
      <c r="L35" s="15">
        <f t="shared" si="25"/>
        <v>10</v>
      </c>
      <c r="M35" s="15">
        <f t="shared" ref="M35:M49" si="27">J35</f>
        <v>0</v>
      </c>
      <c r="N35" s="76">
        <f t="shared" si="17"/>
        <v>5</v>
      </c>
    </row>
    <row r="36" spans="1:14" x14ac:dyDescent="0.35">
      <c r="A36" s="24" t="s">
        <v>17</v>
      </c>
      <c r="B36" s="5" t="s">
        <v>33</v>
      </c>
      <c r="C36" s="36"/>
      <c r="D36" s="60">
        <v>20.845620156532114</v>
      </c>
      <c r="E36" s="76">
        <f t="shared" si="21"/>
        <v>10.422810078266057</v>
      </c>
      <c r="F36" s="36"/>
      <c r="G36" s="60">
        <v>20.845620156532114</v>
      </c>
      <c r="H36" s="76">
        <f t="shared" si="22"/>
        <v>10.422810078266057</v>
      </c>
      <c r="I36" s="15">
        <v>10</v>
      </c>
      <c r="J36" s="15">
        <v>26</v>
      </c>
      <c r="K36" s="76">
        <f>(I36*$I$16+J36*$J$16)/($I$16+$J$16)</f>
        <v>18</v>
      </c>
      <c r="L36" s="15">
        <v>16</v>
      </c>
      <c r="M36" s="15">
        <v>26</v>
      </c>
      <c r="N36" s="76">
        <f t="shared" si="17"/>
        <v>18</v>
      </c>
    </row>
    <row r="37" spans="1:14" x14ac:dyDescent="0.35">
      <c r="A37" s="24" t="s">
        <v>17</v>
      </c>
      <c r="B37" s="5" t="s">
        <v>34</v>
      </c>
      <c r="C37" s="36"/>
      <c r="D37" s="60"/>
      <c r="E37" s="76"/>
      <c r="F37" s="36"/>
      <c r="G37" s="60"/>
      <c r="H37" s="76"/>
      <c r="I37" s="15">
        <f t="shared" si="18"/>
        <v>0</v>
      </c>
      <c r="J37" s="15">
        <f t="shared" si="18"/>
        <v>0</v>
      </c>
      <c r="K37" s="76">
        <f t="shared" si="16"/>
        <v>0</v>
      </c>
      <c r="L37" s="15">
        <f t="shared" ref="L37:L49" si="28">I37</f>
        <v>0</v>
      </c>
      <c r="M37" s="15">
        <f t="shared" ref="M37:M49" si="29">J37</f>
        <v>0</v>
      </c>
      <c r="N37" s="76">
        <f t="shared" si="17"/>
        <v>0</v>
      </c>
    </row>
    <row r="38" spans="1:14" x14ac:dyDescent="0.35">
      <c r="A38" s="24" t="s">
        <v>17</v>
      </c>
      <c r="B38" s="5" t="s">
        <v>35</v>
      </c>
      <c r="C38" s="36">
        <v>10</v>
      </c>
      <c r="D38" s="60">
        <v>8</v>
      </c>
      <c r="E38" s="76">
        <f t="shared" si="21"/>
        <v>9</v>
      </c>
      <c r="F38" s="36">
        <v>10</v>
      </c>
      <c r="G38" s="60">
        <v>8</v>
      </c>
      <c r="H38" s="76">
        <f t="shared" si="22"/>
        <v>9</v>
      </c>
      <c r="I38" s="15">
        <v>5</v>
      </c>
      <c r="J38" s="15">
        <f t="shared" si="18"/>
        <v>8</v>
      </c>
      <c r="K38" s="76">
        <f t="shared" si="16"/>
        <v>6.4999999999999991</v>
      </c>
      <c r="L38" s="15">
        <v>5</v>
      </c>
      <c r="M38" s="15">
        <f t="shared" si="29"/>
        <v>8</v>
      </c>
      <c r="N38" s="76">
        <f t="shared" si="17"/>
        <v>6.4999999999999991</v>
      </c>
    </row>
    <row r="39" spans="1:14" x14ac:dyDescent="0.35">
      <c r="A39" s="24" t="s">
        <v>17</v>
      </c>
      <c r="B39" s="5" t="s">
        <v>36</v>
      </c>
      <c r="C39" s="36"/>
      <c r="D39" s="60"/>
      <c r="E39" s="76"/>
      <c r="F39" s="36"/>
      <c r="G39" s="60"/>
      <c r="H39" s="76"/>
      <c r="I39" s="15">
        <f t="shared" si="18"/>
        <v>0</v>
      </c>
      <c r="J39" s="15">
        <f t="shared" si="18"/>
        <v>0</v>
      </c>
      <c r="K39" s="76">
        <f t="shared" si="16"/>
        <v>0</v>
      </c>
      <c r="L39" s="15">
        <f t="shared" ref="L39:L49" si="30">I39</f>
        <v>0</v>
      </c>
      <c r="M39" s="15">
        <f t="shared" si="29"/>
        <v>0</v>
      </c>
      <c r="N39" s="76">
        <f t="shared" si="17"/>
        <v>0</v>
      </c>
    </row>
    <row r="40" spans="1:14" x14ac:dyDescent="0.35">
      <c r="A40" s="24" t="s">
        <v>17</v>
      </c>
      <c r="B40" s="5" t="s">
        <v>37</v>
      </c>
      <c r="C40" s="36">
        <v>10</v>
      </c>
      <c r="D40" s="60"/>
      <c r="E40" s="76">
        <f t="shared" si="21"/>
        <v>5</v>
      </c>
      <c r="F40" s="36">
        <v>10</v>
      </c>
      <c r="G40" s="60"/>
      <c r="H40" s="76">
        <f t="shared" si="22"/>
        <v>5</v>
      </c>
      <c r="I40" s="15">
        <v>5</v>
      </c>
      <c r="J40" s="15">
        <f t="shared" si="18"/>
        <v>0</v>
      </c>
      <c r="K40" s="76">
        <f t="shared" si="16"/>
        <v>2.5</v>
      </c>
      <c r="L40" s="15">
        <v>5</v>
      </c>
      <c r="M40" s="15">
        <f t="shared" si="29"/>
        <v>0</v>
      </c>
      <c r="N40" s="76">
        <f t="shared" si="17"/>
        <v>2.5</v>
      </c>
    </row>
    <row r="41" spans="1:14" x14ac:dyDescent="0.35">
      <c r="A41" s="24" t="s">
        <v>17</v>
      </c>
      <c r="B41" s="5" t="s">
        <v>38</v>
      </c>
      <c r="C41" s="36"/>
      <c r="D41" s="60"/>
      <c r="E41" s="76"/>
      <c r="F41" s="36"/>
      <c r="G41" s="60"/>
      <c r="H41" s="76"/>
      <c r="I41" s="15">
        <f t="shared" si="18"/>
        <v>0</v>
      </c>
      <c r="J41" s="15">
        <f t="shared" si="18"/>
        <v>0</v>
      </c>
      <c r="K41" s="76">
        <f t="shared" si="16"/>
        <v>0</v>
      </c>
      <c r="L41" s="15">
        <f t="shared" ref="L41:L49" si="31">I41</f>
        <v>0</v>
      </c>
      <c r="M41" s="15">
        <f t="shared" si="29"/>
        <v>0</v>
      </c>
      <c r="N41" s="76">
        <f t="shared" si="17"/>
        <v>0</v>
      </c>
    </row>
    <row r="42" spans="1:14" x14ac:dyDescent="0.35">
      <c r="A42" s="24" t="s">
        <v>17</v>
      </c>
      <c r="B42" s="5" t="s">
        <v>39</v>
      </c>
      <c r="C42" s="36"/>
      <c r="D42" s="60"/>
      <c r="E42" s="76"/>
      <c r="F42" s="36"/>
      <c r="G42" s="60"/>
      <c r="H42" s="76"/>
      <c r="I42" s="15">
        <f t="shared" si="18"/>
        <v>0</v>
      </c>
      <c r="J42" s="15">
        <f t="shared" si="18"/>
        <v>0</v>
      </c>
      <c r="K42" s="76">
        <f t="shared" si="16"/>
        <v>0</v>
      </c>
      <c r="L42" s="15">
        <f t="shared" si="31"/>
        <v>0</v>
      </c>
      <c r="M42" s="15">
        <f t="shared" si="29"/>
        <v>0</v>
      </c>
      <c r="N42" s="76">
        <f t="shared" si="17"/>
        <v>0</v>
      </c>
    </row>
    <row r="43" spans="1:14" x14ac:dyDescent="0.35">
      <c r="A43" s="24" t="s">
        <v>17</v>
      </c>
      <c r="B43" s="5" t="s">
        <v>40</v>
      </c>
      <c r="C43" s="36"/>
      <c r="D43" s="60"/>
      <c r="E43" s="76"/>
      <c r="F43" s="36"/>
      <c r="G43" s="60"/>
      <c r="H43" s="76"/>
      <c r="I43" s="15">
        <f t="shared" si="18"/>
        <v>0</v>
      </c>
      <c r="J43" s="15">
        <f t="shared" si="18"/>
        <v>0</v>
      </c>
      <c r="K43" s="76">
        <f t="shared" si="16"/>
        <v>0</v>
      </c>
      <c r="L43" s="15">
        <f t="shared" si="31"/>
        <v>0</v>
      </c>
      <c r="M43" s="15">
        <f t="shared" si="29"/>
        <v>0</v>
      </c>
      <c r="N43" s="76">
        <f t="shared" si="17"/>
        <v>0</v>
      </c>
    </row>
    <row r="44" spans="1:14" x14ac:dyDescent="0.35">
      <c r="A44" s="24" t="s">
        <v>17</v>
      </c>
      <c r="B44" s="5" t="s">
        <v>41</v>
      </c>
      <c r="C44" s="36"/>
      <c r="D44" s="60"/>
      <c r="E44" s="76"/>
      <c r="F44" s="36"/>
      <c r="G44" s="60"/>
      <c r="H44" s="76"/>
      <c r="I44" s="15">
        <f t="shared" si="18"/>
        <v>0</v>
      </c>
      <c r="J44" s="15">
        <f t="shared" si="18"/>
        <v>0</v>
      </c>
      <c r="K44" s="76">
        <f t="shared" si="16"/>
        <v>0</v>
      </c>
      <c r="L44" s="15">
        <f t="shared" si="31"/>
        <v>0</v>
      </c>
      <c r="M44" s="15">
        <f t="shared" si="29"/>
        <v>0</v>
      </c>
      <c r="N44" s="76">
        <f t="shared" si="17"/>
        <v>0</v>
      </c>
    </row>
    <row r="45" spans="1:14" x14ac:dyDescent="0.35">
      <c r="A45" s="24" t="s">
        <v>17</v>
      </c>
      <c r="B45" s="5" t="s">
        <v>42</v>
      </c>
      <c r="C45" s="36"/>
      <c r="D45" s="60"/>
      <c r="E45" s="76"/>
      <c r="F45" s="36"/>
      <c r="G45" s="60"/>
      <c r="H45" s="76"/>
      <c r="I45" s="15">
        <f t="shared" si="18"/>
        <v>0</v>
      </c>
      <c r="J45" s="15">
        <f t="shared" si="18"/>
        <v>0</v>
      </c>
      <c r="K45" s="76">
        <f t="shared" si="16"/>
        <v>0</v>
      </c>
      <c r="L45" s="15">
        <f t="shared" si="31"/>
        <v>0</v>
      </c>
      <c r="M45" s="15">
        <f t="shared" si="29"/>
        <v>0</v>
      </c>
      <c r="N45" s="76">
        <f t="shared" si="17"/>
        <v>0</v>
      </c>
    </row>
    <row r="46" spans="1:14" x14ac:dyDescent="0.35">
      <c r="A46" s="24" t="s">
        <v>17</v>
      </c>
      <c r="B46" s="5" t="s">
        <v>43</v>
      </c>
      <c r="C46" s="36"/>
      <c r="D46" s="60"/>
      <c r="E46" s="76"/>
      <c r="F46" s="36"/>
      <c r="G46" s="60"/>
      <c r="H46" s="76"/>
      <c r="I46" s="15">
        <f t="shared" si="18"/>
        <v>0</v>
      </c>
      <c r="J46" s="15">
        <f t="shared" si="18"/>
        <v>0</v>
      </c>
      <c r="K46" s="76">
        <f t="shared" si="16"/>
        <v>0</v>
      </c>
      <c r="L46" s="15">
        <f t="shared" si="31"/>
        <v>0</v>
      </c>
      <c r="M46" s="15">
        <f t="shared" si="29"/>
        <v>0</v>
      </c>
      <c r="N46" s="76">
        <f t="shared" si="17"/>
        <v>0</v>
      </c>
    </row>
    <row r="47" spans="1:14" x14ac:dyDescent="0.35">
      <c r="A47" s="24" t="s">
        <v>17</v>
      </c>
      <c r="B47" s="5" t="s">
        <v>44</v>
      </c>
      <c r="C47" s="36">
        <v>10</v>
      </c>
      <c r="D47" s="60">
        <v>5.0462547576887831</v>
      </c>
      <c r="E47" s="76">
        <f t="shared" si="21"/>
        <v>7.5231273788443911</v>
      </c>
      <c r="F47" s="36">
        <v>10</v>
      </c>
      <c r="G47" s="60">
        <v>5.0462547576887831</v>
      </c>
      <c r="H47" s="76">
        <f t="shared" si="22"/>
        <v>7.5231273788443911</v>
      </c>
      <c r="I47" s="15">
        <f t="shared" si="18"/>
        <v>10</v>
      </c>
      <c r="J47" s="15">
        <v>5</v>
      </c>
      <c r="K47" s="76">
        <f t="shared" si="16"/>
        <v>7.4999999999999991</v>
      </c>
      <c r="L47" s="15">
        <f t="shared" si="31"/>
        <v>10</v>
      </c>
      <c r="M47" s="15">
        <v>5</v>
      </c>
      <c r="N47" s="76">
        <f t="shared" si="17"/>
        <v>7.4999999999999991</v>
      </c>
    </row>
    <row r="48" spans="1:14" x14ac:dyDescent="0.35">
      <c r="A48" s="24" t="s">
        <v>17</v>
      </c>
      <c r="B48" s="5" t="s">
        <v>45</v>
      </c>
      <c r="C48" s="36"/>
      <c r="D48" s="60">
        <v>25.092509515377568</v>
      </c>
      <c r="E48" s="76">
        <f t="shared" si="21"/>
        <v>12.546254757688784</v>
      </c>
      <c r="F48" s="36"/>
      <c r="G48" s="60">
        <v>25.092509515377568</v>
      </c>
      <c r="H48" s="76">
        <f t="shared" si="22"/>
        <v>12.546254757688784</v>
      </c>
      <c r="I48" s="15">
        <v>10</v>
      </c>
      <c r="J48" s="15">
        <v>29</v>
      </c>
      <c r="K48" s="76">
        <f t="shared" si="16"/>
        <v>19.5</v>
      </c>
      <c r="L48" s="15">
        <v>15</v>
      </c>
      <c r="M48" s="15">
        <v>29</v>
      </c>
      <c r="N48" s="76">
        <f t="shared" si="17"/>
        <v>19.5</v>
      </c>
    </row>
    <row r="49" spans="1:14" x14ac:dyDescent="0.35">
      <c r="A49" s="24" t="s">
        <v>17</v>
      </c>
      <c r="B49" s="5" t="s">
        <v>46</v>
      </c>
      <c r="C49" s="36"/>
      <c r="D49" s="60">
        <v>1</v>
      </c>
      <c r="E49" s="76">
        <f t="shared" si="21"/>
        <v>0.5</v>
      </c>
      <c r="F49" s="36"/>
      <c r="G49" s="60">
        <v>1</v>
      </c>
      <c r="H49" s="76">
        <f t="shared" si="22"/>
        <v>0.5</v>
      </c>
      <c r="I49" s="15">
        <f t="shared" si="18"/>
        <v>0</v>
      </c>
      <c r="J49" s="15">
        <v>1</v>
      </c>
      <c r="K49" s="76">
        <f t="shared" si="16"/>
        <v>0.5</v>
      </c>
      <c r="L49" s="15">
        <f t="shared" ref="L49" si="32">I49</f>
        <v>0</v>
      </c>
      <c r="M49" s="15">
        <v>1</v>
      </c>
      <c r="N49" s="76">
        <f t="shared" si="17"/>
        <v>0.5</v>
      </c>
    </row>
    <row r="50" spans="1:14" x14ac:dyDescent="0.35">
      <c r="A50" s="10"/>
      <c r="B50" s="10"/>
      <c r="C50" s="10">
        <f t="shared" ref="C50:N50" si="33">SUM(C21:C49)</f>
        <v>100</v>
      </c>
      <c r="D50" s="10">
        <f t="shared" si="33"/>
        <v>100.00000000000003</v>
      </c>
      <c r="E50" s="10">
        <f t="shared" si="33"/>
        <v>100.00000000000001</v>
      </c>
      <c r="F50" s="10">
        <f t="shared" si="33"/>
        <v>100</v>
      </c>
      <c r="G50" s="10">
        <f t="shared" si="33"/>
        <v>100.00000000000003</v>
      </c>
      <c r="H50" s="10">
        <f t="shared" si="33"/>
        <v>100.00000000000001</v>
      </c>
      <c r="I50" s="10">
        <f t="shared" si="33"/>
        <v>100</v>
      </c>
      <c r="J50" s="10">
        <f t="shared" si="33"/>
        <v>100</v>
      </c>
      <c r="K50" s="10">
        <f t="shared" si="33"/>
        <v>100</v>
      </c>
      <c r="L50" s="10">
        <f t="shared" si="33"/>
        <v>100</v>
      </c>
      <c r="M50" s="10">
        <f t="shared" si="33"/>
        <v>100</v>
      </c>
      <c r="N50" s="10">
        <f t="shared" si="33"/>
        <v>100</v>
      </c>
    </row>
    <row r="51" spans="1:14" x14ac:dyDescent="0.35">
      <c r="B51" s="6"/>
      <c r="F51" s="36"/>
      <c r="G51" s="60">
        <v>1</v>
      </c>
    </row>
    <row r="52" spans="1:14" x14ac:dyDescent="0.35">
      <c r="B52" s="6"/>
    </row>
    <row r="53" spans="1:14" x14ac:dyDescent="0.35">
      <c r="B53" s="6"/>
    </row>
    <row r="54" spans="1:14" x14ac:dyDescent="0.35">
      <c r="B54" s="6"/>
    </row>
    <row r="55" spans="1:14" x14ac:dyDescent="0.35">
      <c r="B55" s="6"/>
    </row>
    <row r="56" spans="1:14" x14ac:dyDescent="0.35">
      <c r="B56" s="6"/>
    </row>
    <row r="57" spans="1:14" x14ac:dyDescent="0.35">
      <c r="B57" s="6"/>
    </row>
    <row r="58" spans="1:14" x14ac:dyDescent="0.35">
      <c r="B58" s="6"/>
    </row>
    <row r="59" spans="1:14" x14ac:dyDescent="0.35">
      <c r="B59" s="6"/>
    </row>
    <row r="60" spans="1:14" x14ac:dyDescent="0.35">
      <c r="B60" s="6"/>
    </row>
    <row r="61" spans="1:14" x14ac:dyDescent="0.35">
      <c r="B61" s="6"/>
    </row>
    <row r="62" spans="1:14" x14ac:dyDescent="0.35">
      <c r="B62" s="6"/>
    </row>
    <row r="63" spans="1:14" x14ac:dyDescent="0.35">
      <c r="B63" s="6"/>
    </row>
    <row r="64" spans="1:14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4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901D-1241-4AE1-9FBD-553FA3403C2D}">
  <dimension ref="A1:F79"/>
  <sheetViews>
    <sheetView zoomScale="70" zoomScaleNormal="7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C2" sqref="C2:F2"/>
    </sheetView>
  </sheetViews>
  <sheetFormatPr defaultRowHeight="14.5" x14ac:dyDescent="0.35"/>
  <cols>
    <col min="1" max="1" width="8.7265625" style="1"/>
    <col min="2" max="2" width="48.26953125" style="1" customWidth="1"/>
    <col min="3" max="6" width="19" style="11" customWidth="1"/>
    <col min="7" max="16384" width="8.7265625" style="10"/>
  </cols>
  <sheetData>
    <row r="1" spans="1:6" x14ac:dyDescent="0.35">
      <c r="C1" s="32" t="s">
        <v>55</v>
      </c>
      <c r="D1" s="33" t="s">
        <v>50</v>
      </c>
      <c r="E1" s="39" t="s">
        <v>81</v>
      </c>
      <c r="F1" s="38" t="s">
        <v>62</v>
      </c>
    </row>
    <row r="2" spans="1:6" x14ac:dyDescent="0.35">
      <c r="A2" s="7"/>
      <c r="B2" s="7" t="s">
        <v>47</v>
      </c>
      <c r="C2" s="56"/>
      <c r="D2" s="57"/>
      <c r="E2" s="57"/>
      <c r="F2" s="57"/>
    </row>
    <row r="3" spans="1:6" x14ac:dyDescent="0.35">
      <c r="A3" s="7" t="s">
        <v>0</v>
      </c>
      <c r="B3" s="7" t="s">
        <v>1</v>
      </c>
      <c r="C3" s="34"/>
      <c r="D3" s="17">
        <v>2022</v>
      </c>
      <c r="E3" s="17">
        <v>2050</v>
      </c>
      <c r="F3" s="18">
        <v>2050</v>
      </c>
    </row>
    <row r="4" spans="1:6" x14ac:dyDescent="0.35">
      <c r="A4" s="2" t="s">
        <v>2</v>
      </c>
      <c r="B4" s="5" t="s">
        <v>3</v>
      </c>
      <c r="C4" s="50">
        <v>23</v>
      </c>
      <c r="D4" s="31">
        <f>C4</f>
        <v>23</v>
      </c>
      <c r="E4" s="31">
        <f>D4</f>
        <v>23</v>
      </c>
      <c r="F4" s="31">
        <f>E4</f>
        <v>23</v>
      </c>
    </row>
    <row r="5" spans="1:6" x14ac:dyDescent="0.35">
      <c r="A5" s="2" t="s">
        <v>2</v>
      </c>
      <c r="B5" s="5" t="s">
        <v>4</v>
      </c>
      <c r="C5" s="50">
        <v>7</v>
      </c>
      <c r="D5" s="31">
        <f t="shared" ref="D5:F52" si="0">C5</f>
        <v>7</v>
      </c>
      <c r="E5" s="31">
        <f>D5*0.8</f>
        <v>5.6000000000000005</v>
      </c>
      <c r="F5" s="31">
        <f>E5*0.8</f>
        <v>4.4800000000000004</v>
      </c>
    </row>
    <row r="6" spans="1:6" hidden="1" x14ac:dyDescent="0.35">
      <c r="A6" s="2" t="s">
        <v>2</v>
      </c>
      <c r="B6" s="5" t="s">
        <v>48</v>
      </c>
      <c r="C6" s="50">
        <v>9</v>
      </c>
      <c r="D6" s="31">
        <f t="shared" si="0"/>
        <v>9</v>
      </c>
      <c r="E6" s="31">
        <f t="shared" ref="E6:F7" si="1">D6*0.8</f>
        <v>7.2</v>
      </c>
      <c r="F6" s="31">
        <f t="shared" si="1"/>
        <v>5.7600000000000007</v>
      </c>
    </row>
    <row r="7" spans="1:6" x14ac:dyDescent="0.35">
      <c r="A7" s="2" t="s">
        <v>2</v>
      </c>
      <c r="B7" s="5" t="s">
        <v>58</v>
      </c>
      <c r="C7" s="50">
        <v>9</v>
      </c>
      <c r="D7" s="31">
        <f t="shared" si="0"/>
        <v>9</v>
      </c>
      <c r="E7" s="31">
        <f t="shared" si="1"/>
        <v>7.2</v>
      </c>
      <c r="F7" s="31">
        <f t="shared" si="1"/>
        <v>5.7600000000000007</v>
      </c>
    </row>
    <row r="8" spans="1:6" x14ac:dyDescent="0.35">
      <c r="A8" s="2" t="s">
        <v>2</v>
      </c>
      <c r="B8" s="5" t="s">
        <v>5</v>
      </c>
      <c r="C8" s="50">
        <v>90</v>
      </c>
      <c r="D8" s="31">
        <f t="shared" si="0"/>
        <v>90</v>
      </c>
      <c r="E8" s="31">
        <f t="shared" si="0"/>
        <v>90</v>
      </c>
      <c r="F8" s="31">
        <f t="shared" si="0"/>
        <v>90</v>
      </c>
    </row>
    <row r="9" spans="1:6" x14ac:dyDescent="0.35">
      <c r="A9" s="2" t="s">
        <v>2</v>
      </c>
      <c r="B9" s="5" t="s">
        <v>53</v>
      </c>
      <c r="C9" s="50">
        <v>1.1000000000000001</v>
      </c>
      <c r="D9" s="31">
        <f t="shared" si="0"/>
        <v>1.1000000000000001</v>
      </c>
      <c r="E9" s="31">
        <f t="shared" si="0"/>
        <v>1.1000000000000001</v>
      </c>
      <c r="F9" s="31">
        <f t="shared" si="0"/>
        <v>1.1000000000000001</v>
      </c>
    </row>
    <row r="10" spans="1:6" x14ac:dyDescent="0.35">
      <c r="A10" s="2" t="s">
        <v>2</v>
      </c>
      <c r="B10" s="5" t="s">
        <v>6</v>
      </c>
      <c r="C10" s="50">
        <v>45</v>
      </c>
      <c r="D10" s="31">
        <f t="shared" si="0"/>
        <v>45</v>
      </c>
      <c r="E10" s="31">
        <f>D10*1.25</f>
        <v>56.25</v>
      </c>
      <c r="F10" s="31">
        <f>E10*1.25</f>
        <v>70.3125</v>
      </c>
    </row>
    <row r="11" spans="1:6" ht="19.5" customHeight="1" x14ac:dyDescent="0.35">
      <c r="A11" s="2" t="s">
        <v>2</v>
      </c>
      <c r="B11" s="5" t="s">
        <v>7</v>
      </c>
      <c r="C11" s="50">
        <v>60</v>
      </c>
      <c r="D11" s="31">
        <f t="shared" si="0"/>
        <v>60</v>
      </c>
      <c r="E11" s="31">
        <f t="shared" ref="E11:F13" si="2">D11*1.25</f>
        <v>75</v>
      </c>
      <c r="F11" s="31">
        <f t="shared" si="2"/>
        <v>93.75</v>
      </c>
    </row>
    <row r="12" spans="1:6" ht="13" customHeight="1" x14ac:dyDescent="0.35">
      <c r="A12" s="2" t="s">
        <v>2</v>
      </c>
      <c r="B12" s="5" t="s">
        <v>8</v>
      </c>
      <c r="C12" s="50">
        <v>50</v>
      </c>
      <c r="D12" s="31">
        <f t="shared" si="0"/>
        <v>50</v>
      </c>
      <c r="E12" s="31">
        <f t="shared" si="2"/>
        <v>62.5</v>
      </c>
      <c r="F12" s="31">
        <f t="shared" si="2"/>
        <v>78.125</v>
      </c>
    </row>
    <row r="13" spans="1:6" x14ac:dyDescent="0.35">
      <c r="A13" s="2" t="s">
        <v>2</v>
      </c>
      <c r="B13" s="5" t="s">
        <v>9</v>
      </c>
      <c r="C13" s="50">
        <v>60</v>
      </c>
      <c r="D13" s="31">
        <f t="shared" si="0"/>
        <v>60</v>
      </c>
      <c r="E13" s="31">
        <f t="shared" si="2"/>
        <v>75</v>
      </c>
      <c r="F13" s="31">
        <f t="shared" si="2"/>
        <v>93.75</v>
      </c>
    </row>
    <row r="14" spans="1:6" hidden="1" x14ac:dyDescent="0.35">
      <c r="A14" s="19" t="s">
        <v>2</v>
      </c>
      <c r="B14" s="20" t="s">
        <v>10</v>
      </c>
      <c r="C14" s="78"/>
      <c r="D14" s="31">
        <f t="shared" si="0"/>
        <v>0</v>
      </c>
      <c r="E14" s="31">
        <f t="shared" si="0"/>
        <v>0</v>
      </c>
      <c r="F14" s="31">
        <f t="shared" si="0"/>
        <v>0</v>
      </c>
    </row>
    <row r="15" spans="1:6" hidden="1" x14ac:dyDescent="0.35">
      <c r="A15" s="19" t="s">
        <v>2</v>
      </c>
      <c r="B15" s="20" t="s">
        <v>11</v>
      </c>
      <c r="C15" s="78"/>
      <c r="D15" s="31">
        <f t="shared" si="0"/>
        <v>0</v>
      </c>
      <c r="E15" s="31">
        <f t="shared" si="0"/>
        <v>0</v>
      </c>
      <c r="F15" s="31">
        <f t="shared" si="0"/>
        <v>0</v>
      </c>
    </row>
    <row r="16" spans="1:6" hidden="1" x14ac:dyDescent="0.35">
      <c r="A16" s="19" t="s">
        <v>2</v>
      </c>
      <c r="B16" s="20" t="s">
        <v>12</v>
      </c>
      <c r="C16" s="79"/>
      <c r="D16" s="31">
        <f t="shared" si="0"/>
        <v>0</v>
      </c>
      <c r="E16" s="31">
        <f t="shared" si="0"/>
        <v>0</v>
      </c>
      <c r="F16" s="31">
        <f t="shared" si="0"/>
        <v>0</v>
      </c>
    </row>
    <row r="17" spans="1:6" x14ac:dyDescent="0.35">
      <c r="A17" s="2" t="s">
        <v>2</v>
      </c>
      <c r="B17" s="5" t="s">
        <v>13</v>
      </c>
      <c r="C17" s="80" t="e">
        <f>(#REF!)*(1+((#REF!)*(C3-2019)))</f>
        <v>#REF!</v>
      </c>
      <c r="D17" s="31"/>
      <c r="E17" s="31"/>
      <c r="F17" s="31"/>
    </row>
    <row r="18" spans="1:6" x14ac:dyDescent="0.35">
      <c r="A18" s="2" t="s">
        <v>2</v>
      </c>
      <c r="B18" s="5" t="s">
        <v>14</v>
      </c>
      <c r="C18" s="81" t="e">
        <f>C17/25</f>
        <v>#REF!</v>
      </c>
      <c r="D18" s="31"/>
      <c r="E18" s="31"/>
      <c r="F18" s="31"/>
    </row>
    <row r="19" spans="1:6" x14ac:dyDescent="0.35">
      <c r="A19" s="2" t="s">
        <v>2</v>
      </c>
      <c r="B19" s="5" t="s">
        <v>54</v>
      </c>
      <c r="C19" s="50">
        <v>365</v>
      </c>
      <c r="D19" s="31">
        <f t="shared" si="0"/>
        <v>365</v>
      </c>
      <c r="E19" s="31">
        <f t="shared" si="0"/>
        <v>365</v>
      </c>
      <c r="F19" s="31">
        <f t="shared" si="0"/>
        <v>365</v>
      </c>
    </row>
    <row r="20" spans="1:6" x14ac:dyDescent="0.35">
      <c r="A20" s="2" t="s">
        <v>2</v>
      </c>
      <c r="B20" s="5" t="s">
        <v>15</v>
      </c>
      <c r="C20" s="52">
        <v>15</v>
      </c>
      <c r="D20" s="31">
        <f t="shared" si="0"/>
        <v>15</v>
      </c>
      <c r="E20" s="31">
        <f t="shared" si="0"/>
        <v>15</v>
      </c>
      <c r="F20" s="31">
        <f t="shared" si="0"/>
        <v>15</v>
      </c>
    </row>
    <row r="21" spans="1:6" x14ac:dyDescent="0.35">
      <c r="A21" s="2" t="s">
        <v>2</v>
      </c>
      <c r="B21" s="5" t="s">
        <v>16</v>
      </c>
      <c r="C21" s="50">
        <v>3</v>
      </c>
      <c r="D21" s="31">
        <f t="shared" si="0"/>
        <v>3</v>
      </c>
      <c r="E21" s="31">
        <f t="shared" si="0"/>
        <v>3</v>
      </c>
      <c r="F21" s="31">
        <f t="shared" si="0"/>
        <v>3</v>
      </c>
    </row>
    <row r="22" spans="1:6" x14ac:dyDescent="0.35">
      <c r="A22" s="40"/>
      <c r="B22" s="41"/>
      <c r="C22" s="41"/>
      <c r="D22" s="41"/>
      <c r="E22" s="41"/>
      <c r="F22" s="41"/>
    </row>
    <row r="23" spans="1:6" x14ac:dyDescent="0.35">
      <c r="A23" s="24" t="s">
        <v>17</v>
      </c>
      <c r="B23" s="5" t="s">
        <v>18</v>
      </c>
      <c r="C23" s="82">
        <v>0</v>
      </c>
      <c r="D23" s="31">
        <f t="shared" si="0"/>
        <v>0</v>
      </c>
      <c r="E23" s="31">
        <f t="shared" si="0"/>
        <v>0</v>
      </c>
      <c r="F23" s="31">
        <f t="shared" si="0"/>
        <v>0</v>
      </c>
    </row>
    <row r="24" spans="1:6" x14ac:dyDescent="0.35">
      <c r="A24" s="24" t="s">
        <v>17</v>
      </c>
      <c r="B24" s="5" t="s">
        <v>19</v>
      </c>
      <c r="C24" s="82">
        <v>0</v>
      </c>
      <c r="D24" s="31">
        <f t="shared" si="0"/>
        <v>0</v>
      </c>
      <c r="E24" s="31">
        <f t="shared" si="0"/>
        <v>0</v>
      </c>
      <c r="F24" s="31">
        <f t="shared" si="0"/>
        <v>0</v>
      </c>
    </row>
    <row r="25" spans="1:6" x14ac:dyDescent="0.35">
      <c r="A25" s="24" t="s">
        <v>17</v>
      </c>
      <c r="B25" s="5" t="s">
        <v>20</v>
      </c>
      <c r="C25" s="82">
        <v>0</v>
      </c>
      <c r="D25" s="31">
        <f t="shared" si="0"/>
        <v>0</v>
      </c>
      <c r="E25" s="31">
        <f t="shared" si="0"/>
        <v>0</v>
      </c>
      <c r="F25" s="31">
        <f t="shared" si="0"/>
        <v>0</v>
      </c>
    </row>
    <row r="26" spans="1:6" x14ac:dyDescent="0.35">
      <c r="A26" s="24" t="s">
        <v>17</v>
      </c>
      <c r="B26" s="5" t="s">
        <v>21</v>
      </c>
      <c r="C26" s="82">
        <v>0</v>
      </c>
      <c r="D26" s="31">
        <f t="shared" si="0"/>
        <v>0</v>
      </c>
      <c r="E26" s="31">
        <f t="shared" si="0"/>
        <v>0</v>
      </c>
      <c r="F26" s="31">
        <f t="shared" si="0"/>
        <v>0</v>
      </c>
    </row>
    <row r="27" spans="1:6" x14ac:dyDescent="0.35">
      <c r="A27" s="24" t="s">
        <v>17</v>
      </c>
      <c r="B27" s="5" t="s">
        <v>22</v>
      </c>
      <c r="C27" s="82">
        <v>0</v>
      </c>
      <c r="D27" s="31">
        <f t="shared" si="0"/>
        <v>0</v>
      </c>
      <c r="E27" s="31">
        <f t="shared" si="0"/>
        <v>0</v>
      </c>
      <c r="F27" s="31">
        <f t="shared" si="0"/>
        <v>0</v>
      </c>
    </row>
    <row r="28" spans="1:6" x14ac:dyDescent="0.35">
      <c r="A28" s="24" t="s">
        <v>17</v>
      </c>
      <c r="B28" s="5" t="s">
        <v>23</v>
      </c>
      <c r="C28" s="82">
        <v>0</v>
      </c>
      <c r="D28" s="31">
        <f t="shared" si="0"/>
        <v>0</v>
      </c>
      <c r="E28" s="31">
        <f t="shared" si="0"/>
        <v>0</v>
      </c>
      <c r="F28" s="31">
        <f t="shared" si="0"/>
        <v>0</v>
      </c>
    </row>
    <row r="29" spans="1:6" x14ac:dyDescent="0.35">
      <c r="A29" s="24" t="s">
        <v>17</v>
      </c>
      <c r="B29" s="5" t="s">
        <v>24</v>
      </c>
      <c r="C29" s="82">
        <v>10</v>
      </c>
      <c r="D29" s="31">
        <f t="shared" si="0"/>
        <v>10</v>
      </c>
      <c r="E29" s="31">
        <f t="shared" si="0"/>
        <v>10</v>
      </c>
      <c r="F29" s="31">
        <f t="shared" si="0"/>
        <v>10</v>
      </c>
    </row>
    <row r="30" spans="1:6" x14ac:dyDescent="0.35">
      <c r="A30" s="24" t="s">
        <v>17</v>
      </c>
      <c r="B30" s="5" t="s">
        <v>25</v>
      </c>
      <c r="C30" s="82">
        <v>0</v>
      </c>
      <c r="D30" s="31">
        <f t="shared" si="0"/>
        <v>0</v>
      </c>
      <c r="E30" s="31">
        <f t="shared" si="0"/>
        <v>0</v>
      </c>
      <c r="F30" s="31">
        <f t="shared" si="0"/>
        <v>0</v>
      </c>
    </row>
    <row r="31" spans="1:6" x14ac:dyDescent="0.35">
      <c r="A31" s="24" t="s">
        <v>17</v>
      </c>
      <c r="B31" s="5" t="s">
        <v>26</v>
      </c>
      <c r="C31" s="82">
        <v>0</v>
      </c>
      <c r="D31" s="31">
        <f t="shared" si="0"/>
        <v>0</v>
      </c>
      <c r="E31" s="31">
        <f t="shared" si="0"/>
        <v>0</v>
      </c>
      <c r="F31" s="31">
        <f t="shared" si="0"/>
        <v>0</v>
      </c>
    </row>
    <row r="32" spans="1:6" x14ac:dyDescent="0.35">
      <c r="A32" s="24" t="s">
        <v>17</v>
      </c>
      <c r="B32" s="5" t="s">
        <v>27</v>
      </c>
      <c r="C32" s="82">
        <v>0</v>
      </c>
      <c r="D32" s="31">
        <f t="shared" si="0"/>
        <v>0</v>
      </c>
      <c r="E32" s="31">
        <f t="shared" si="0"/>
        <v>0</v>
      </c>
      <c r="F32" s="31">
        <f t="shared" si="0"/>
        <v>0</v>
      </c>
    </row>
    <row r="33" spans="1:6" x14ac:dyDescent="0.35">
      <c r="A33" s="24" t="s">
        <v>17</v>
      </c>
      <c r="B33" s="5" t="s">
        <v>28</v>
      </c>
      <c r="C33" s="82">
        <v>3</v>
      </c>
      <c r="D33" s="31">
        <f t="shared" si="0"/>
        <v>3</v>
      </c>
      <c r="E33" s="31">
        <f t="shared" si="0"/>
        <v>3</v>
      </c>
      <c r="F33" s="31">
        <f t="shared" si="0"/>
        <v>3</v>
      </c>
    </row>
    <row r="34" spans="1:6" x14ac:dyDescent="0.35">
      <c r="A34" s="24" t="s">
        <v>17</v>
      </c>
      <c r="B34" s="5" t="s">
        <v>29</v>
      </c>
      <c r="C34" s="82">
        <v>0</v>
      </c>
      <c r="D34" s="31">
        <f t="shared" si="0"/>
        <v>0</v>
      </c>
      <c r="E34" s="31">
        <f t="shared" si="0"/>
        <v>0</v>
      </c>
      <c r="F34" s="31">
        <f t="shared" si="0"/>
        <v>0</v>
      </c>
    </row>
    <row r="35" spans="1:6" x14ac:dyDescent="0.35">
      <c r="A35" s="24" t="s">
        <v>17</v>
      </c>
      <c r="B35" s="5" t="s">
        <v>30</v>
      </c>
      <c r="C35" s="82">
        <v>0</v>
      </c>
      <c r="D35" s="31">
        <f t="shared" si="0"/>
        <v>0</v>
      </c>
      <c r="E35" s="31">
        <f t="shared" si="0"/>
        <v>0</v>
      </c>
      <c r="F35" s="31">
        <f t="shared" si="0"/>
        <v>0</v>
      </c>
    </row>
    <row r="36" spans="1:6" x14ac:dyDescent="0.35">
      <c r="A36" s="24" t="s">
        <v>17</v>
      </c>
      <c r="B36" s="5" t="s">
        <v>31</v>
      </c>
      <c r="C36" s="82">
        <v>60</v>
      </c>
      <c r="D36" s="31">
        <f t="shared" si="0"/>
        <v>60</v>
      </c>
      <c r="E36" s="31">
        <f t="shared" si="0"/>
        <v>60</v>
      </c>
      <c r="F36" s="31">
        <f t="shared" si="0"/>
        <v>60</v>
      </c>
    </row>
    <row r="37" spans="1:6" x14ac:dyDescent="0.35">
      <c r="A37" s="24" t="s">
        <v>17</v>
      </c>
      <c r="B37" s="5" t="s">
        <v>32</v>
      </c>
      <c r="C37" s="82">
        <v>7</v>
      </c>
      <c r="D37" s="31">
        <f t="shared" si="0"/>
        <v>7</v>
      </c>
      <c r="E37" s="31">
        <f t="shared" si="0"/>
        <v>7</v>
      </c>
      <c r="F37" s="31">
        <f t="shared" si="0"/>
        <v>7</v>
      </c>
    </row>
    <row r="38" spans="1:6" x14ac:dyDescent="0.35">
      <c r="A38" s="24" t="s">
        <v>17</v>
      </c>
      <c r="B38" s="5" t="s">
        <v>33</v>
      </c>
      <c r="C38" s="82">
        <v>0</v>
      </c>
      <c r="D38" s="31">
        <f t="shared" si="0"/>
        <v>0</v>
      </c>
      <c r="E38" s="31">
        <f t="shared" si="0"/>
        <v>0</v>
      </c>
      <c r="F38" s="31">
        <f t="shared" si="0"/>
        <v>0</v>
      </c>
    </row>
    <row r="39" spans="1:6" x14ac:dyDescent="0.35">
      <c r="A39" s="24" t="s">
        <v>17</v>
      </c>
      <c r="B39" s="5" t="s">
        <v>34</v>
      </c>
      <c r="C39" s="82">
        <v>0</v>
      </c>
      <c r="D39" s="31">
        <f t="shared" si="0"/>
        <v>0</v>
      </c>
      <c r="E39" s="31">
        <f t="shared" si="0"/>
        <v>0</v>
      </c>
      <c r="F39" s="31">
        <f t="shared" si="0"/>
        <v>0</v>
      </c>
    </row>
    <row r="40" spans="1:6" x14ac:dyDescent="0.35">
      <c r="A40" s="24" t="s">
        <v>17</v>
      </c>
      <c r="B40" s="5" t="s">
        <v>35</v>
      </c>
      <c r="C40" s="82">
        <v>10</v>
      </c>
      <c r="D40" s="31">
        <f t="shared" si="0"/>
        <v>10</v>
      </c>
      <c r="E40" s="31">
        <f t="shared" si="0"/>
        <v>10</v>
      </c>
      <c r="F40" s="31">
        <f t="shared" si="0"/>
        <v>10</v>
      </c>
    </row>
    <row r="41" spans="1:6" x14ac:dyDescent="0.35">
      <c r="A41" s="24" t="s">
        <v>17</v>
      </c>
      <c r="B41" s="5" t="s">
        <v>36</v>
      </c>
      <c r="C41" s="82">
        <v>0</v>
      </c>
      <c r="D41" s="31">
        <f t="shared" si="0"/>
        <v>0</v>
      </c>
      <c r="E41" s="31">
        <f t="shared" si="0"/>
        <v>0</v>
      </c>
      <c r="F41" s="31">
        <f t="shared" si="0"/>
        <v>0</v>
      </c>
    </row>
    <row r="42" spans="1:6" x14ac:dyDescent="0.35">
      <c r="A42" s="24" t="s">
        <v>17</v>
      </c>
      <c r="B42" s="5" t="s">
        <v>37</v>
      </c>
      <c r="C42" s="82">
        <v>10</v>
      </c>
      <c r="D42" s="31">
        <f t="shared" si="0"/>
        <v>10</v>
      </c>
      <c r="E42" s="31">
        <f t="shared" si="0"/>
        <v>10</v>
      </c>
      <c r="F42" s="31">
        <f t="shared" si="0"/>
        <v>10</v>
      </c>
    </row>
    <row r="43" spans="1:6" x14ac:dyDescent="0.35">
      <c r="A43" s="24" t="s">
        <v>17</v>
      </c>
      <c r="B43" s="5" t="s">
        <v>38</v>
      </c>
      <c r="C43" s="82">
        <v>0</v>
      </c>
      <c r="D43" s="31">
        <f t="shared" si="0"/>
        <v>0</v>
      </c>
      <c r="E43" s="31">
        <f t="shared" si="0"/>
        <v>0</v>
      </c>
      <c r="F43" s="31">
        <f t="shared" si="0"/>
        <v>0</v>
      </c>
    </row>
    <row r="44" spans="1:6" x14ac:dyDescent="0.35">
      <c r="A44" s="24" t="s">
        <v>17</v>
      </c>
      <c r="B44" s="5" t="s">
        <v>39</v>
      </c>
      <c r="C44" s="82">
        <v>0</v>
      </c>
      <c r="D44" s="31">
        <f t="shared" si="0"/>
        <v>0</v>
      </c>
      <c r="E44" s="31">
        <f t="shared" si="0"/>
        <v>0</v>
      </c>
      <c r="F44" s="31">
        <f t="shared" si="0"/>
        <v>0</v>
      </c>
    </row>
    <row r="45" spans="1:6" x14ac:dyDescent="0.35">
      <c r="A45" s="24" t="s">
        <v>17</v>
      </c>
      <c r="B45" s="5" t="s">
        <v>40</v>
      </c>
      <c r="C45" s="82">
        <v>0</v>
      </c>
      <c r="D45" s="31">
        <f t="shared" si="0"/>
        <v>0</v>
      </c>
      <c r="E45" s="31">
        <f t="shared" si="0"/>
        <v>0</v>
      </c>
      <c r="F45" s="31">
        <f t="shared" si="0"/>
        <v>0</v>
      </c>
    </row>
    <row r="46" spans="1:6" x14ac:dyDescent="0.35">
      <c r="A46" s="24" t="s">
        <v>17</v>
      </c>
      <c r="B46" s="5" t="s">
        <v>41</v>
      </c>
      <c r="C46" s="82">
        <v>0</v>
      </c>
      <c r="D46" s="31">
        <f t="shared" si="0"/>
        <v>0</v>
      </c>
      <c r="E46" s="31">
        <f t="shared" si="0"/>
        <v>0</v>
      </c>
      <c r="F46" s="31">
        <f t="shared" si="0"/>
        <v>0</v>
      </c>
    </row>
    <row r="47" spans="1:6" x14ac:dyDescent="0.35">
      <c r="A47" s="24" t="s">
        <v>17</v>
      </c>
      <c r="B47" s="5" t="s">
        <v>42</v>
      </c>
      <c r="C47" s="82">
        <v>0</v>
      </c>
      <c r="D47" s="31">
        <f t="shared" si="0"/>
        <v>0</v>
      </c>
      <c r="E47" s="31">
        <f t="shared" si="0"/>
        <v>0</v>
      </c>
      <c r="F47" s="31">
        <f t="shared" si="0"/>
        <v>0</v>
      </c>
    </row>
    <row r="48" spans="1:6" x14ac:dyDescent="0.35">
      <c r="A48" s="24" t="s">
        <v>17</v>
      </c>
      <c r="B48" s="5" t="s">
        <v>43</v>
      </c>
      <c r="C48" s="82">
        <v>0</v>
      </c>
      <c r="D48" s="31">
        <f t="shared" si="0"/>
        <v>0</v>
      </c>
      <c r="E48" s="31">
        <f t="shared" si="0"/>
        <v>0</v>
      </c>
      <c r="F48" s="31">
        <f t="shared" si="0"/>
        <v>0</v>
      </c>
    </row>
    <row r="49" spans="1:6" x14ac:dyDescent="0.35">
      <c r="A49" s="24" t="s">
        <v>17</v>
      </c>
      <c r="B49" s="5" t="s">
        <v>44</v>
      </c>
      <c r="C49" s="82">
        <v>0</v>
      </c>
      <c r="D49" s="31">
        <f t="shared" si="0"/>
        <v>0</v>
      </c>
      <c r="E49" s="31">
        <f t="shared" si="0"/>
        <v>0</v>
      </c>
      <c r="F49" s="31">
        <f t="shared" si="0"/>
        <v>0</v>
      </c>
    </row>
    <row r="50" spans="1:6" x14ac:dyDescent="0.35">
      <c r="A50" s="24" t="s">
        <v>17</v>
      </c>
      <c r="B50" s="5" t="s">
        <v>45</v>
      </c>
      <c r="C50" s="82">
        <v>0</v>
      </c>
      <c r="D50" s="31">
        <f t="shared" si="0"/>
        <v>0</v>
      </c>
      <c r="E50" s="31">
        <f t="shared" si="0"/>
        <v>0</v>
      </c>
      <c r="F50" s="31">
        <f t="shared" si="0"/>
        <v>0</v>
      </c>
    </row>
    <row r="51" spans="1:6" x14ac:dyDescent="0.35">
      <c r="A51" s="24" t="s">
        <v>17</v>
      </c>
      <c r="B51" s="5" t="s">
        <v>46</v>
      </c>
      <c r="C51" s="82">
        <v>0</v>
      </c>
      <c r="D51" s="31">
        <f t="shared" si="0"/>
        <v>0</v>
      </c>
      <c r="E51" s="31">
        <f t="shared" si="0"/>
        <v>0</v>
      </c>
      <c r="F51" s="31">
        <f t="shared" si="0"/>
        <v>0</v>
      </c>
    </row>
    <row r="52" spans="1:6" x14ac:dyDescent="0.35">
      <c r="A52" s="25" t="s">
        <v>17</v>
      </c>
      <c r="B52" s="26" t="s">
        <v>46</v>
      </c>
      <c r="C52" s="82">
        <v>0</v>
      </c>
      <c r="D52" s="31">
        <f t="shared" si="0"/>
        <v>0</v>
      </c>
      <c r="E52" s="31">
        <f t="shared" si="0"/>
        <v>0</v>
      </c>
      <c r="F52" s="31">
        <f t="shared" si="0"/>
        <v>0</v>
      </c>
    </row>
    <row r="53" spans="1:6" x14ac:dyDescent="0.35">
      <c r="A53" s="10"/>
      <c r="B53" s="10"/>
      <c r="C53" s="11">
        <f>SUM(C23:C52)</f>
        <v>100</v>
      </c>
      <c r="D53" s="11">
        <f t="shared" ref="D53:F53" si="3">SUM(D23:D52)</f>
        <v>100</v>
      </c>
      <c r="E53" s="11">
        <f t="shared" si="3"/>
        <v>100</v>
      </c>
      <c r="F53" s="11">
        <f t="shared" si="3"/>
        <v>100</v>
      </c>
    </row>
    <row r="54" spans="1:6" x14ac:dyDescent="0.35">
      <c r="B54" s="6"/>
    </row>
    <row r="55" spans="1:6" x14ac:dyDescent="0.35">
      <c r="B55" s="6"/>
    </row>
    <row r="56" spans="1:6" x14ac:dyDescent="0.35">
      <c r="B56" s="6"/>
    </row>
    <row r="57" spans="1:6" x14ac:dyDescent="0.35">
      <c r="B57" s="6"/>
    </row>
    <row r="58" spans="1:6" x14ac:dyDescent="0.35">
      <c r="B58" s="6"/>
    </row>
    <row r="59" spans="1:6" x14ac:dyDescent="0.35">
      <c r="B59" s="6"/>
    </row>
    <row r="60" spans="1:6" x14ac:dyDescent="0.35">
      <c r="B60" s="6"/>
    </row>
    <row r="61" spans="1:6" x14ac:dyDescent="0.35">
      <c r="B61" s="6"/>
    </row>
    <row r="62" spans="1:6" x14ac:dyDescent="0.35">
      <c r="B62" s="6"/>
    </row>
    <row r="63" spans="1:6" x14ac:dyDescent="0.35">
      <c r="B63" s="6"/>
    </row>
    <row r="64" spans="1:6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6"/>
    </row>
    <row r="77" spans="2:2" x14ac:dyDescent="0.35">
      <c r="B77" s="6"/>
    </row>
    <row r="78" spans="2:2" x14ac:dyDescent="0.35">
      <c r="B78" s="6"/>
    </row>
    <row r="79" spans="2:2" x14ac:dyDescent="0.35">
      <c r="B79" s="4"/>
    </row>
  </sheetData>
  <mergeCells count="1"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456-A787-4D29-B5BE-F29DF4E98BD9}">
  <dimension ref="A1:F79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2" sqref="E2"/>
    </sheetView>
  </sheetViews>
  <sheetFormatPr defaultRowHeight="14.5" x14ac:dyDescent="0.35"/>
  <cols>
    <col min="1" max="1" width="8.7265625" style="1"/>
    <col min="2" max="2" width="48.26953125" style="1" customWidth="1"/>
    <col min="3" max="3" width="14.36328125" style="10" customWidth="1"/>
    <col min="4" max="4" width="15.08984375" style="10" customWidth="1"/>
    <col min="5" max="5" width="18.26953125" style="10" customWidth="1"/>
    <col min="6" max="6" width="17.26953125" style="10" customWidth="1"/>
    <col min="7" max="16384" width="8.7265625" style="10"/>
  </cols>
  <sheetData>
    <row r="1" spans="1:6" x14ac:dyDescent="0.35">
      <c r="C1" s="16" t="s">
        <v>55</v>
      </c>
      <c r="D1" s="16" t="s">
        <v>50</v>
      </c>
      <c r="E1" s="38" t="s">
        <v>81</v>
      </c>
      <c r="F1" s="38" t="s">
        <v>62</v>
      </c>
    </row>
    <row r="2" spans="1:6" x14ac:dyDescent="0.35">
      <c r="A2" s="7"/>
      <c r="B2" s="7" t="s">
        <v>47</v>
      </c>
      <c r="C2" s="17"/>
      <c r="D2" s="17"/>
      <c r="E2" s="9"/>
      <c r="F2" s="9"/>
    </row>
    <row r="3" spans="1:6" x14ac:dyDescent="0.35">
      <c r="A3" s="7" t="s">
        <v>0</v>
      </c>
      <c r="B3" s="7" t="s">
        <v>1</v>
      </c>
      <c r="C3" s="17">
        <v>2022</v>
      </c>
      <c r="D3" s="17">
        <v>2050</v>
      </c>
      <c r="E3" s="18">
        <v>2050</v>
      </c>
      <c r="F3" s="18">
        <v>2050</v>
      </c>
    </row>
    <row r="4" spans="1:6" x14ac:dyDescent="0.35">
      <c r="A4" s="2" t="s">
        <v>2</v>
      </c>
      <c r="B4" s="5" t="s">
        <v>3</v>
      </c>
      <c r="C4" s="45">
        <v>23</v>
      </c>
      <c r="D4" s="31">
        <f>C4</f>
        <v>23</v>
      </c>
      <c r="E4" s="31">
        <f>D4</f>
        <v>23</v>
      </c>
      <c r="F4" s="31">
        <f>E4</f>
        <v>23</v>
      </c>
    </row>
    <row r="5" spans="1:6" x14ac:dyDescent="0.35">
      <c r="A5" s="2" t="s">
        <v>2</v>
      </c>
      <c r="B5" s="5" t="s">
        <v>4</v>
      </c>
      <c r="C5" s="45">
        <v>7</v>
      </c>
      <c r="D5" s="31">
        <f t="shared" ref="D5:F20" si="0">C5</f>
        <v>7</v>
      </c>
      <c r="E5" s="31">
        <f>D5*0.8</f>
        <v>5.6000000000000005</v>
      </c>
      <c r="F5" s="31">
        <f>E5*0.8</f>
        <v>4.4800000000000004</v>
      </c>
    </row>
    <row r="6" spans="1:6" x14ac:dyDescent="0.35">
      <c r="A6" s="2" t="s">
        <v>2</v>
      </c>
      <c r="B6" s="5" t="s">
        <v>58</v>
      </c>
      <c r="C6" s="45">
        <v>9</v>
      </c>
      <c r="D6" s="31">
        <f t="shared" si="0"/>
        <v>9</v>
      </c>
      <c r="E6" s="31">
        <f t="shared" ref="E6:F7" si="1">D6*0.8</f>
        <v>7.2</v>
      </c>
      <c r="F6" s="31">
        <f t="shared" si="1"/>
        <v>5.7600000000000007</v>
      </c>
    </row>
    <row r="7" spans="1:6" hidden="1" x14ac:dyDescent="0.35">
      <c r="A7" s="2" t="s">
        <v>2</v>
      </c>
      <c r="B7" s="5" t="s">
        <v>49</v>
      </c>
      <c r="C7" s="45">
        <v>9</v>
      </c>
      <c r="D7" s="31">
        <f t="shared" si="0"/>
        <v>9</v>
      </c>
      <c r="E7" s="31">
        <f t="shared" si="1"/>
        <v>7.2</v>
      </c>
      <c r="F7" s="31">
        <f t="shared" si="1"/>
        <v>5.7600000000000007</v>
      </c>
    </row>
    <row r="8" spans="1:6" x14ac:dyDescent="0.35">
      <c r="A8" s="2" t="s">
        <v>2</v>
      </c>
      <c r="B8" s="5" t="s">
        <v>5</v>
      </c>
      <c r="C8" s="45">
        <v>80</v>
      </c>
      <c r="D8" s="31">
        <f t="shared" si="0"/>
        <v>80</v>
      </c>
      <c r="E8" s="31">
        <f t="shared" si="0"/>
        <v>80</v>
      </c>
      <c r="F8" s="31">
        <f t="shared" si="0"/>
        <v>80</v>
      </c>
    </row>
    <row r="9" spans="1:6" x14ac:dyDescent="0.35">
      <c r="A9" s="2" t="s">
        <v>2</v>
      </c>
      <c r="B9" s="5" t="s">
        <v>53</v>
      </c>
      <c r="C9" s="45">
        <v>1.2</v>
      </c>
      <c r="D9" s="31">
        <f t="shared" si="0"/>
        <v>1.2</v>
      </c>
      <c r="E9" s="31">
        <f t="shared" si="0"/>
        <v>1.2</v>
      </c>
      <c r="F9" s="31">
        <f t="shared" si="0"/>
        <v>1.2</v>
      </c>
    </row>
    <row r="10" spans="1:6" x14ac:dyDescent="0.35">
      <c r="A10" s="2" t="s">
        <v>2</v>
      </c>
      <c r="B10" s="5" t="s">
        <v>6</v>
      </c>
      <c r="C10" s="45">
        <v>55</v>
      </c>
      <c r="D10" s="31">
        <f t="shared" si="0"/>
        <v>55</v>
      </c>
      <c r="E10" s="31">
        <f>D10*1.25</f>
        <v>68.75</v>
      </c>
      <c r="F10" s="31">
        <f>E10*1.25</f>
        <v>85.9375</v>
      </c>
    </row>
    <row r="11" spans="1:6" x14ac:dyDescent="0.35">
      <c r="A11" s="2" t="s">
        <v>2</v>
      </c>
      <c r="B11" s="5" t="s">
        <v>7</v>
      </c>
      <c r="C11" s="45">
        <v>85</v>
      </c>
      <c r="D11" s="31">
        <f t="shared" si="0"/>
        <v>85</v>
      </c>
      <c r="E11" s="31">
        <f t="shared" ref="E11:F13" si="2">D11*1.25</f>
        <v>106.25</v>
      </c>
      <c r="F11" s="31">
        <f t="shared" si="2"/>
        <v>132.8125</v>
      </c>
    </row>
    <row r="12" spans="1:6" x14ac:dyDescent="0.35">
      <c r="A12" s="2" t="s">
        <v>2</v>
      </c>
      <c r="B12" s="5" t="s">
        <v>8</v>
      </c>
      <c r="C12" s="45">
        <v>55</v>
      </c>
      <c r="D12" s="31">
        <f t="shared" si="0"/>
        <v>55</v>
      </c>
      <c r="E12" s="31">
        <f t="shared" si="2"/>
        <v>68.75</v>
      </c>
      <c r="F12" s="31">
        <f t="shared" si="2"/>
        <v>85.9375</v>
      </c>
    </row>
    <row r="13" spans="1:6" x14ac:dyDescent="0.35">
      <c r="A13" s="2" t="s">
        <v>2</v>
      </c>
      <c r="B13" s="5" t="s">
        <v>9</v>
      </c>
      <c r="C13" s="45">
        <v>75</v>
      </c>
      <c r="D13" s="31">
        <f t="shared" si="0"/>
        <v>75</v>
      </c>
      <c r="E13" s="31">
        <f t="shared" si="2"/>
        <v>93.75</v>
      </c>
      <c r="F13" s="31">
        <f t="shared" si="2"/>
        <v>117.1875</v>
      </c>
    </row>
    <row r="14" spans="1:6" hidden="1" x14ac:dyDescent="0.35">
      <c r="A14" s="19" t="s">
        <v>2</v>
      </c>
      <c r="B14" s="20" t="s">
        <v>10</v>
      </c>
      <c r="C14" s="21"/>
      <c r="D14" s="31">
        <f t="shared" si="0"/>
        <v>0</v>
      </c>
      <c r="E14" s="31">
        <f t="shared" si="0"/>
        <v>0</v>
      </c>
      <c r="F14" s="31">
        <f t="shared" si="0"/>
        <v>0</v>
      </c>
    </row>
    <row r="15" spans="1:6" hidden="1" x14ac:dyDescent="0.35">
      <c r="A15" s="19" t="s">
        <v>2</v>
      </c>
      <c r="B15" s="20" t="s">
        <v>11</v>
      </c>
      <c r="C15" s="21"/>
      <c r="D15" s="31">
        <f t="shared" si="0"/>
        <v>0</v>
      </c>
      <c r="E15" s="31">
        <f t="shared" si="0"/>
        <v>0</v>
      </c>
      <c r="F15" s="31">
        <f t="shared" si="0"/>
        <v>0</v>
      </c>
    </row>
    <row r="16" spans="1:6" hidden="1" x14ac:dyDescent="0.35">
      <c r="A16" s="19" t="s">
        <v>2</v>
      </c>
      <c r="B16" s="20" t="s">
        <v>12</v>
      </c>
      <c r="C16" s="27"/>
      <c r="D16" s="31">
        <f t="shared" si="0"/>
        <v>0</v>
      </c>
      <c r="E16" s="31">
        <f t="shared" si="0"/>
        <v>0</v>
      </c>
      <c r="F16" s="31">
        <f t="shared" si="0"/>
        <v>0</v>
      </c>
    </row>
    <row r="17" spans="1:6" x14ac:dyDescent="0.35">
      <c r="A17" s="2" t="s">
        <v>2</v>
      </c>
      <c r="B17" s="5" t="s">
        <v>13</v>
      </c>
      <c r="C17" s="59"/>
      <c r="D17" s="31"/>
      <c r="E17" s="31"/>
      <c r="F17" s="31"/>
    </row>
    <row r="18" spans="1:6" x14ac:dyDescent="0.35">
      <c r="A18" s="2" t="s">
        <v>2</v>
      </c>
      <c r="B18" s="5" t="s">
        <v>14</v>
      </c>
      <c r="C18" s="45"/>
      <c r="D18" s="31"/>
      <c r="E18" s="31"/>
      <c r="F18" s="31"/>
    </row>
    <row r="19" spans="1:6" x14ac:dyDescent="0.35">
      <c r="A19" s="2" t="s">
        <v>2</v>
      </c>
      <c r="B19" s="5" t="s">
        <v>54</v>
      </c>
      <c r="C19" s="45">
        <v>365</v>
      </c>
      <c r="D19" s="31">
        <f t="shared" si="0"/>
        <v>365</v>
      </c>
      <c r="E19" s="31">
        <f t="shared" si="0"/>
        <v>365</v>
      </c>
      <c r="F19" s="31">
        <f t="shared" si="0"/>
        <v>365</v>
      </c>
    </row>
    <row r="20" spans="1:6" x14ac:dyDescent="0.35">
      <c r="A20" s="2" t="s">
        <v>2</v>
      </c>
      <c r="B20" s="5" t="s">
        <v>15</v>
      </c>
      <c r="C20" s="46">
        <v>15</v>
      </c>
      <c r="D20" s="31">
        <f t="shared" si="0"/>
        <v>15</v>
      </c>
      <c r="E20" s="31">
        <f t="shared" si="0"/>
        <v>15</v>
      </c>
      <c r="F20" s="31">
        <f t="shared" si="0"/>
        <v>15</v>
      </c>
    </row>
    <row r="21" spans="1:6" x14ac:dyDescent="0.35">
      <c r="A21" s="2" t="s">
        <v>2</v>
      </c>
      <c r="B21" s="5" t="s">
        <v>16</v>
      </c>
      <c r="C21" s="45">
        <v>5</v>
      </c>
      <c r="D21" s="31">
        <f t="shared" ref="D21:F21" si="3">C21</f>
        <v>5</v>
      </c>
      <c r="E21" s="31">
        <f t="shared" si="3"/>
        <v>5</v>
      </c>
      <c r="F21" s="31">
        <f t="shared" si="3"/>
        <v>5</v>
      </c>
    </row>
    <row r="22" spans="1:6" x14ac:dyDescent="0.35">
      <c r="A22" s="3"/>
      <c r="B22" s="3"/>
      <c r="C22" s="3"/>
      <c r="D22" s="3"/>
      <c r="E22" s="3"/>
      <c r="F22" s="3"/>
    </row>
    <row r="23" spans="1:6" x14ac:dyDescent="0.35">
      <c r="A23" s="22" t="s">
        <v>17</v>
      </c>
      <c r="B23" s="23" t="s">
        <v>18</v>
      </c>
      <c r="C23" s="12"/>
      <c r="D23" s="44">
        <f t="shared" ref="D5:D52" si="4">C23</f>
        <v>0</v>
      </c>
      <c r="E23" s="42">
        <f t="shared" ref="E5:E52" si="5">C23</f>
        <v>0</v>
      </c>
      <c r="F23" s="43">
        <f t="shared" ref="F5:F52" si="6">C23</f>
        <v>0</v>
      </c>
    </row>
    <row r="24" spans="1:6" x14ac:dyDescent="0.35">
      <c r="A24" s="24" t="s">
        <v>17</v>
      </c>
      <c r="B24" s="5" t="s">
        <v>19</v>
      </c>
      <c r="C24" s="13"/>
      <c r="D24" s="44">
        <f t="shared" si="4"/>
        <v>0</v>
      </c>
      <c r="E24" s="42">
        <f t="shared" si="5"/>
        <v>0</v>
      </c>
      <c r="F24" s="43">
        <f t="shared" si="6"/>
        <v>0</v>
      </c>
    </row>
    <row r="25" spans="1:6" x14ac:dyDescent="0.35">
      <c r="A25" s="24" t="s">
        <v>17</v>
      </c>
      <c r="B25" s="5" t="s">
        <v>20</v>
      </c>
      <c r="C25" s="13"/>
      <c r="D25" s="44">
        <f t="shared" si="4"/>
        <v>0</v>
      </c>
      <c r="E25" s="42">
        <f t="shared" si="5"/>
        <v>0</v>
      </c>
      <c r="F25" s="43">
        <f t="shared" si="6"/>
        <v>0</v>
      </c>
    </row>
    <row r="26" spans="1:6" x14ac:dyDescent="0.35">
      <c r="A26" s="24" t="s">
        <v>17</v>
      </c>
      <c r="B26" s="5" t="s">
        <v>21</v>
      </c>
      <c r="C26" s="13">
        <v>0</v>
      </c>
      <c r="D26" s="44">
        <f t="shared" si="4"/>
        <v>0</v>
      </c>
      <c r="E26" s="42">
        <f t="shared" si="5"/>
        <v>0</v>
      </c>
      <c r="F26" s="43">
        <f t="shared" si="6"/>
        <v>0</v>
      </c>
    </row>
    <row r="27" spans="1:6" x14ac:dyDescent="0.35">
      <c r="A27" s="24" t="s">
        <v>17</v>
      </c>
      <c r="B27" s="5" t="s">
        <v>22</v>
      </c>
      <c r="C27" s="13">
        <v>0</v>
      </c>
      <c r="D27" s="44">
        <f t="shared" si="4"/>
        <v>0</v>
      </c>
      <c r="E27" s="42">
        <f t="shared" si="5"/>
        <v>0</v>
      </c>
      <c r="F27" s="43">
        <f t="shared" si="6"/>
        <v>0</v>
      </c>
    </row>
    <row r="28" spans="1:6" x14ac:dyDescent="0.35">
      <c r="A28" s="24" t="s">
        <v>17</v>
      </c>
      <c r="B28" s="5" t="s">
        <v>23</v>
      </c>
      <c r="C28" s="13"/>
      <c r="D28" s="44">
        <f t="shared" si="4"/>
        <v>0</v>
      </c>
      <c r="E28" s="42">
        <f t="shared" si="5"/>
        <v>0</v>
      </c>
      <c r="F28" s="43">
        <f t="shared" si="6"/>
        <v>0</v>
      </c>
    </row>
    <row r="29" spans="1:6" x14ac:dyDescent="0.35">
      <c r="A29" s="24" t="s">
        <v>17</v>
      </c>
      <c r="B29" s="5" t="s">
        <v>24</v>
      </c>
      <c r="C29" s="13">
        <v>10</v>
      </c>
      <c r="D29" s="44">
        <f t="shared" si="4"/>
        <v>10</v>
      </c>
      <c r="E29" s="42">
        <f t="shared" si="5"/>
        <v>10</v>
      </c>
      <c r="F29" s="43">
        <f t="shared" si="6"/>
        <v>10</v>
      </c>
    </row>
    <row r="30" spans="1:6" x14ac:dyDescent="0.35">
      <c r="A30" s="24" t="s">
        <v>17</v>
      </c>
      <c r="B30" s="5" t="s">
        <v>25</v>
      </c>
      <c r="C30" s="13"/>
      <c r="D30" s="44">
        <f t="shared" si="4"/>
        <v>0</v>
      </c>
      <c r="E30" s="42">
        <f t="shared" si="5"/>
        <v>0</v>
      </c>
      <c r="F30" s="43">
        <f t="shared" si="6"/>
        <v>0</v>
      </c>
    </row>
    <row r="31" spans="1:6" x14ac:dyDescent="0.35">
      <c r="A31" s="24" t="s">
        <v>17</v>
      </c>
      <c r="B31" s="5" t="s">
        <v>26</v>
      </c>
      <c r="C31" s="13"/>
      <c r="D31" s="44">
        <f t="shared" si="4"/>
        <v>0</v>
      </c>
      <c r="E31" s="42">
        <f t="shared" si="5"/>
        <v>0</v>
      </c>
      <c r="F31" s="43">
        <f t="shared" si="6"/>
        <v>0</v>
      </c>
    </row>
    <row r="32" spans="1:6" x14ac:dyDescent="0.35">
      <c r="A32" s="24" t="s">
        <v>17</v>
      </c>
      <c r="B32" s="5" t="s">
        <v>27</v>
      </c>
      <c r="C32" s="13"/>
      <c r="D32" s="44">
        <f t="shared" si="4"/>
        <v>0</v>
      </c>
      <c r="E32" s="42">
        <f t="shared" si="5"/>
        <v>0</v>
      </c>
      <c r="F32" s="43">
        <f t="shared" si="6"/>
        <v>0</v>
      </c>
    </row>
    <row r="33" spans="1:6" x14ac:dyDescent="0.35">
      <c r="A33" s="24" t="s">
        <v>17</v>
      </c>
      <c r="B33" s="5" t="s">
        <v>28</v>
      </c>
      <c r="C33" s="13">
        <v>3</v>
      </c>
      <c r="D33" s="44">
        <f t="shared" si="4"/>
        <v>3</v>
      </c>
      <c r="E33" s="42">
        <f t="shared" si="5"/>
        <v>3</v>
      </c>
      <c r="F33" s="43">
        <f t="shared" si="6"/>
        <v>3</v>
      </c>
    </row>
    <row r="34" spans="1:6" x14ac:dyDescent="0.35">
      <c r="A34" s="24" t="s">
        <v>17</v>
      </c>
      <c r="B34" s="5" t="s">
        <v>29</v>
      </c>
      <c r="C34" s="13"/>
      <c r="D34" s="44">
        <f t="shared" si="4"/>
        <v>0</v>
      </c>
      <c r="E34" s="42">
        <f t="shared" si="5"/>
        <v>0</v>
      </c>
      <c r="F34" s="43">
        <f t="shared" si="6"/>
        <v>0</v>
      </c>
    </row>
    <row r="35" spans="1:6" x14ac:dyDescent="0.35">
      <c r="A35" s="24" t="s">
        <v>17</v>
      </c>
      <c r="B35" s="5" t="s">
        <v>30</v>
      </c>
      <c r="C35" s="13"/>
      <c r="D35" s="44">
        <f t="shared" si="4"/>
        <v>0</v>
      </c>
      <c r="E35" s="42">
        <f t="shared" si="5"/>
        <v>0</v>
      </c>
      <c r="F35" s="43">
        <f t="shared" si="6"/>
        <v>0</v>
      </c>
    </row>
    <row r="36" spans="1:6" x14ac:dyDescent="0.35">
      <c r="A36" s="24" t="s">
        <v>17</v>
      </c>
      <c r="B36" s="5" t="s">
        <v>31</v>
      </c>
      <c r="C36" s="13">
        <v>60</v>
      </c>
      <c r="D36" s="44">
        <f t="shared" si="4"/>
        <v>60</v>
      </c>
      <c r="E36" s="42">
        <f t="shared" si="5"/>
        <v>60</v>
      </c>
      <c r="F36" s="43">
        <f t="shared" si="6"/>
        <v>60</v>
      </c>
    </row>
    <row r="37" spans="1:6" x14ac:dyDescent="0.35">
      <c r="A37" s="24" t="s">
        <v>17</v>
      </c>
      <c r="B37" s="5" t="s">
        <v>32</v>
      </c>
      <c r="C37" s="13">
        <v>7</v>
      </c>
      <c r="D37" s="44">
        <f t="shared" si="4"/>
        <v>7</v>
      </c>
      <c r="E37" s="42">
        <f t="shared" si="5"/>
        <v>7</v>
      </c>
      <c r="F37" s="43">
        <f t="shared" si="6"/>
        <v>7</v>
      </c>
    </row>
    <row r="38" spans="1:6" x14ac:dyDescent="0.35">
      <c r="A38" s="24" t="s">
        <v>17</v>
      </c>
      <c r="B38" s="5" t="s">
        <v>33</v>
      </c>
      <c r="C38" s="13">
        <v>0</v>
      </c>
      <c r="D38" s="44">
        <f t="shared" si="4"/>
        <v>0</v>
      </c>
      <c r="E38" s="42">
        <f t="shared" si="5"/>
        <v>0</v>
      </c>
      <c r="F38" s="43">
        <f t="shared" si="6"/>
        <v>0</v>
      </c>
    </row>
    <row r="39" spans="1:6" x14ac:dyDescent="0.35">
      <c r="A39" s="24" t="s">
        <v>17</v>
      </c>
      <c r="B39" s="5" t="s">
        <v>34</v>
      </c>
      <c r="C39" s="13"/>
      <c r="D39" s="44">
        <f t="shared" si="4"/>
        <v>0</v>
      </c>
      <c r="E39" s="42">
        <f t="shared" si="5"/>
        <v>0</v>
      </c>
      <c r="F39" s="43">
        <f t="shared" si="6"/>
        <v>0</v>
      </c>
    </row>
    <row r="40" spans="1:6" x14ac:dyDescent="0.35">
      <c r="A40" s="24" t="s">
        <v>17</v>
      </c>
      <c r="B40" s="5" t="s">
        <v>35</v>
      </c>
      <c r="C40" s="13">
        <v>10</v>
      </c>
      <c r="D40" s="44">
        <f t="shared" si="4"/>
        <v>10</v>
      </c>
      <c r="E40" s="42">
        <f t="shared" si="5"/>
        <v>10</v>
      </c>
      <c r="F40" s="43">
        <f t="shared" si="6"/>
        <v>10</v>
      </c>
    </row>
    <row r="41" spans="1:6" x14ac:dyDescent="0.35">
      <c r="A41" s="24" t="s">
        <v>17</v>
      </c>
      <c r="B41" s="5" t="s">
        <v>36</v>
      </c>
      <c r="C41" s="13"/>
      <c r="D41" s="44">
        <f t="shared" si="4"/>
        <v>0</v>
      </c>
      <c r="E41" s="42">
        <f t="shared" si="5"/>
        <v>0</v>
      </c>
      <c r="F41" s="43">
        <f t="shared" si="6"/>
        <v>0</v>
      </c>
    </row>
    <row r="42" spans="1:6" x14ac:dyDescent="0.35">
      <c r="A42" s="24" t="s">
        <v>17</v>
      </c>
      <c r="B42" s="5" t="s">
        <v>37</v>
      </c>
      <c r="C42" s="13">
        <v>10</v>
      </c>
      <c r="D42" s="44">
        <f t="shared" si="4"/>
        <v>10</v>
      </c>
      <c r="E42" s="42">
        <f t="shared" si="5"/>
        <v>10</v>
      </c>
      <c r="F42" s="43">
        <f t="shared" si="6"/>
        <v>10</v>
      </c>
    </row>
    <row r="43" spans="1:6" x14ac:dyDescent="0.35">
      <c r="A43" s="24" t="s">
        <v>17</v>
      </c>
      <c r="B43" s="5" t="s">
        <v>38</v>
      </c>
      <c r="C43" s="13"/>
      <c r="D43" s="44">
        <f t="shared" si="4"/>
        <v>0</v>
      </c>
      <c r="E43" s="42">
        <f t="shared" si="5"/>
        <v>0</v>
      </c>
      <c r="F43" s="43">
        <f t="shared" si="6"/>
        <v>0</v>
      </c>
    </row>
    <row r="44" spans="1:6" x14ac:dyDescent="0.35">
      <c r="A44" s="24" t="s">
        <v>17</v>
      </c>
      <c r="B44" s="5" t="s">
        <v>39</v>
      </c>
      <c r="C44" s="13"/>
      <c r="D44" s="44">
        <f t="shared" si="4"/>
        <v>0</v>
      </c>
      <c r="E44" s="42">
        <f t="shared" si="5"/>
        <v>0</v>
      </c>
      <c r="F44" s="43">
        <f t="shared" si="6"/>
        <v>0</v>
      </c>
    </row>
    <row r="45" spans="1:6" x14ac:dyDescent="0.35">
      <c r="A45" s="24" t="s">
        <v>17</v>
      </c>
      <c r="B45" s="5" t="s">
        <v>40</v>
      </c>
      <c r="C45" s="13"/>
      <c r="D45" s="44">
        <f t="shared" si="4"/>
        <v>0</v>
      </c>
      <c r="E45" s="42">
        <f t="shared" si="5"/>
        <v>0</v>
      </c>
      <c r="F45" s="43">
        <f t="shared" si="6"/>
        <v>0</v>
      </c>
    </row>
    <row r="46" spans="1:6" x14ac:dyDescent="0.35">
      <c r="A46" s="24" t="s">
        <v>17</v>
      </c>
      <c r="B46" s="5" t="s">
        <v>41</v>
      </c>
      <c r="C46" s="13"/>
      <c r="D46" s="44">
        <f t="shared" si="4"/>
        <v>0</v>
      </c>
      <c r="E46" s="42">
        <f t="shared" si="5"/>
        <v>0</v>
      </c>
      <c r="F46" s="43">
        <f t="shared" si="6"/>
        <v>0</v>
      </c>
    </row>
    <row r="47" spans="1:6" x14ac:dyDescent="0.35">
      <c r="A47" s="24" t="s">
        <v>17</v>
      </c>
      <c r="B47" s="5" t="s">
        <v>42</v>
      </c>
      <c r="C47" s="13">
        <v>0</v>
      </c>
      <c r="D47" s="44">
        <f t="shared" si="4"/>
        <v>0</v>
      </c>
      <c r="E47" s="42">
        <f t="shared" si="5"/>
        <v>0</v>
      </c>
      <c r="F47" s="43">
        <f t="shared" si="6"/>
        <v>0</v>
      </c>
    </row>
    <row r="48" spans="1:6" x14ac:dyDescent="0.35">
      <c r="A48" s="24" t="s">
        <v>17</v>
      </c>
      <c r="B48" s="5" t="s">
        <v>43</v>
      </c>
      <c r="C48" s="13"/>
      <c r="D48" s="44">
        <f t="shared" si="4"/>
        <v>0</v>
      </c>
      <c r="E48" s="42">
        <f t="shared" si="5"/>
        <v>0</v>
      </c>
      <c r="F48" s="43">
        <f t="shared" si="6"/>
        <v>0</v>
      </c>
    </row>
    <row r="49" spans="1:6" x14ac:dyDescent="0.35">
      <c r="A49" s="24" t="s">
        <v>17</v>
      </c>
      <c r="B49" s="5" t="s">
        <v>44</v>
      </c>
      <c r="C49" s="13">
        <v>0</v>
      </c>
      <c r="D49" s="44">
        <f t="shared" si="4"/>
        <v>0</v>
      </c>
      <c r="E49" s="42">
        <f t="shared" si="5"/>
        <v>0</v>
      </c>
      <c r="F49" s="43">
        <f t="shared" si="6"/>
        <v>0</v>
      </c>
    </row>
    <row r="50" spans="1:6" x14ac:dyDescent="0.35">
      <c r="A50" s="24" t="s">
        <v>17</v>
      </c>
      <c r="B50" s="5" t="s">
        <v>45</v>
      </c>
      <c r="C50" s="13">
        <v>0</v>
      </c>
      <c r="D50" s="44">
        <f t="shared" si="4"/>
        <v>0</v>
      </c>
      <c r="E50" s="42">
        <f t="shared" si="5"/>
        <v>0</v>
      </c>
      <c r="F50" s="43">
        <f t="shared" si="6"/>
        <v>0</v>
      </c>
    </row>
    <row r="51" spans="1:6" x14ac:dyDescent="0.35">
      <c r="A51" s="24" t="s">
        <v>17</v>
      </c>
      <c r="B51" s="5" t="s">
        <v>46</v>
      </c>
      <c r="C51" s="13"/>
      <c r="D51" s="44">
        <f t="shared" si="4"/>
        <v>0</v>
      </c>
      <c r="E51" s="42">
        <f t="shared" si="5"/>
        <v>0</v>
      </c>
      <c r="F51" s="43">
        <f t="shared" si="6"/>
        <v>0</v>
      </c>
    </row>
    <row r="52" spans="1:6" x14ac:dyDescent="0.35">
      <c r="A52" s="25" t="s">
        <v>17</v>
      </c>
      <c r="B52" s="26" t="s">
        <v>46</v>
      </c>
      <c r="C52" s="14"/>
      <c r="D52" s="44">
        <f t="shared" si="4"/>
        <v>0</v>
      </c>
      <c r="E52" s="42">
        <f t="shared" si="5"/>
        <v>0</v>
      </c>
      <c r="F52" s="43">
        <f t="shared" si="6"/>
        <v>0</v>
      </c>
    </row>
    <row r="53" spans="1:6" x14ac:dyDescent="0.35">
      <c r="A53" s="10"/>
      <c r="B53" s="10"/>
      <c r="C53" s="28">
        <f>SUM(C23:C52)</f>
        <v>100</v>
      </c>
      <c r="D53" s="28">
        <f t="shared" ref="D53:F53" si="7">SUM(D23:D52)</f>
        <v>100</v>
      </c>
      <c r="E53" s="28">
        <f t="shared" si="7"/>
        <v>100</v>
      </c>
      <c r="F53" s="28">
        <f t="shared" si="7"/>
        <v>100</v>
      </c>
    </row>
    <row r="54" spans="1:6" x14ac:dyDescent="0.35">
      <c r="B54" s="6"/>
    </row>
    <row r="55" spans="1:6" x14ac:dyDescent="0.35">
      <c r="B55" s="6"/>
    </row>
    <row r="56" spans="1:6" x14ac:dyDescent="0.35">
      <c r="B56" s="6"/>
    </row>
    <row r="57" spans="1:6" x14ac:dyDescent="0.35">
      <c r="B57" s="6"/>
    </row>
    <row r="58" spans="1:6" x14ac:dyDescent="0.35">
      <c r="B58" s="6"/>
    </row>
    <row r="59" spans="1:6" x14ac:dyDescent="0.35">
      <c r="B59" s="6"/>
    </row>
    <row r="60" spans="1:6" x14ac:dyDescent="0.35">
      <c r="B60" s="6"/>
    </row>
    <row r="61" spans="1:6" x14ac:dyDescent="0.35">
      <c r="B61" s="6"/>
    </row>
    <row r="62" spans="1:6" x14ac:dyDescent="0.35">
      <c r="B62" s="6"/>
    </row>
    <row r="63" spans="1:6" x14ac:dyDescent="0.35">
      <c r="B63" s="6"/>
    </row>
    <row r="64" spans="1:6" x14ac:dyDescent="0.35">
      <c r="B64" s="6"/>
    </row>
    <row r="65" spans="2:2" x14ac:dyDescent="0.35">
      <c r="B65" s="6"/>
    </row>
    <row r="66" spans="2:2" x14ac:dyDescent="0.35">
      <c r="B66" s="6"/>
    </row>
    <row r="67" spans="2:2" x14ac:dyDescent="0.35">
      <c r="B67" s="6"/>
    </row>
    <row r="68" spans="2:2" x14ac:dyDescent="0.35">
      <c r="B68" s="6"/>
    </row>
    <row r="69" spans="2:2" x14ac:dyDescent="0.35">
      <c r="B69" s="6"/>
    </row>
    <row r="70" spans="2:2" x14ac:dyDescent="0.35">
      <c r="B70" s="6"/>
    </row>
    <row r="71" spans="2:2" x14ac:dyDescent="0.35">
      <c r="B71" s="6"/>
    </row>
    <row r="72" spans="2:2" x14ac:dyDescent="0.35">
      <c r="B72" s="6"/>
    </row>
    <row r="73" spans="2:2" x14ac:dyDescent="0.35">
      <c r="B73" s="6"/>
    </row>
    <row r="74" spans="2:2" x14ac:dyDescent="0.35">
      <c r="B74" s="6"/>
    </row>
    <row r="75" spans="2:2" x14ac:dyDescent="0.35">
      <c r="B75" s="6"/>
    </row>
    <row r="76" spans="2:2" x14ac:dyDescent="0.35">
      <c r="B76" s="6"/>
    </row>
    <row r="77" spans="2:2" x14ac:dyDescent="0.35">
      <c r="B77" s="6"/>
    </row>
    <row r="78" spans="2:2" x14ac:dyDescent="0.35">
      <c r="B78" s="6"/>
    </row>
    <row r="79" spans="2:2" x14ac:dyDescent="0.35">
      <c r="B7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D59B7-928F-464D-83EA-07F36C880A72}">
  <dimension ref="A1:K8"/>
  <sheetViews>
    <sheetView workbookViewId="0">
      <selection activeCell="G15" sqref="G15"/>
    </sheetView>
  </sheetViews>
  <sheetFormatPr defaultRowHeight="14.5" x14ac:dyDescent="0.35"/>
  <sheetData>
    <row r="1" spans="1:11" s="10" customFormat="1" ht="14.5" customHeight="1" x14ac:dyDescent="0.35">
      <c r="F1" s="62" t="s">
        <v>51</v>
      </c>
      <c r="G1" s="62" t="s">
        <v>63</v>
      </c>
      <c r="H1" s="62" t="s">
        <v>52</v>
      </c>
      <c r="I1" s="62" t="s">
        <v>64</v>
      </c>
    </row>
    <row r="2" spans="1:11" s="10" customFormat="1" ht="15" thickBot="1" x14ac:dyDescent="0.4">
      <c r="B2" s="10" t="s">
        <v>65</v>
      </c>
      <c r="C2" s="10" t="s">
        <v>66</v>
      </c>
      <c r="E2" s="10" t="s">
        <v>50</v>
      </c>
      <c r="F2" s="63"/>
      <c r="G2" s="63"/>
      <c r="H2" s="63"/>
      <c r="I2" s="63"/>
      <c r="J2" s="10" t="s">
        <v>67</v>
      </c>
      <c r="K2" s="10" t="s">
        <v>68</v>
      </c>
    </row>
    <row r="3" spans="1:11" s="10" customFormat="1" ht="15" thickBot="1" x14ac:dyDescent="0.4">
      <c r="A3" s="64" t="s">
        <v>69</v>
      </c>
      <c r="B3" s="64">
        <v>2012</v>
      </c>
      <c r="C3" s="64">
        <v>2021</v>
      </c>
      <c r="D3" s="64"/>
      <c r="E3" s="64">
        <v>2050</v>
      </c>
      <c r="F3" s="65" t="s">
        <v>70</v>
      </c>
      <c r="G3" s="66">
        <v>-606046150</v>
      </c>
      <c r="H3" s="66">
        <v>303884.27</v>
      </c>
      <c r="I3" s="66">
        <v>5.7000000000000002E-2</v>
      </c>
      <c r="J3" s="10">
        <f>IF((2022-C3)*I3=0,"NA",1+(2022-C3)*I3)</f>
        <v>1.0569999999999999</v>
      </c>
      <c r="K3" s="10">
        <f>1+(E3-C3)*I3</f>
        <v>2.653</v>
      </c>
    </row>
    <row r="4" spans="1:11" s="10" customFormat="1" ht="15" thickBot="1" x14ac:dyDescent="0.4">
      <c r="A4" s="67" t="s">
        <v>71</v>
      </c>
      <c r="B4" s="67">
        <v>2017</v>
      </c>
      <c r="C4" s="67">
        <v>2017</v>
      </c>
      <c r="D4" s="67"/>
      <c r="E4" s="67">
        <v>2050</v>
      </c>
      <c r="F4" s="68" t="s">
        <v>72</v>
      </c>
      <c r="G4" s="69">
        <v>-1398502015</v>
      </c>
      <c r="H4" s="69">
        <v>701181.74</v>
      </c>
      <c r="I4" s="69">
        <v>4.3999999999999997E-2</v>
      </c>
      <c r="J4" s="70">
        <f>IF((2022-C4)*I4=0,"NA",1+(2022-C4)*I4)</f>
        <v>1.22</v>
      </c>
      <c r="K4" s="10">
        <f t="shared" ref="K4:K5" si="0">1+(E4-C4)*I4</f>
        <v>2.452</v>
      </c>
    </row>
    <row r="5" spans="1:11" s="10" customFormat="1" ht="15" thickBot="1" x14ac:dyDescent="0.4">
      <c r="A5" s="64" t="s">
        <v>73</v>
      </c>
      <c r="B5" s="64">
        <v>2012</v>
      </c>
      <c r="C5" s="71">
        <v>2019</v>
      </c>
      <c r="D5" s="29">
        <f>588529.839679674</f>
        <v>588529.83967967401</v>
      </c>
      <c r="E5" s="71">
        <v>2050</v>
      </c>
      <c r="F5" s="65" t="s">
        <v>74</v>
      </c>
      <c r="G5" s="66">
        <v>-84846428</v>
      </c>
      <c r="H5" s="66">
        <v>42849.15</v>
      </c>
      <c r="I5" s="66">
        <v>3.1E-2</v>
      </c>
      <c r="J5" s="70">
        <f t="shared" ref="J5:J8" si="1">IF((2022-C5)*I5=0,"NA",1+(2022-C5)*I5)</f>
        <v>1.093</v>
      </c>
      <c r="K5" s="10">
        <f t="shared" si="0"/>
        <v>1.9609999999999999</v>
      </c>
    </row>
    <row r="6" spans="1:11" s="10" customFormat="1" ht="15" thickBot="1" x14ac:dyDescent="0.4">
      <c r="A6" s="64" t="s">
        <v>75</v>
      </c>
      <c r="B6" s="64">
        <v>2012</v>
      </c>
      <c r="C6" s="71">
        <v>2022</v>
      </c>
      <c r="D6" s="71"/>
      <c r="E6" s="71">
        <v>2050</v>
      </c>
      <c r="F6" s="65" t="s">
        <v>76</v>
      </c>
      <c r="G6" s="66">
        <v>-89797693</v>
      </c>
      <c r="H6" s="66">
        <v>45651.25</v>
      </c>
      <c r="I6" s="66">
        <v>2.1999999999999999E-2</v>
      </c>
      <c r="J6" s="70" t="str">
        <f t="shared" si="1"/>
        <v>NA</v>
      </c>
      <c r="K6" s="10">
        <f>1+(E6-C6)*I6</f>
        <v>1.6160000000000001</v>
      </c>
    </row>
    <row r="7" spans="1:11" s="10" customFormat="1" ht="15" thickBot="1" x14ac:dyDescent="0.4">
      <c r="A7" s="67" t="s">
        <v>77</v>
      </c>
      <c r="B7" s="67">
        <v>2017</v>
      </c>
      <c r="C7" s="67">
        <v>2022</v>
      </c>
      <c r="D7" s="67"/>
      <c r="E7" s="67">
        <v>2050</v>
      </c>
      <c r="F7" s="68" t="s">
        <v>78</v>
      </c>
      <c r="G7" s="69">
        <v>-523934680</v>
      </c>
      <c r="H7" s="69">
        <v>265940</v>
      </c>
      <c r="I7" s="69">
        <v>2.1000000000000001E-2</v>
      </c>
      <c r="J7" s="70" t="str">
        <f t="shared" si="1"/>
        <v>NA</v>
      </c>
      <c r="K7" s="10">
        <f>1+(E7-C7)*I7</f>
        <v>1.5880000000000001</v>
      </c>
    </row>
    <row r="8" spans="1:11" s="10" customFormat="1" ht="15" thickBot="1" x14ac:dyDescent="0.4">
      <c r="A8" s="71" t="s">
        <v>79</v>
      </c>
      <c r="B8" s="71">
        <v>2012</v>
      </c>
      <c r="C8" s="71">
        <v>2022</v>
      </c>
      <c r="D8" s="71"/>
      <c r="E8" s="71">
        <v>2050</v>
      </c>
      <c r="F8" s="72" t="s">
        <v>80</v>
      </c>
      <c r="G8" s="73">
        <v>-1339406814</v>
      </c>
      <c r="H8" s="73">
        <v>672359.09</v>
      </c>
      <c r="I8" s="73">
        <v>0.05</v>
      </c>
      <c r="J8" s="70" t="str">
        <f t="shared" si="1"/>
        <v>NA</v>
      </c>
      <c r="K8" s="10">
        <f>1+(E8-C8)*I8</f>
        <v>2.4000000000000004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Cattle</vt:lpstr>
      <vt:lpstr>Goat</vt:lpstr>
      <vt:lpstr>Sheep</vt:lpstr>
      <vt:lpstr>Growth factors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Moleman, Merel</dc:creator>
  <cp:lastModifiedBy>Moleman, Merel</cp:lastModifiedBy>
  <dcterms:created xsi:type="dcterms:W3CDTF">2024-10-30T08:40:01Z</dcterms:created>
  <dcterms:modified xsi:type="dcterms:W3CDTF">2025-01-16T22:02:49Z</dcterms:modified>
</cp:coreProperties>
</file>