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files\WB\CCDRKYR\KYRCCDR1\"/>
    </mc:Choice>
  </mc:AlternateContent>
  <xr:revisionPtr revIDLastSave="0" documentId="13_ncr:1_{4CE75069-473F-4A8C-8E01-7A972CDFE7DC}" xr6:coauthVersionLast="47" xr6:coauthVersionMax="47" xr10:uidLastSave="{00000000-0000-0000-0000-000000000000}"/>
  <bookViews>
    <workbookView xWindow="57480" yWindow="-870" windowWidth="29040" windowHeight="15720" activeTab="5" xr2:uid="{63328CD9-E449-4C14-9E2F-A495AF94E7A3}"/>
  </bookViews>
  <sheets>
    <sheet name="Scenario" sheetId="30" r:id="rId1"/>
    <sheet name="Assumptions" sheetId="29" r:id="rId2"/>
    <sheet name="Cattle" sheetId="15" r:id="rId3"/>
    <sheet name="Goat" sheetId="14" r:id="rId4"/>
    <sheet name="Sheep" sheetId="10" r:id="rId5"/>
    <sheet name="Results" sheetId="31" r:id="rId6"/>
  </sheets>
  <externalReferences>
    <externalReference r:id="rId7"/>
  </externalReferences>
  <definedNames>
    <definedName name="_xlnm._FilterDatabase" localSheetId="2" hidden="1">Cattle!$B$3:$J$89</definedName>
    <definedName name="_xlnm._FilterDatabase" localSheetId="3" hidden="1">Goat!$A$1:$C$17</definedName>
    <definedName name="_xlnm._FilterDatabase" localSheetId="4" hidden="1">Sheep!$A$1:$C$17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1" i="31" l="1"/>
  <c r="D22" i="31"/>
  <c r="D21" i="31"/>
  <c r="F63" i="31"/>
  <c r="F65" i="31" s="1"/>
  <c r="E63" i="31"/>
  <c r="E66" i="31" s="1"/>
  <c r="D63" i="31"/>
  <c r="D66" i="31" s="1"/>
  <c r="C63" i="31"/>
  <c r="C66" i="31" s="1"/>
  <c r="F62" i="31"/>
  <c r="E62" i="31"/>
  <c r="D62" i="31"/>
  <c r="C62" i="31"/>
  <c r="F42" i="31"/>
  <c r="F45" i="31" s="1"/>
  <c r="E42" i="31"/>
  <c r="E44" i="31" s="1"/>
  <c r="D42" i="31"/>
  <c r="D45" i="31" s="1"/>
  <c r="C42" i="31"/>
  <c r="C45" i="31" s="1"/>
  <c r="F41" i="31"/>
  <c r="E41" i="31"/>
  <c r="D41" i="31"/>
  <c r="C41" i="31"/>
  <c r="E11" i="31"/>
  <c r="F11" i="31"/>
  <c r="D11" i="31"/>
  <c r="C11" i="31"/>
  <c r="L118" i="15"/>
  <c r="K118" i="15"/>
  <c r="J118" i="15"/>
  <c r="G118" i="15"/>
  <c r="D118" i="15"/>
  <c r="L117" i="15"/>
  <c r="K117" i="15"/>
  <c r="J117" i="15"/>
  <c r="G117" i="15"/>
  <c r="D117" i="15"/>
  <c r="L116" i="15"/>
  <c r="K116" i="15"/>
  <c r="J116" i="15"/>
  <c r="G116" i="15"/>
  <c r="D116" i="15"/>
  <c r="L115" i="15"/>
  <c r="K115" i="15"/>
  <c r="J115" i="15"/>
  <c r="G115" i="15"/>
  <c r="D115" i="15"/>
  <c r="L114" i="15"/>
  <c r="K114" i="15"/>
  <c r="J114" i="15"/>
  <c r="G114" i="15"/>
  <c r="D114" i="15"/>
  <c r="L113" i="15"/>
  <c r="K113" i="15"/>
  <c r="J113" i="15"/>
  <c r="G113" i="15"/>
  <c r="D113" i="15"/>
  <c r="L112" i="15"/>
  <c r="K112" i="15"/>
  <c r="J112" i="15"/>
  <c r="G112" i="15"/>
  <c r="D112" i="15"/>
  <c r="L111" i="15"/>
  <c r="K111" i="15"/>
  <c r="J111" i="15"/>
  <c r="G111" i="15"/>
  <c r="D111" i="15"/>
  <c r="L110" i="15"/>
  <c r="K110" i="15"/>
  <c r="J110" i="15"/>
  <c r="G110" i="15"/>
  <c r="D110" i="15"/>
  <c r="L109" i="15"/>
  <c r="K109" i="15"/>
  <c r="J109" i="15"/>
  <c r="G109" i="15"/>
  <c r="D109" i="15"/>
  <c r="L108" i="15"/>
  <c r="K108" i="15"/>
  <c r="J108" i="15"/>
  <c r="G108" i="15"/>
  <c r="D108" i="15"/>
  <c r="L107" i="15"/>
  <c r="K107" i="15"/>
  <c r="J107" i="15"/>
  <c r="G107" i="15"/>
  <c r="D107" i="15"/>
  <c r="L106" i="15"/>
  <c r="K106" i="15"/>
  <c r="J106" i="15"/>
  <c r="G106" i="15"/>
  <c r="D106" i="15"/>
  <c r="L105" i="15"/>
  <c r="K105" i="15"/>
  <c r="J105" i="15"/>
  <c r="G105" i="15"/>
  <c r="D105" i="15"/>
  <c r="L104" i="15"/>
  <c r="K104" i="15"/>
  <c r="J104" i="15"/>
  <c r="G104" i="15"/>
  <c r="D104" i="15"/>
  <c r="L103" i="15"/>
  <c r="K103" i="15"/>
  <c r="J103" i="15"/>
  <c r="G103" i="15"/>
  <c r="D103" i="15"/>
  <c r="L102" i="15"/>
  <c r="K102" i="15"/>
  <c r="J102" i="15"/>
  <c r="G102" i="15"/>
  <c r="D102" i="15"/>
  <c r="L101" i="15"/>
  <c r="K101" i="15"/>
  <c r="J101" i="15"/>
  <c r="G101" i="15"/>
  <c r="D101" i="15"/>
  <c r="L100" i="15"/>
  <c r="K100" i="15"/>
  <c r="J100" i="15"/>
  <c r="G100" i="15"/>
  <c r="D100" i="15"/>
  <c r="L99" i="15"/>
  <c r="K99" i="15"/>
  <c r="J99" i="15"/>
  <c r="G99" i="15"/>
  <c r="D99" i="15"/>
  <c r="L98" i="15"/>
  <c r="K98" i="15"/>
  <c r="J98" i="15"/>
  <c r="G98" i="15"/>
  <c r="D98" i="15"/>
  <c r="L97" i="15"/>
  <c r="K97" i="15"/>
  <c r="J97" i="15"/>
  <c r="G97" i="15"/>
  <c r="D97" i="15"/>
  <c r="L96" i="15"/>
  <c r="K96" i="15"/>
  <c r="J96" i="15"/>
  <c r="G96" i="15"/>
  <c r="D96" i="15"/>
  <c r="L95" i="15"/>
  <c r="K95" i="15"/>
  <c r="J95" i="15"/>
  <c r="G95" i="15"/>
  <c r="D95" i="15"/>
  <c r="L94" i="15"/>
  <c r="K94" i="15"/>
  <c r="J94" i="15"/>
  <c r="G94" i="15"/>
  <c r="D94" i="15"/>
  <c r="L93" i="15"/>
  <c r="K93" i="15"/>
  <c r="J93" i="15"/>
  <c r="G93" i="15"/>
  <c r="D93" i="15"/>
  <c r="L92" i="15"/>
  <c r="K92" i="15"/>
  <c r="J92" i="15"/>
  <c r="G92" i="15"/>
  <c r="D92" i="15"/>
  <c r="L91" i="15"/>
  <c r="K91" i="15"/>
  <c r="J91" i="15"/>
  <c r="G91" i="15"/>
  <c r="D91" i="15"/>
  <c r="L90" i="15"/>
  <c r="K90" i="15"/>
  <c r="J90" i="15"/>
  <c r="G90" i="15"/>
  <c r="D90" i="15"/>
  <c r="F7" i="14"/>
  <c r="E7" i="14"/>
  <c r="H11" i="15"/>
  <c r="H12" i="15"/>
  <c r="H13" i="15"/>
  <c r="H10" i="15"/>
  <c r="C17" i="31"/>
  <c r="C18" i="31"/>
  <c r="C19" i="31"/>
  <c r="C20" i="31"/>
  <c r="C21" i="31"/>
  <c r="C16" i="31"/>
  <c r="F66" i="31" l="1"/>
  <c r="D67" i="31"/>
  <c r="E67" i="31"/>
  <c r="F67" i="31"/>
  <c r="C67" i="31"/>
  <c r="C44" i="31"/>
  <c r="D44" i="31"/>
  <c r="C65" i="31"/>
  <c r="D65" i="31"/>
  <c r="E65" i="31"/>
  <c r="F44" i="31"/>
  <c r="E45" i="31"/>
  <c r="G23" i="15"/>
  <c r="G24" i="15"/>
  <c r="G25" i="15"/>
  <c r="G29" i="15"/>
  <c r="G30" i="15"/>
  <c r="G22" i="15"/>
  <c r="G26" i="15"/>
  <c r="G27" i="15"/>
  <c r="G28" i="15"/>
  <c r="K38" i="15"/>
  <c r="L38" i="15"/>
  <c r="K41" i="15"/>
  <c r="K42" i="15"/>
  <c r="K46" i="15"/>
  <c r="K49" i="15"/>
  <c r="L49" i="15"/>
  <c r="L51" i="15"/>
  <c r="K56" i="15"/>
  <c r="L58" i="15"/>
  <c r="K59" i="15"/>
  <c r="L59" i="15"/>
  <c r="K67" i="15" l="1"/>
  <c r="L67" i="15"/>
  <c r="K70" i="15"/>
  <c r="K71" i="15"/>
  <c r="K75" i="15"/>
  <c r="K78" i="15"/>
  <c r="L78" i="15"/>
  <c r="L80" i="15"/>
  <c r="K85" i="15"/>
  <c r="L87" i="15"/>
  <c r="K88" i="15"/>
  <c r="L88" i="15"/>
  <c r="K35" i="15"/>
  <c r="K64" i="15" s="1"/>
  <c r="K36" i="15"/>
  <c r="K65" i="15" s="1"/>
  <c r="K45" i="15"/>
  <c r="K74" i="15" s="1"/>
  <c r="K47" i="15"/>
  <c r="K76" i="15" s="1"/>
  <c r="K51" i="15"/>
  <c r="K80" i="15" s="1"/>
  <c r="K58" i="15"/>
  <c r="K87" i="15" s="1"/>
  <c r="K32" i="15"/>
  <c r="K61" i="15" s="1"/>
  <c r="K25" i="15"/>
  <c r="L25" i="15"/>
  <c r="K26" i="15"/>
  <c r="L26" i="15"/>
  <c r="K27" i="15"/>
  <c r="L27" i="15"/>
  <c r="K30" i="15"/>
  <c r="L30" i="15"/>
  <c r="K5" i="15" l="1"/>
  <c r="L45" i="15"/>
  <c r="L74" i="15" s="1"/>
  <c r="L42" i="15"/>
  <c r="L71" i="15" s="1"/>
  <c r="L39" i="15"/>
  <c r="L68" i="15" s="1"/>
  <c r="L35" i="15"/>
  <c r="L64" i="15" s="1"/>
  <c r="L5" i="15"/>
  <c r="K20" i="15" l="1"/>
  <c r="L41" i="15" l="1"/>
  <c r="L70" i="15" s="1"/>
  <c r="K52" i="15"/>
  <c r="K81" i="15" s="1"/>
  <c r="L37" i="15"/>
  <c r="L66" i="15" s="1"/>
  <c r="L57" i="15"/>
  <c r="L86" i="15" s="1"/>
  <c r="K39" i="15"/>
  <c r="K68" i="15" s="1"/>
  <c r="K44" i="15"/>
  <c r="K73" i="15" s="1"/>
  <c r="L56" i="15"/>
  <c r="L85" i="15" s="1"/>
  <c r="L44" i="15"/>
  <c r="L73" i="15" s="1"/>
  <c r="L50" i="15"/>
  <c r="L79" i="15" s="1"/>
  <c r="L47" i="15"/>
  <c r="L76" i="15" s="1"/>
  <c r="L46" i="15"/>
  <c r="L75" i="15" s="1"/>
  <c r="K34" i="15"/>
  <c r="K63" i="15" s="1"/>
  <c r="K48" i="15"/>
  <c r="K77" i="15" s="1"/>
  <c r="K55" i="15"/>
  <c r="K84" i="15" s="1"/>
  <c r="L60" i="15"/>
  <c r="L89" i="15" s="1"/>
  <c r="L34" i="15"/>
  <c r="L63" i="15" s="1"/>
  <c r="K54" i="15"/>
  <c r="K83" i="15" s="1"/>
  <c r="L48" i="15"/>
  <c r="L77" i="15" s="1"/>
  <c r="L33" i="15"/>
  <c r="L62" i="15" s="1"/>
  <c r="K57" i="15"/>
  <c r="K86" i="15" s="1"/>
  <c r="L55" i="15"/>
  <c r="L84" i="15" s="1"/>
  <c r="K40" i="15"/>
  <c r="K69" i="15" s="1"/>
  <c r="L40" i="15"/>
  <c r="L69" i="15" s="1"/>
  <c r="L32" i="15"/>
  <c r="L61" i="15" s="1"/>
  <c r="L53" i="15"/>
  <c r="L82" i="15" s="1"/>
  <c r="L36" i="15"/>
  <c r="L65" i="15" s="1"/>
  <c r="L52" i="15"/>
  <c r="L81" i="15" s="1"/>
  <c r="K53" i="15"/>
  <c r="K82" i="15" s="1"/>
  <c r="L43" i="15"/>
  <c r="L72" i="15" s="1"/>
  <c r="L54" i="15"/>
  <c r="L83" i="15" s="1"/>
  <c r="K60" i="15"/>
  <c r="K89" i="15" s="1"/>
  <c r="K37" i="15"/>
  <c r="K66" i="15" s="1"/>
  <c r="K50" i="15"/>
  <c r="K79" i="15" s="1"/>
  <c r="K43" i="15"/>
  <c r="K72" i="15" s="1"/>
  <c r="K33" i="15"/>
  <c r="K62" i="15" s="1"/>
  <c r="D5" i="15" l="1"/>
  <c r="D20" i="15"/>
  <c r="D30" i="15"/>
  <c r="D29" i="15"/>
  <c r="D28" i="15"/>
  <c r="D27" i="15"/>
  <c r="D26" i="15"/>
  <c r="D25" i="15"/>
  <c r="D24" i="15"/>
  <c r="D23" i="15"/>
  <c r="D22" i="15"/>
  <c r="D41" i="15"/>
  <c r="D70" i="15" s="1"/>
  <c r="D53" i="15"/>
  <c r="D82" i="15" s="1"/>
  <c r="D42" i="15"/>
  <c r="D71" i="15" s="1"/>
  <c r="D54" i="15"/>
  <c r="D83" i="15" s="1"/>
  <c r="D43" i="15"/>
  <c r="D72" i="15" s="1"/>
  <c r="D55" i="15"/>
  <c r="D84" i="15" s="1"/>
  <c r="D44" i="15"/>
  <c r="D73" i="15" s="1"/>
  <c r="D56" i="15"/>
  <c r="D85" i="15" s="1"/>
  <c r="D33" i="15"/>
  <c r="D62" i="15" s="1"/>
  <c r="D45" i="15"/>
  <c r="D74" i="15" s="1"/>
  <c r="D57" i="15"/>
  <c r="D86" i="15" s="1"/>
  <c r="D60" i="15"/>
  <c r="D89" i="15" s="1"/>
  <c r="D49" i="15"/>
  <c r="D78" i="15" s="1"/>
  <c r="D34" i="15"/>
  <c r="D63" i="15" s="1"/>
  <c r="D46" i="15"/>
  <c r="D75" i="15" s="1"/>
  <c r="D58" i="15"/>
  <c r="D87" i="15" s="1"/>
  <c r="D48" i="15"/>
  <c r="D77" i="15" s="1"/>
  <c r="D38" i="15"/>
  <c r="D67" i="15" s="1"/>
  <c r="D51" i="15"/>
  <c r="D80" i="15" s="1"/>
  <c r="D52" i="15"/>
  <c r="D81" i="15" s="1"/>
  <c r="D35" i="15"/>
  <c r="D64" i="15" s="1"/>
  <c r="D47" i="15"/>
  <c r="D76" i="15" s="1"/>
  <c r="D59" i="15"/>
  <c r="D88" i="15" s="1"/>
  <c r="D32" i="15"/>
  <c r="D61" i="15" s="1"/>
  <c r="D36" i="15"/>
  <c r="D65" i="15" s="1"/>
  <c r="D37" i="15"/>
  <c r="D66" i="15" s="1"/>
  <c r="D50" i="15"/>
  <c r="D79" i="15" s="1"/>
  <c r="D39" i="15"/>
  <c r="D68" i="15" s="1"/>
  <c r="D40" i="15"/>
  <c r="D69" i="15" s="1"/>
  <c r="D19" i="15"/>
  <c r="D13" i="15"/>
  <c r="D14" i="15"/>
  <c r="D15" i="15"/>
  <c r="D16" i="15"/>
  <c r="D6" i="15"/>
  <c r="D7" i="15"/>
  <c r="D8" i="15"/>
  <c r="D9" i="15"/>
  <c r="D10" i="15"/>
  <c r="D11" i="15"/>
  <c r="D12" i="15"/>
  <c r="G50" i="15" l="1"/>
  <c r="G79" i="15" s="1"/>
  <c r="G34" i="15" l="1"/>
  <c r="G63" i="15" s="1"/>
  <c r="G42" i="15"/>
  <c r="G71" i="15" s="1"/>
  <c r="G36" i="15"/>
  <c r="G65" i="15" s="1"/>
  <c r="G56" i="15"/>
  <c r="G85" i="15" s="1"/>
  <c r="G41" i="15"/>
  <c r="G70" i="15" s="1"/>
  <c r="G51" i="15"/>
  <c r="G80" i="15" s="1"/>
  <c r="G32" i="15"/>
  <c r="G61" i="15" s="1"/>
  <c r="G33" i="15"/>
  <c r="G62" i="15" s="1"/>
  <c r="G39" i="15"/>
  <c r="G68" i="15" s="1"/>
  <c r="G38" i="15"/>
  <c r="G67" i="15" s="1"/>
  <c r="G57" i="15"/>
  <c r="G86" i="15" s="1"/>
  <c r="G35" i="15"/>
  <c r="G64" i="15" s="1"/>
  <c r="G37" i="15"/>
  <c r="G66" i="15" s="1"/>
  <c r="G52" i="15"/>
  <c r="G81" i="15" s="1"/>
  <c r="G60" i="15"/>
  <c r="G89" i="15" s="1"/>
  <c r="G44" i="15"/>
  <c r="G73" i="15" s="1"/>
  <c r="G45" i="15"/>
  <c r="G74" i="15" s="1"/>
  <c r="G59" i="15"/>
  <c r="G88" i="15" s="1"/>
  <c r="G47" i="15"/>
  <c r="G76" i="15" s="1"/>
  <c r="G58" i="15"/>
  <c r="G87" i="15" s="1"/>
  <c r="G49" i="15"/>
  <c r="G78" i="15" s="1"/>
  <c r="G53" i="15"/>
  <c r="G82" i="15" s="1"/>
  <c r="G55" i="15"/>
  <c r="G84" i="15" s="1"/>
  <c r="G43" i="15"/>
  <c r="G72" i="15" s="1"/>
  <c r="G40" i="15"/>
  <c r="G69" i="15" s="1"/>
  <c r="G46" i="15"/>
  <c r="G75" i="15" s="1"/>
  <c r="G48" i="15"/>
  <c r="G77" i="15" s="1"/>
  <c r="G54" i="15"/>
  <c r="G83" i="15" s="1"/>
  <c r="G5" i="15"/>
  <c r="L19" i="15" l="1"/>
  <c r="L14" i="15"/>
  <c r="L16" i="15"/>
  <c r="G20" i="15"/>
  <c r="J26" i="15"/>
  <c r="J23" i="15"/>
  <c r="J22" i="15"/>
  <c r="J24" i="15"/>
  <c r="J30" i="15"/>
  <c r="J29" i="15"/>
  <c r="J28" i="15"/>
  <c r="J27" i="15"/>
  <c r="J25" i="15"/>
  <c r="J38" i="15"/>
  <c r="J67" i="15" s="1"/>
  <c r="J50" i="15"/>
  <c r="J79" i="15" s="1"/>
  <c r="J45" i="15"/>
  <c r="J74" i="15" s="1"/>
  <c r="J33" i="15"/>
  <c r="J62" i="15" s="1"/>
  <c r="J43" i="15"/>
  <c r="J72" i="15" s="1"/>
  <c r="J55" i="15"/>
  <c r="J84" i="15" s="1"/>
  <c r="J39" i="15"/>
  <c r="J68" i="15" s="1"/>
  <c r="J32" i="15"/>
  <c r="J54" i="15"/>
  <c r="J83" i="15" s="1"/>
  <c r="J47" i="15"/>
  <c r="J76" i="15" s="1"/>
  <c r="J42" i="15"/>
  <c r="J71" i="15" s="1"/>
  <c r="J35" i="15"/>
  <c r="J64" i="15" s="1"/>
  <c r="J52" i="15"/>
  <c r="J81" i="15" s="1"/>
  <c r="J58" i="15"/>
  <c r="J87" i="15" s="1"/>
  <c r="J46" i="15"/>
  <c r="J75" i="15" s="1"/>
  <c r="J49" i="15"/>
  <c r="J78" i="15" s="1"/>
  <c r="J48" i="15"/>
  <c r="J77" i="15" s="1"/>
  <c r="J37" i="15"/>
  <c r="J66" i="15" s="1"/>
  <c r="J59" i="15"/>
  <c r="J88" i="15" s="1"/>
  <c r="J57" i="15"/>
  <c r="J86" i="15" s="1"/>
  <c r="J40" i="15"/>
  <c r="J69" i="15" s="1"/>
  <c r="J34" i="15"/>
  <c r="J63" i="15" s="1"/>
  <c r="J53" i="15"/>
  <c r="J82" i="15" s="1"/>
  <c r="J51" i="15"/>
  <c r="J80" i="15" s="1"/>
  <c r="J41" i="15"/>
  <c r="J70" i="15" s="1"/>
  <c r="J60" i="15"/>
  <c r="J89" i="15" s="1"/>
  <c r="J56" i="15"/>
  <c r="J85" i="15" s="1"/>
  <c r="J36" i="15"/>
  <c r="J65" i="15" s="1"/>
  <c r="J44" i="15"/>
  <c r="J73" i="15" s="1"/>
  <c r="L11" i="15"/>
  <c r="L10" i="15"/>
  <c r="L9" i="15"/>
  <c r="L7" i="15"/>
  <c r="L6" i="15"/>
  <c r="L8" i="15"/>
  <c r="L20" i="15"/>
  <c r="L12" i="15"/>
  <c r="L15" i="15"/>
  <c r="L13" i="15"/>
  <c r="J20" i="15" l="1"/>
  <c r="J61" i="15"/>
  <c r="K9" i="15" l="1"/>
  <c r="K10" i="15"/>
  <c r="K11" i="15"/>
  <c r="K12" i="15"/>
  <c r="K13" i="15"/>
  <c r="K19" i="15"/>
  <c r="K16" i="15"/>
  <c r="K15" i="15"/>
  <c r="K14" i="15"/>
  <c r="G6" i="15"/>
  <c r="K6" i="15"/>
  <c r="G7" i="15"/>
  <c r="K7" i="15"/>
  <c r="G8" i="15"/>
  <c r="K8" i="15"/>
  <c r="G13" i="15"/>
  <c r="G10" i="15"/>
  <c r="G11" i="15"/>
  <c r="G19" i="15"/>
  <c r="G15" i="15"/>
  <c r="G9" i="15"/>
  <c r="G12" i="15"/>
  <c r="G16" i="15"/>
  <c r="G14" i="15"/>
  <c r="J10" i="15" l="1"/>
  <c r="J11" i="15"/>
  <c r="J8" i="15"/>
  <c r="J13" i="15"/>
  <c r="J7" i="15"/>
  <c r="J6" i="15"/>
  <c r="J12" i="15"/>
  <c r="J15" i="15"/>
  <c r="J9" i="15" l="1"/>
  <c r="J16" i="15" l="1"/>
  <c r="J14" i="15" l="1"/>
  <c r="J19" i="15"/>
  <c r="J5" i="1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tc={6B674857-F948-41A0-9CF4-B28ECE41C23E}</author>
  </authors>
  <commentList>
    <comment ref="C20" authorId="0" shapeId="0" xr:uid="{6B674857-F948-41A0-9CF4-B28ECE41C23E}">
      <text>
        <t>[Threaded comment]
Your version of Excel allows you to read this threaded comment; however, any edits to it will get removed if the file is opened in a newer version of Excel. Learn more: https://go.microsoft.com/fwlink/?linkid=870924
Comment:
    Seemed to low: used gleam default values</t>
      </text>
    </comment>
  </commentList>
</comments>
</file>

<file path=xl/sharedStrings.xml><?xml version="1.0" encoding="utf-8"?>
<sst xmlns="http://schemas.openxmlformats.org/spreadsheetml/2006/main" count="598" uniqueCount="176">
  <si>
    <t>REF</t>
  </si>
  <si>
    <t>Reformed growth</t>
  </si>
  <si>
    <t>Source</t>
  </si>
  <si>
    <t>households</t>
  </si>
  <si>
    <t>Individual farms</t>
  </si>
  <si>
    <t>Average</t>
  </si>
  <si>
    <t>parameter</t>
  </si>
  <si>
    <t>herd</t>
  </si>
  <si>
    <t>Age at the first parturition</t>
  </si>
  <si>
    <t>Death rate of adult animals</t>
  </si>
  <si>
    <t>Death rate of young females</t>
  </si>
  <si>
    <t>Death rate of young males</t>
  </si>
  <si>
    <t>Fertility rate (adult female)</t>
  </si>
  <si>
    <t>Live weight (Adult Females)</t>
  </si>
  <si>
    <t>Live weight (Adult Males)</t>
  </si>
  <si>
    <t>Live weight of animal at slaughter (Meat Females)</t>
  </si>
  <si>
    <t>Live weight of animal at slaughter (Meat Males)</t>
  </si>
  <si>
    <t>Milk fat content</t>
  </si>
  <si>
    <t>Milk protein content</t>
  </si>
  <si>
    <t>Milk Yield</t>
  </si>
  <si>
    <t>Number of animals (Adult Females)</t>
  </si>
  <si>
    <t>Number of animals (Adult Males)</t>
  </si>
  <si>
    <t>Replacement rate of adult females</t>
  </si>
  <si>
    <t>Weight at birth</t>
  </si>
  <si>
    <t>By-products from cottonseed</t>
  </si>
  <si>
    <t>By-products from rape (canola)</t>
  </si>
  <si>
    <t>By-products from soy</t>
  </si>
  <si>
    <t>By-products from sugar beet</t>
  </si>
  <si>
    <t>Crop residues from maize</t>
  </si>
  <si>
    <t>Crop residues from millet</t>
  </si>
  <si>
    <t>Crop residues from other grains</t>
  </si>
  <si>
    <t>Crop residues from rice</t>
  </si>
  <si>
    <t>Crop residues from sorghum</t>
  </si>
  <si>
    <t>Crop residues from sugarcane</t>
  </si>
  <si>
    <t>Crop residues from wheat</t>
  </si>
  <si>
    <t>Dry by-product from grain industries</t>
  </si>
  <si>
    <t>Fodder beet</t>
  </si>
  <si>
    <t>Fresh grass</t>
  </si>
  <si>
    <t>Fresh mixture of grass and legumes</t>
  </si>
  <si>
    <t>Grains</t>
  </si>
  <si>
    <t>Hay from adjacent areas</t>
  </si>
  <si>
    <t>Hay or silage from alfalfa</t>
  </si>
  <si>
    <t>Hay or silage from cultivated grass</t>
  </si>
  <si>
    <t>Hay or silage from grass and legumes</t>
  </si>
  <si>
    <t>Leaves from natural vegetation</t>
  </si>
  <si>
    <t>Maize</t>
  </si>
  <si>
    <t>Maize gluten feed</t>
  </si>
  <si>
    <t>Maize gluten meal</t>
  </si>
  <si>
    <t>Molasses</t>
  </si>
  <si>
    <t>Oil palm kernel expeller</t>
  </si>
  <si>
    <t>Silage from whole grain plants.</t>
  </si>
  <si>
    <t>Silage from whole maize plant</t>
  </si>
  <si>
    <t>Wet by-product from grain industries</t>
  </si>
  <si>
    <t>reformed growth</t>
  </si>
  <si>
    <t>Death rate of young animals</t>
  </si>
  <si>
    <t>Litter size</t>
  </si>
  <si>
    <t>Parturition interval</t>
  </si>
  <si>
    <t>Mitigation</t>
  </si>
  <si>
    <t>manure</t>
  </si>
  <si>
    <t>Anaerobic digester (biogas)</t>
  </si>
  <si>
    <t>Burned for fuel</t>
  </si>
  <si>
    <t>Composting</t>
  </si>
  <si>
    <t>Daily spread</t>
  </si>
  <si>
    <t>Dry lot (manure collected to special beton pits)</t>
  </si>
  <si>
    <t>Liquid/Slurry</t>
  </si>
  <si>
    <t>Pasture/Range/Paddock</t>
  </si>
  <si>
    <t>Solid storage (manure kept on piles)</t>
  </si>
  <si>
    <t>Uncovered anaerobic lagoon</t>
  </si>
  <si>
    <t>Herd</t>
  </si>
  <si>
    <t>Current growth</t>
  </si>
  <si>
    <t>Goat population</t>
  </si>
  <si>
    <t>units</t>
  </si>
  <si>
    <t>months</t>
  </si>
  <si>
    <t>%</t>
  </si>
  <si>
    <t>kg</t>
  </si>
  <si>
    <t>kg/cow/year</t>
  </si>
  <si>
    <t>bull to cow ratio</t>
  </si>
  <si>
    <t>ratio</t>
  </si>
  <si>
    <t>ratio (%)</t>
  </si>
  <si>
    <t xml:space="preserve">Cattle </t>
  </si>
  <si>
    <t>mitigation: eff</t>
  </si>
  <si>
    <t>Small ruminants</t>
  </si>
  <si>
    <t xml:space="preserve">household </t>
  </si>
  <si>
    <t>household</t>
  </si>
  <si>
    <t>individual</t>
  </si>
  <si>
    <t/>
  </si>
  <si>
    <t>Adult female population</t>
  </si>
  <si>
    <t>40 percent</t>
  </si>
  <si>
    <t>60 percent</t>
  </si>
  <si>
    <t>mitigation</t>
  </si>
  <si>
    <t>Methane additives</t>
  </si>
  <si>
    <t>Percentage difference (new-old/old)</t>
  </si>
  <si>
    <t>Percentage difference (new-old)</t>
  </si>
  <si>
    <t>20% of farmers reduce 30% of enteric methane</t>
  </si>
  <si>
    <t>Herd reduction equal to protein in BAU</t>
  </si>
  <si>
    <t>Ref (2022)</t>
  </si>
  <si>
    <t>Cattle population</t>
  </si>
  <si>
    <t>Sheep population</t>
  </si>
  <si>
    <t>Reformed scenario (year 2050)</t>
  </si>
  <si>
    <t>Emission data</t>
  </si>
  <si>
    <t>Number</t>
  </si>
  <si>
    <t>collected gleam</t>
  </si>
  <si>
    <t>corrected expert</t>
  </si>
  <si>
    <t>collected/calculated national statistics</t>
  </si>
  <si>
    <t>NDC study</t>
  </si>
  <si>
    <t>Based on data uzb</t>
  </si>
  <si>
    <t>feed (adult and replacement female</t>
  </si>
  <si>
    <t>data source (REF 2022)</t>
  </si>
  <si>
    <t>REF (2022)</t>
  </si>
  <si>
    <t>Manure</t>
  </si>
  <si>
    <t>Feed (adult female/replament)</t>
  </si>
  <si>
    <t>Total direct emissions</t>
  </si>
  <si>
    <t>million tCO-eq)</t>
  </si>
  <si>
    <t>FAO direct emission selected sample (Tier 1)*</t>
  </si>
  <si>
    <t>FAOstat total direct livestock emissions (Tier 1)</t>
  </si>
  <si>
    <t>Current (year 2050)</t>
  </si>
  <si>
    <t>Carcass weight production (cattle)</t>
  </si>
  <si>
    <t>Carcass weight production (Sheep)</t>
  </si>
  <si>
    <t>Carcass weight production (Goat)</t>
  </si>
  <si>
    <t>kg/ year</t>
  </si>
  <si>
    <t>Milk production (cattle)</t>
  </si>
  <si>
    <t>*Direct emissions from cattle, goats, and sheep, including methane (enteric fermentation, manure management) and N₂O (manure management, manure left on pasture).</t>
  </si>
  <si>
    <t>estimated emissions (Tier 2)*</t>
  </si>
  <si>
    <t>Climate resilience (reformed scenario)</t>
  </si>
  <si>
    <t>Sheep goes up to 84%</t>
  </si>
  <si>
    <t>System</t>
  </si>
  <si>
    <t>Current Growth</t>
  </si>
  <si>
    <r>
      <t xml:space="preserve">Mitigation </t>
    </r>
    <r>
      <rPr>
        <b/>
        <i/>
        <sz val="11"/>
        <color theme="1"/>
        <rFont val="Calibri"/>
        <family val="2"/>
        <scheme val="minor"/>
      </rPr>
      <t>(builds on reformed growth)</t>
    </r>
  </si>
  <si>
    <t>Small Ruminants (sheep and goats)</t>
  </si>
  <si>
    <t>- Current growth trends</t>
  </si>
  <si>
    <t>- Maintain similar protein output with fewer animals due to higher efficiency
- Improved manure management (less burned for fuel; more anaerobic digestion and composting)</t>
  </si>
  <si>
    <t>- Current growth trends
- Household farms reduce to 40%; individual farms 60%</t>
  </si>
  <si>
    <t>Climate resilient growht (Reformed growth)</t>
  </si>
  <si>
    <t>Reference</t>
  </si>
  <si>
    <t>Household</t>
  </si>
  <si>
    <t>individual farms</t>
  </si>
  <si>
    <t>gleam adult female</t>
  </si>
  <si>
    <t>gleam total herd</t>
  </si>
  <si>
    <t>BAU</t>
  </si>
  <si>
    <t>Total protein production</t>
  </si>
  <si>
    <t>kg/year</t>
  </si>
  <si>
    <t>Result summary</t>
  </si>
  <si>
    <t>Emissions summary</t>
  </si>
  <si>
    <t>Results model</t>
  </si>
  <si>
    <t>Total_direct</t>
  </si>
  <si>
    <t>Protein_total</t>
  </si>
  <si>
    <t>Meat_protein</t>
  </si>
  <si>
    <t>Milk_protein</t>
  </si>
  <si>
    <t>Year</t>
  </si>
  <si>
    <t>Country</t>
  </si>
  <si>
    <t>Population</t>
  </si>
  <si>
    <t>EI</t>
  </si>
  <si>
    <t>Protein_cap</t>
  </si>
  <si>
    <t>Scenario</t>
  </si>
  <si>
    <t>Broiler</t>
  </si>
  <si>
    <t>KYR</t>
  </si>
  <si>
    <t>Current</t>
  </si>
  <si>
    <t>Mitigation_eff</t>
  </si>
  <si>
    <t>Reformed</t>
  </si>
  <si>
    <t>Resilience</t>
  </si>
  <si>
    <t>GHG (mil tCO2)</t>
  </si>
  <si>
    <t>Protein (ton)</t>
  </si>
  <si>
    <t>Protein (g/cap/d)</t>
  </si>
  <si>
    <t>Reference year</t>
  </si>
  <si>
    <t>% difference compared to BAU</t>
  </si>
  <si>
    <t>Resilient growth</t>
  </si>
  <si>
    <t xml:space="preserve">Mitigation </t>
  </si>
  <si>
    <t>+Herd control</t>
  </si>
  <si>
    <t>+Dietary shift</t>
  </si>
  <si>
    <t>- Higher productivity (20–25% higher liveweight; 25–30% higher milk production)
- Better herd structure (reduced age partition, lower death rate, higher fertility)
- Higher digestible feed (represented by better pasture and feed practices)
- Increased use of climate-resilient crops (e.g., silage from alfalfa)</t>
  </si>
  <si>
    <t>- Higher productivity (15% higher liveweight)
- Better herd structure (reduced age partition, lower death rate, higher fertility, larger litter size)
- Higher digestible feed (better pasture and feed practices)</t>
  </si>
  <si>
    <t>- Maintain similar protein output with fewer animals due to higher efficiency
- 15% of cattle meat replaced by broiler meat
- Improved manure management (less burned for fuel; more anaerobic digestion and composting)
- Methane-reducing feed additives in 20% of individual cattle systems, reducing enteric methane by 30%</t>
  </si>
  <si>
    <t>Cattle (individual and household farming systems*)</t>
  </si>
  <si>
    <t>* Individual Farms (Крестьянские (фермерские) хозяйства): These are private, business-oriented farms where individuals or families manage production for profit. The scale is usually larger, with around 10-100 animals.
Household Farms (Личные подсобные хозяйства населения): These smaller farms focus on self-sufficiency, providing for the family’s needs or small-scale trade. Typically, they have around 1-5 animals.</t>
  </si>
  <si>
    <r>
      <t>Reformed Growth / Resilient Growth (</t>
    </r>
    <r>
      <rPr>
        <b/>
        <i/>
        <sz val="11"/>
        <color theme="1"/>
        <rFont val="Calibri"/>
        <family val="2"/>
        <scheme val="minor"/>
      </rPr>
      <t>builds on current growth)</t>
    </r>
  </si>
  <si>
    <t>Total mitigation potential: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</si>
</sst>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0.0"/>
    <numFmt numFmtId="165" formatCode="#,##0.0"/>
    <numFmt numFmtId="176" formatCode="0.000000000000000%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indexed="0"/>
      <name val="Arial"/>
      <family val="2"/>
    </font>
    <font>
      <sz val="12"/>
      <color indexed="0"/>
      <name val="Arial"/>
      <family val="2"/>
    </font>
    <font>
      <sz val="11"/>
      <color rgb="FF000000"/>
      <name val="Calibri"/>
      <family val="2"/>
    </font>
    <font>
      <sz val="10"/>
      <name val="Arial Cyr"/>
      <charset val="204"/>
    </font>
    <font>
      <sz val="10"/>
      <name val="NTHarmonica"/>
      <charset val="204"/>
    </font>
    <font>
      <sz val="10"/>
      <color rgb="FF333333"/>
      <name val="Arial"/>
      <family val="2"/>
    </font>
    <font>
      <b/>
      <sz val="11"/>
      <color rgb="FF000000"/>
      <name val="Calibri"/>
      <family val="2"/>
      <scheme val="minor"/>
    </font>
    <font>
      <sz val="9"/>
      <color rgb="FF333333"/>
      <name val="Arial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6"/>
      <color theme="1"/>
      <name val="Segoe UI"/>
      <family val="2"/>
    </font>
    <font>
      <b/>
      <i/>
      <sz val="11"/>
      <color theme="1"/>
      <name val="Calibri"/>
      <family val="2"/>
      <scheme val="minor"/>
    </font>
    <font>
      <b/>
      <sz val="6"/>
      <color rgb="FFFFFFFF"/>
      <name val="Segoe UI"/>
      <family val="2"/>
    </font>
    <font>
      <sz val="6"/>
      <color rgb="FFFFFFFF"/>
      <name val="Segoe UI"/>
      <family val="2"/>
    </font>
    <font>
      <sz val="11"/>
      <name val="Calibri"/>
      <family val="2"/>
      <scheme val="minor"/>
    </font>
    <font>
      <sz val="11"/>
      <color rgb="FF242424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D0D0D0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E5C68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C1F30"/>
      </right>
      <top/>
      <bottom style="medium">
        <color rgb="FF0C1F3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C1F30"/>
      </right>
      <top/>
      <bottom/>
      <diagonal/>
    </border>
    <border>
      <left style="medium">
        <color rgb="FF0C1F30"/>
      </left>
      <right style="medium">
        <color rgb="FF0C1F30"/>
      </right>
      <top/>
      <bottom/>
      <diagonal/>
    </border>
    <border>
      <left style="medium">
        <color rgb="FF0C1F30"/>
      </left>
      <right style="medium">
        <color rgb="FF0C1F30"/>
      </right>
      <top/>
      <bottom style="medium">
        <color rgb="FF0C1F30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5" fillId="0" borderId="0">
      <alignment vertical="top"/>
      <protection locked="0"/>
    </xf>
    <xf numFmtId="0" fontId="6" fillId="0" borderId="0">
      <alignment vertical="top"/>
      <protection locked="0"/>
    </xf>
    <xf numFmtId="9" fontId="1" fillId="0" borderId="0" applyFont="0" applyFill="0" applyBorder="0" applyAlignment="0" applyProtection="0"/>
    <xf numFmtId="0" fontId="8" fillId="0" borderId="0"/>
    <xf numFmtId="0" fontId="9" fillId="0" borderId="0"/>
    <xf numFmtId="0" fontId="8" fillId="0" borderId="0"/>
  </cellStyleXfs>
  <cellXfs count="153">
    <xf numFmtId="0" fontId="0" fillId="0" borderId="0" xfId="0"/>
    <xf numFmtId="0" fontId="4" fillId="2" borderId="0" xfId="0" applyFont="1" applyFill="1" applyAlignment="1">
      <alignment vertical="center" wrapText="1"/>
    </xf>
    <xf numFmtId="0" fontId="2" fillId="4" borderId="0" xfId="0" applyFont="1" applyFill="1"/>
    <xf numFmtId="0" fontId="0" fillId="4" borderId="2" xfId="0" applyFill="1" applyBorder="1"/>
    <xf numFmtId="0" fontId="0" fillId="4" borderId="0" xfId="0" applyFill="1"/>
    <xf numFmtId="0" fontId="0" fillId="4" borderId="1" xfId="0" applyFill="1" applyBorder="1"/>
    <xf numFmtId="164" fontId="0" fillId="6" borderId="0" xfId="0" applyNumberFormat="1" applyFill="1"/>
    <xf numFmtId="1" fontId="0" fillId="6" borderId="0" xfId="1" applyNumberFormat="1" applyFont="1" applyFill="1" applyBorder="1"/>
    <xf numFmtId="0" fontId="0" fillId="4" borderId="0" xfId="0" applyFill="1" applyBorder="1"/>
    <xf numFmtId="164" fontId="0" fillId="8" borderId="0" xfId="1" applyNumberFormat="1" applyFont="1" applyFill="1" applyBorder="1"/>
    <xf numFmtId="0" fontId="0" fillId="0" borderId="0" xfId="0" applyAlignment="1">
      <alignment wrapText="1"/>
    </xf>
    <xf numFmtId="1" fontId="0" fillId="8" borderId="0" xfId="1" applyNumberFormat="1" applyFont="1" applyFill="1" applyBorder="1"/>
    <xf numFmtId="164" fontId="4" fillId="7" borderId="0" xfId="0" applyNumberFormat="1" applyFont="1" applyFill="1" applyAlignment="1">
      <alignment vertical="center" wrapText="1"/>
    </xf>
    <xf numFmtId="0" fontId="0" fillId="0" borderId="0" xfId="0" applyBorder="1"/>
    <xf numFmtId="1" fontId="10" fillId="0" borderId="0" xfId="0" applyNumberFormat="1" applyFont="1"/>
    <xf numFmtId="164" fontId="0" fillId="6" borderId="0" xfId="0" applyNumberFormat="1" applyFill="1" applyBorder="1"/>
    <xf numFmtId="1" fontId="0" fillId="6" borderId="0" xfId="0" applyNumberFormat="1" applyFill="1" applyBorder="1"/>
    <xf numFmtId="9" fontId="0" fillId="0" borderId="0" xfId="4" applyFont="1" applyBorder="1"/>
    <xf numFmtId="0" fontId="0" fillId="0" borderId="0" xfId="0" applyFill="1" applyBorder="1"/>
    <xf numFmtId="164" fontId="0" fillId="0" borderId="0" xfId="0" applyNumberFormat="1" applyFill="1" applyBorder="1"/>
    <xf numFmtId="0" fontId="4" fillId="0" borderId="0" xfId="0" applyFont="1" applyFill="1" applyBorder="1" applyAlignment="1">
      <alignment vertical="center" wrapText="1"/>
    </xf>
    <xf numFmtId="0" fontId="3" fillId="0" borderId="0" xfId="0" applyFont="1" applyFill="1" applyBorder="1"/>
    <xf numFmtId="0" fontId="4" fillId="2" borderId="0" xfId="0" applyFont="1" applyFill="1" applyBorder="1" applyAlignment="1">
      <alignment vertical="center" wrapText="1"/>
    </xf>
    <xf numFmtId="164" fontId="0" fillId="0" borderId="0" xfId="0" applyNumberFormat="1" applyBorder="1"/>
    <xf numFmtId="0" fontId="11" fillId="0" borderId="0" xfId="0" applyFont="1" applyFill="1" applyBorder="1" applyAlignment="1">
      <alignment vertical="center" wrapText="1"/>
    </xf>
    <xf numFmtId="2" fontId="0" fillId="8" borderId="0" xfId="0" applyNumberFormat="1" applyFill="1" applyBorder="1"/>
    <xf numFmtId="164" fontId="0" fillId="8" borderId="0" xfId="0" applyNumberFormat="1" applyFill="1" applyBorder="1"/>
    <xf numFmtId="164" fontId="0" fillId="6" borderId="2" xfId="0" applyNumberFormat="1" applyFill="1" applyBorder="1"/>
    <xf numFmtId="0" fontId="0" fillId="0" borderId="0" xfId="0" applyFill="1"/>
    <xf numFmtId="0" fontId="4" fillId="0" borderId="0" xfId="0" applyFont="1" applyFill="1" applyAlignment="1">
      <alignment vertical="center"/>
    </xf>
    <xf numFmtId="9" fontId="0" fillId="0" borderId="0" xfId="4" applyFont="1" applyFill="1" applyBorder="1"/>
    <xf numFmtId="0" fontId="13" fillId="9" borderId="0" xfId="0" applyFont="1" applyFill="1"/>
    <xf numFmtId="0" fontId="0" fillId="0" borderId="3" xfId="0" applyBorder="1"/>
    <xf numFmtId="0" fontId="0" fillId="11" borderId="7" xfId="0" applyFill="1" applyBorder="1"/>
    <xf numFmtId="0" fontId="0" fillId="11" borderId="7" xfId="0" applyFill="1" applyBorder="1" applyAlignment="1">
      <alignment wrapText="1"/>
    </xf>
    <xf numFmtId="0" fontId="4" fillId="0" borderId="0" xfId="0" applyFont="1" applyFill="1" applyAlignment="1">
      <alignment vertical="center" wrapText="1"/>
    </xf>
    <xf numFmtId="0" fontId="13" fillId="0" borderId="0" xfId="0" applyFont="1" applyFill="1" applyAlignment="1">
      <alignment wrapText="1"/>
    </xf>
    <xf numFmtId="0" fontId="13" fillId="0" borderId="0" xfId="0" applyFont="1" applyFill="1"/>
    <xf numFmtId="2" fontId="0" fillId="0" borderId="0" xfId="0" applyNumberFormat="1" applyFill="1" applyBorder="1"/>
    <xf numFmtId="0" fontId="13" fillId="0" borderId="3" xfId="0" applyFont="1" applyFill="1" applyBorder="1" applyAlignment="1">
      <alignment wrapText="1"/>
    </xf>
    <xf numFmtId="0" fontId="13" fillId="0" borderId="3" xfId="0" applyFont="1" applyFill="1" applyBorder="1"/>
    <xf numFmtId="164" fontId="0" fillId="0" borderId="0" xfId="0" applyNumberFormat="1" applyFill="1" applyBorder="1" applyAlignment="1">
      <alignment wrapText="1"/>
    </xf>
    <xf numFmtId="0" fontId="13" fillId="0" borderId="0" xfId="0" applyFont="1" applyFill="1" applyBorder="1" applyAlignment="1">
      <alignment wrapText="1"/>
    </xf>
    <xf numFmtId="0" fontId="13" fillId="0" borderId="0" xfId="0" applyFont="1" applyFill="1" applyBorder="1"/>
    <xf numFmtId="0" fontId="4" fillId="0" borderId="3" xfId="0" applyFont="1" applyFill="1" applyBorder="1" applyAlignment="1">
      <alignment vertical="center" wrapText="1"/>
    </xf>
    <xf numFmtId="0" fontId="0" fillId="0" borderId="3" xfId="0" applyFill="1" applyBorder="1"/>
    <xf numFmtId="164" fontId="0" fillId="0" borderId="3" xfId="0" applyNumberFormat="1" applyFill="1" applyBorder="1"/>
    <xf numFmtId="9" fontId="0" fillId="0" borderId="3" xfId="4" applyFont="1" applyFill="1" applyBorder="1"/>
    <xf numFmtId="9" fontId="0" fillId="0" borderId="3" xfId="4" applyFont="1" applyBorder="1"/>
    <xf numFmtId="0" fontId="0" fillId="11" borderId="8" xfId="0" applyFill="1" applyBorder="1" applyAlignment="1">
      <alignment wrapText="1"/>
    </xf>
    <xf numFmtId="0" fontId="0" fillId="0" borderId="3" xfId="0" applyFill="1" applyBorder="1" applyAlignment="1">
      <alignment wrapText="1"/>
    </xf>
    <xf numFmtId="1" fontId="0" fillId="8" borderId="0" xfId="0" applyNumberFormat="1" applyFill="1" applyBorder="1"/>
    <xf numFmtId="164" fontId="0" fillId="7" borderId="0" xfId="0" applyNumberFormat="1" applyFill="1" applyBorder="1"/>
    <xf numFmtId="1" fontId="0" fillId="12" borderId="0" xfId="1" applyNumberFormat="1" applyFont="1" applyFill="1" applyBorder="1"/>
    <xf numFmtId="164" fontId="4" fillId="12" borderId="0" xfId="0" applyNumberFormat="1" applyFont="1" applyFill="1" applyAlignment="1">
      <alignment vertical="center" wrapText="1"/>
    </xf>
    <xf numFmtId="164" fontId="0" fillId="12" borderId="0" xfId="0" applyNumberFormat="1" applyFill="1"/>
    <xf numFmtId="2" fontId="0" fillId="13" borderId="0" xfId="0" applyNumberFormat="1" applyFill="1"/>
    <xf numFmtId="1" fontId="0" fillId="13" borderId="0" xfId="1" applyNumberFormat="1" applyFont="1" applyFill="1" applyBorder="1"/>
    <xf numFmtId="0" fontId="0" fillId="14" borderId="0" xfId="0" applyFill="1"/>
    <xf numFmtId="0" fontId="0" fillId="14" borderId="0" xfId="0" applyFill="1" applyBorder="1"/>
    <xf numFmtId="0" fontId="0" fillId="13" borderId="0" xfId="0" applyFill="1"/>
    <xf numFmtId="0" fontId="0" fillId="13" borderId="0" xfId="0" applyFill="1" applyBorder="1"/>
    <xf numFmtId="1" fontId="0" fillId="0" borderId="0" xfId="1" applyNumberFormat="1" applyFont="1" applyFill="1" applyBorder="1"/>
    <xf numFmtId="164" fontId="4" fillId="0" borderId="0" xfId="0" applyNumberFormat="1" applyFont="1" applyFill="1" applyBorder="1" applyAlignment="1">
      <alignment vertical="center" wrapText="1"/>
    </xf>
    <xf numFmtId="0" fontId="0" fillId="0" borderId="1" xfId="0" applyFill="1" applyBorder="1"/>
    <xf numFmtId="164" fontId="0" fillId="0" borderId="0" xfId="0" applyNumberFormat="1" applyFill="1"/>
    <xf numFmtId="1" fontId="0" fillId="0" borderId="0" xfId="0" applyNumberFormat="1" applyFill="1"/>
    <xf numFmtId="1" fontId="0" fillId="0" borderId="0" xfId="0" applyNumberFormat="1" applyFill="1" applyBorder="1"/>
    <xf numFmtId="0" fontId="0" fillId="4" borderId="0" xfId="0" applyFill="1" applyBorder="1" applyAlignment="1">
      <alignment horizontal="center"/>
    </xf>
    <xf numFmtId="0" fontId="0" fillId="0" borderId="9" xfId="0" applyBorder="1"/>
    <xf numFmtId="0" fontId="0" fillId="7" borderId="9" xfId="0" applyFill="1" applyBorder="1"/>
    <xf numFmtId="0" fontId="0" fillId="3" borderId="9" xfId="0" applyFill="1" applyBorder="1"/>
    <xf numFmtId="0" fontId="0" fillId="5" borderId="9" xfId="0" applyFill="1" applyBorder="1"/>
    <xf numFmtId="0" fontId="0" fillId="12" borderId="9" xfId="0" applyFill="1" applyBorder="1"/>
    <xf numFmtId="0" fontId="0" fillId="13" borderId="9" xfId="0" applyFill="1" applyBorder="1"/>
    <xf numFmtId="2" fontId="0" fillId="0" borderId="0" xfId="0" applyNumberFormat="1" applyFill="1"/>
    <xf numFmtId="0" fontId="0" fillId="4" borderId="0" xfId="0" applyFill="1" applyBorder="1" applyAlignment="1">
      <alignment horizontal="center"/>
    </xf>
    <xf numFmtId="1" fontId="7" fillId="0" borderId="2" xfId="0" applyNumberFormat="1" applyFont="1" applyFill="1" applyBorder="1"/>
    <xf numFmtId="0" fontId="4" fillId="0" borderId="6" xfId="0" applyFont="1" applyFill="1" applyBorder="1" applyAlignment="1">
      <alignment vertical="center" wrapText="1"/>
    </xf>
    <xf numFmtId="165" fontId="0" fillId="0" borderId="0" xfId="0" applyNumberFormat="1" applyFill="1"/>
    <xf numFmtId="0" fontId="3" fillId="0" borderId="0" xfId="0" applyFont="1" applyFill="1"/>
    <xf numFmtId="0" fontId="0" fillId="0" borderId="9" xfId="0" applyBorder="1" applyAlignment="1">
      <alignment wrapText="1"/>
    </xf>
    <xf numFmtId="0" fontId="0" fillId="0" borderId="9" xfId="0" applyFill="1" applyBorder="1"/>
    <xf numFmtId="1" fontId="7" fillId="0" borderId="0" xfId="0" applyNumberFormat="1" applyFont="1" applyFill="1" applyBorder="1"/>
    <xf numFmtId="164" fontId="0" fillId="0" borderId="0" xfId="1" applyNumberFormat="1" applyFont="1" applyFill="1" applyBorder="1"/>
    <xf numFmtId="165" fontId="0" fillId="0" borderId="0" xfId="0" applyNumberFormat="1" applyFill="1" applyBorder="1"/>
    <xf numFmtId="0" fontId="13" fillId="3" borderId="0" xfId="0" applyFont="1" applyFill="1" applyBorder="1"/>
    <xf numFmtId="164" fontId="0" fillId="14" borderId="0" xfId="0" applyNumberFormat="1" applyFill="1" applyBorder="1"/>
    <xf numFmtId="1" fontId="12" fillId="5" borderId="0" xfId="0" applyNumberFormat="1" applyFont="1" applyFill="1" applyBorder="1"/>
    <xf numFmtId="1" fontId="12" fillId="5" borderId="0" xfId="0" applyNumberFormat="1" applyFont="1" applyFill="1" applyBorder="1" applyAlignment="1">
      <alignment vertical="top" wrapText="1"/>
    </xf>
    <xf numFmtId="164" fontId="4" fillId="14" borderId="0" xfId="0" applyNumberFormat="1" applyFont="1" applyFill="1" applyBorder="1" applyAlignment="1">
      <alignment vertical="center" wrapText="1"/>
    </xf>
    <xf numFmtId="2" fontId="0" fillId="14" borderId="0" xfId="0" applyNumberFormat="1" applyFill="1" applyBorder="1"/>
    <xf numFmtId="0" fontId="0" fillId="0" borderId="9" xfId="0" applyFont="1" applyBorder="1"/>
    <xf numFmtId="2" fontId="0" fillId="0" borderId="9" xfId="0" applyNumberFormat="1" applyFont="1" applyBorder="1"/>
    <xf numFmtId="3" fontId="0" fillId="0" borderId="9" xfId="0" applyNumberFormat="1" applyBorder="1"/>
    <xf numFmtId="4" fontId="0" fillId="0" borderId="9" xfId="0" applyNumberFormat="1" applyBorder="1"/>
    <xf numFmtId="0" fontId="0" fillId="11" borderId="7" xfId="0" applyFill="1" applyBorder="1" applyAlignment="1">
      <alignment horizontal="center"/>
    </xf>
    <xf numFmtId="0" fontId="2" fillId="11" borderId="3" xfId="0" applyFont="1" applyFill="1" applyBorder="1" applyAlignment="1">
      <alignment horizontal="center" wrapText="1"/>
    </xf>
    <xf numFmtId="0" fontId="14" fillId="10" borderId="3" xfId="0" applyFont="1" applyFill="1" applyBorder="1" applyAlignment="1">
      <alignment horizontal="center" wrapText="1"/>
    </xf>
    <xf numFmtId="164" fontId="0" fillId="0" borderId="0" xfId="0" applyNumberFormat="1" applyFill="1" applyBorder="1" applyAlignment="1">
      <alignment horizontal="center" wrapText="1"/>
    </xf>
    <xf numFmtId="0" fontId="0" fillId="11" borderId="7" xfId="0" applyFill="1" applyBorder="1" applyAlignment="1">
      <alignment horizontal="center" wrapText="1"/>
    </xf>
    <xf numFmtId="0" fontId="11" fillId="4" borderId="0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4" fillId="4" borderId="0" xfId="0" applyFont="1" applyFill="1" applyBorder="1" applyAlignment="1">
      <alignment horizontal="center" vertical="center" wrapText="1"/>
    </xf>
    <xf numFmtId="2" fontId="15" fillId="0" borderId="9" xfId="0" applyNumberFormat="1" applyFont="1" applyBorder="1"/>
    <xf numFmtId="0" fontId="2" fillId="15" borderId="9" xfId="0" applyFont="1" applyFill="1" applyBorder="1"/>
    <xf numFmtId="2" fontId="2" fillId="15" borderId="9" xfId="0" applyNumberFormat="1" applyFont="1" applyFill="1" applyBorder="1"/>
    <xf numFmtId="2" fontId="16" fillId="15" borderId="9" xfId="0" applyNumberFormat="1" applyFont="1" applyFill="1" applyBorder="1"/>
    <xf numFmtId="0" fontId="17" fillId="0" borderId="10" xfId="0" applyFont="1" applyBorder="1" applyAlignment="1">
      <alignment horizontal="right" vertical="center"/>
    </xf>
    <xf numFmtId="2" fontId="15" fillId="0" borderId="9" xfId="0" applyNumberFormat="1" applyFont="1" applyBorder="1" applyAlignment="1">
      <alignment horizontal="right" vertical="center"/>
    </xf>
    <xf numFmtId="9" fontId="0" fillId="0" borderId="0" xfId="4" applyFont="1"/>
    <xf numFmtId="0" fontId="0" fillId="11" borderId="11" xfId="0" applyFill="1" applyBorder="1" applyAlignment="1">
      <alignment horizontal="center" wrapText="1"/>
    </xf>
    <xf numFmtId="0" fontId="0" fillId="11" borderId="12" xfId="0" applyFill="1" applyBorder="1" applyAlignment="1">
      <alignment horizontal="center" wrapText="1"/>
    </xf>
    <xf numFmtId="164" fontId="0" fillId="0" borderId="0" xfId="0" applyNumberFormat="1"/>
    <xf numFmtId="1" fontId="12" fillId="14" borderId="0" xfId="0" applyNumberFormat="1" applyFont="1" applyFill="1" applyBorder="1" applyAlignment="1">
      <alignment vertical="top" wrapText="1"/>
    </xf>
    <xf numFmtId="0" fontId="13" fillId="14" borderId="0" xfId="0" applyFont="1" applyFill="1" applyBorder="1"/>
    <xf numFmtId="9" fontId="0" fillId="0" borderId="0" xfId="4" applyFont="1" applyBorder="1" applyAlignment="1">
      <alignment horizontal="center"/>
    </xf>
    <xf numFmtId="0" fontId="2" fillId="11" borderId="4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center" vertical="center" wrapText="1"/>
    </xf>
    <xf numFmtId="0" fontId="2" fillId="11" borderId="5" xfId="0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9" xfId="0" applyNumberFormat="1" applyBorder="1" applyAlignment="1">
      <alignment vertical="center" wrapText="1"/>
    </xf>
    <xf numFmtId="49" fontId="2" fillId="0" borderId="9" xfId="0" applyNumberFormat="1" applyFont="1" applyBorder="1" applyAlignment="1">
      <alignment vertical="center" wrapText="1"/>
    </xf>
    <xf numFmtId="43" fontId="0" fillId="0" borderId="0" xfId="0" applyNumberFormat="1"/>
    <xf numFmtId="1" fontId="0" fillId="0" borderId="0" xfId="0" applyNumberFormat="1"/>
    <xf numFmtId="4" fontId="0" fillId="0" borderId="0" xfId="0" applyNumberFormat="1"/>
    <xf numFmtId="0" fontId="0" fillId="0" borderId="14" xfId="0" applyBorder="1"/>
    <xf numFmtId="0" fontId="0" fillId="0" borderId="15" xfId="0" applyBorder="1"/>
    <xf numFmtId="0" fontId="0" fillId="11" borderId="16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6" borderId="18" xfId="0" applyFill="1" applyBorder="1" applyAlignment="1">
      <alignment horizontal="left" vertical="center" wrapText="1"/>
    </xf>
    <xf numFmtId="0" fontId="19" fillId="16" borderId="19" xfId="0" applyFont="1" applyFill="1" applyBorder="1" applyAlignment="1">
      <alignment horizontal="left" vertical="center" wrapText="1"/>
    </xf>
    <xf numFmtId="0" fontId="19" fillId="16" borderId="19" xfId="0" applyFont="1" applyFill="1" applyBorder="1" applyAlignment="1">
      <alignment horizontal="left" vertical="center" wrapText="1"/>
    </xf>
    <xf numFmtId="0" fontId="19" fillId="16" borderId="10" xfId="0" applyFont="1" applyFill="1" applyBorder="1" applyAlignment="1">
      <alignment horizontal="left" vertical="center" wrapText="1"/>
    </xf>
    <xf numFmtId="0" fontId="19" fillId="16" borderId="20" xfId="0" applyFont="1" applyFill="1" applyBorder="1" applyAlignment="1">
      <alignment horizontal="left" vertical="center" wrapText="1"/>
    </xf>
    <xf numFmtId="0" fontId="19" fillId="16" borderId="20" xfId="0" applyFont="1" applyFill="1" applyBorder="1" applyAlignment="1">
      <alignment horizontal="left" vertical="center" wrapText="1"/>
    </xf>
    <xf numFmtId="0" fontId="19" fillId="16" borderId="18" xfId="0" applyFont="1" applyFill="1" applyBorder="1" applyAlignment="1">
      <alignment horizontal="left" vertical="center" wrapText="1"/>
    </xf>
    <xf numFmtId="0" fontId="20" fillId="16" borderId="10" xfId="0" applyFont="1" applyFill="1" applyBorder="1" applyAlignment="1">
      <alignment horizontal="right" vertical="center"/>
    </xf>
    <xf numFmtId="0" fontId="17" fillId="0" borderId="10" xfId="0" applyFont="1" applyBorder="1" applyAlignment="1">
      <alignment vertical="center"/>
    </xf>
    <xf numFmtId="0" fontId="0" fillId="4" borderId="0" xfId="0" applyFill="1" applyAlignment="1">
      <alignment wrapText="1"/>
    </xf>
    <xf numFmtId="43" fontId="0" fillId="0" borderId="0" xfId="1" applyFont="1"/>
    <xf numFmtId="0" fontId="0" fillId="4" borderId="0" xfId="0" applyFill="1" applyAlignment="1">
      <alignment horizontal="center"/>
    </xf>
    <xf numFmtId="0" fontId="0" fillId="2" borderId="0" xfId="0" applyFill="1"/>
    <xf numFmtId="0" fontId="21" fillId="4" borderId="0" xfId="0" applyFont="1" applyFill="1" applyAlignment="1">
      <alignment horizontal="center"/>
    </xf>
    <xf numFmtId="0" fontId="22" fillId="0" borderId="6" xfId="0" applyFont="1" applyBorder="1" applyAlignment="1">
      <alignment horizontal="left" vertical="top" wrapText="1"/>
    </xf>
    <xf numFmtId="176" fontId="0" fillId="0" borderId="0" xfId="0" applyNumberFormat="1"/>
  </cellXfs>
  <cellStyles count="8">
    <cellStyle name="Comma" xfId="1" builtinId="3"/>
    <cellStyle name="Normal" xfId="0" builtinId="0"/>
    <cellStyle name="Normal 2" xfId="2" xr:uid="{3B6A2C1F-FA2F-4421-B0F9-D1C4BA22306E}"/>
    <cellStyle name="Normal 3" xfId="3" xr:uid="{187626F1-9F93-433D-A078-86B21B663C2F}"/>
    <cellStyle name="Normal 4" xfId="5" xr:uid="{A8B35C2D-26E5-4A33-B26C-AFCA5FAB9EF6}"/>
    <cellStyle name="Percent" xfId="4" builtinId="5"/>
    <cellStyle name="Обычный 2" xfId="7" xr:uid="{AD4A7F36-2C00-4BAB-8B7D-D7818EC7B434}"/>
    <cellStyle name="Обычный_80102" xfId="6" xr:uid="{7FEF1EE7-B34D-481B-8D88-23ACCC78E754}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381000</xdr:colOff>
      <xdr:row>27</xdr:row>
      <xdr:rowOff>149225</xdr:rowOff>
    </xdr:from>
    <xdr:to>
      <xdr:col>25</xdr:col>
      <xdr:colOff>228599</xdr:colOff>
      <xdr:row>39</xdr:row>
      <xdr:rowOff>696727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5EAB6F-A72B-27EE-A62D-4CBD85DCA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39925" y="5407025"/>
          <a:ext cx="7772400" cy="2801299"/>
        </a:xfrm>
        <a:prstGeom prst="rect">
          <a:avLst/>
        </a:prstGeom>
      </xdr:spPr>
    </xdr:pic>
    <xdr:clientData/>
  </xdr:twoCellAnchor>
  <xdr:twoCellAnchor editAs="oneCell">
    <xdr:from>
      <xdr:col>12</xdr:col>
      <xdr:colOff>394608</xdr:colOff>
      <xdr:row>51</xdr:row>
      <xdr:rowOff>176892</xdr:rowOff>
    </xdr:from>
    <xdr:to>
      <xdr:col>25</xdr:col>
      <xdr:colOff>197304</xdr:colOff>
      <xdr:row>68</xdr:row>
      <xdr:rowOff>55976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1170901-268F-2B56-D5AB-B124ED31B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67858" y="10463892"/>
          <a:ext cx="7769225" cy="296790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Rfiles\WB\CCDRKYR\KYRCCDR1\FAOSTAT_data_en_4-7-22025.xls" TargetMode="External"/><Relationship Id="rId1" Type="http://schemas.openxmlformats.org/officeDocument/2006/relationships/externalLinkPath" Target="FAOSTAT_data_en_4-7-2202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J2" t="str">
            <v>1992</v>
          </cell>
          <cell r="S2">
            <v>1794.7439999999999</v>
          </cell>
        </row>
        <row r="3">
          <cell r="J3" t="str">
            <v>1992</v>
          </cell>
          <cell r="S3">
            <v>140.56200000000001</v>
          </cell>
        </row>
        <row r="4">
          <cell r="J4" t="str">
            <v>1992</v>
          </cell>
          <cell r="S4">
            <v>172.2903</v>
          </cell>
        </row>
        <row r="5">
          <cell r="J5" t="str">
            <v>1992</v>
          </cell>
          <cell r="S5">
            <v>218.2089</v>
          </cell>
        </row>
        <row r="6">
          <cell r="J6" t="str">
            <v>1993</v>
          </cell>
          <cell r="S6">
            <v>1707.8256000000001</v>
          </cell>
        </row>
        <row r="7">
          <cell r="J7" t="str">
            <v>1993</v>
          </cell>
          <cell r="S7">
            <v>138.3048</v>
          </cell>
        </row>
        <row r="8">
          <cell r="J8" t="str">
            <v>1993</v>
          </cell>
          <cell r="S8">
            <v>160.30560000000003</v>
          </cell>
        </row>
        <row r="9">
          <cell r="J9" t="str">
            <v>1993</v>
          </cell>
          <cell r="S9">
            <v>204.12210000000002</v>
          </cell>
        </row>
        <row r="10">
          <cell r="J10" t="str">
            <v>1994</v>
          </cell>
          <cell r="S10">
            <v>1629.5742</v>
          </cell>
        </row>
        <row r="11">
          <cell r="J11" t="str">
            <v>1994</v>
          </cell>
          <cell r="S11">
            <v>135.92609999999999</v>
          </cell>
        </row>
        <row r="12">
          <cell r="J12" t="str">
            <v>1994</v>
          </cell>
          <cell r="S12">
            <v>149.79509999999999</v>
          </cell>
        </row>
        <row r="13">
          <cell r="J13" t="str">
            <v>1994</v>
          </cell>
          <cell r="S13">
            <v>191.72790000000001</v>
          </cell>
        </row>
        <row r="14">
          <cell r="J14" t="str">
            <v>1995</v>
          </cell>
          <cell r="S14">
            <v>1433.5299</v>
          </cell>
        </row>
        <row r="15">
          <cell r="J15" t="str">
            <v>1995</v>
          </cell>
          <cell r="S15">
            <v>126.14670000000001</v>
          </cell>
        </row>
        <row r="16">
          <cell r="J16" t="str">
            <v>1995</v>
          </cell>
          <cell r="S16">
            <v>126.50819999999999</v>
          </cell>
        </row>
        <row r="17">
          <cell r="J17" t="str">
            <v>1995</v>
          </cell>
          <cell r="S17">
            <v>163.58159999999998</v>
          </cell>
        </row>
        <row r="18">
          <cell r="J18" t="str">
            <v>1996</v>
          </cell>
          <cell r="S18">
            <v>1359.6686999999999</v>
          </cell>
        </row>
        <row r="19">
          <cell r="J19" t="str">
            <v>1996</v>
          </cell>
          <cell r="S19">
            <v>121.33260000000001</v>
          </cell>
        </row>
        <row r="20">
          <cell r="J20" t="str">
            <v>1996</v>
          </cell>
          <cell r="S20">
            <v>118.64579999999999</v>
          </cell>
        </row>
        <row r="21">
          <cell r="J21" t="str">
            <v>1996</v>
          </cell>
          <cell r="S21">
            <v>153.86279999999999</v>
          </cell>
        </row>
        <row r="22">
          <cell r="J22" t="str">
            <v>1997</v>
          </cell>
          <cell r="S22">
            <v>1335.3120000000001</v>
          </cell>
        </row>
        <row r="23">
          <cell r="J23" t="str">
            <v>1997</v>
          </cell>
          <cell r="S23">
            <v>121.82129999999999</v>
          </cell>
        </row>
        <row r="24">
          <cell r="J24" t="str">
            <v>1997</v>
          </cell>
          <cell r="S24">
            <v>114.387</v>
          </cell>
        </row>
        <row r="25">
          <cell r="J25" t="str">
            <v>1997</v>
          </cell>
          <cell r="S25">
            <v>149.05800000000002</v>
          </cell>
        </row>
        <row r="26">
          <cell r="J26" t="str">
            <v>1998</v>
          </cell>
          <cell r="S26">
            <v>1388.1105</v>
          </cell>
        </row>
        <row r="27">
          <cell r="J27" t="str">
            <v>1998</v>
          </cell>
          <cell r="S27">
            <v>124.956</v>
          </cell>
        </row>
        <row r="28">
          <cell r="J28" t="str">
            <v>1998</v>
          </cell>
          <cell r="S28">
            <v>120.2565</v>
          </cell>
        </row>
        <row r="29">
          <cell r="J29" t="str">
            <v>1998</v>
          </cell>
          <cell r="S29">
            <v>156.2379</v>
          </cell>
        </row>
        <row r="30">
          <cell r="J30" t="str">
            <v>1999</v>
          </cell>
          <cell r="S30">
            <v>1430.8974000000001</v>
          </cell>
        </row>
        <row r="31">
          <cell r="J31" t="str">
            <v>1999</v>
          </cell>
          <cell r="S31">
            <v>129.4974</v>
          </cell>
        </row>
        <row r="32">
          <cell r="J32" t="str">
            <v>1999</v>
          </cell>
          <cell r="S32">
            <v>123.4233</v>
          </cell>
        </row>
        <row r="33">
          <cell r="J33" t="str">
            <v>1999</v>
          </cell>
          <cell r="S33">
            <v>160.524</v>
          </cell>
        </row>
        <row r="34">
          <cell r="J34" t="str">
            <v>2000</v>
          </cell>
          <cell r="S34">
            <v>1469.3886</v>
          </cell>
        </row>
        <row r="35">
          <cell r="J35" t="str">
            <v>2000</v>
          </cell>
          <cell r="S35">
            <v>134.25209999999998</v>
          </cell>
        </row>
        <row r="36">
          <cell r="J36" t="str">
            <v>2000</v>
          </cell>
          <cell r="S36">
            <v>125.71650000000001</v>
          </cell>
        </row>
        <row r="37">
          <cell r="J37" t="str">
            <v>2000</v>
          </cell>
          <cell r="S37">
            <v>163.88189999999997</v>
          </cell>
        </row>
        <row r="38">
          <cell r="J38" t="str">
            <v>2001</v>
          </cell>
          <cell r="S38">
            <v>1494.7389000000001</v>
          </cell>
        </row>
        <row r="39">
          <cell r="J39" t="str">
            <v>2001</v>
          </cell>
          <cell r="S39">
            <v>137.17619999999999</v>
          </cell>
        </row>
        <row r="40">
          <cell r="J40" t="str">
            <v>2001</v>
          </cell>
          <cell r="S40">
            <v>127.4091</v>
          </cell>
        </row>
        <row r="41">
          <cell r="J41" t="str">
            <v>2001</v>
          </cell>
          <cell r="S41">
            <v>166.22970000000001</v>
          </cell>
        </row>
        <row r="42">
          <cell r="J42" t="str">
            <v>2002</v>
          </cell>
          <cell r="S42">
            <v>1529.5554</v>
          </cell>
        </row>
        <row r="43">
          <cell r="J43" t="str">
            <v>2002</v>
          </cell>
          <cell r="S43">
            <v>140.15699999999998</v>
          </cell>
        </row>
        <row r="44">
          <cell r="J44" t="str">
            <v>2002</v>
          </cell>
          <cell r="S44">
            <v>130.54859999999999</v>
          </cell>
        </row>
        <row r="45">
          <cell r="J45" t="str">
            <v>2002</v>
          </cell>
          <cell r="S45">
            <v>170.27010000000001</v>
          </cell>
        </row>
        <row r="46">
          <cell r="J46" t="str">
            <v>2003</v>
          </cell>
          <cell r="S46">
            <v>1559.0934</v>
          </cell>
        </row>
        <row r="47">
          <cell r="J47" t="str">
            <v>2003</v>
          </cell>
          <cell r="S47">
            <v>142.9812</v>
          </cell>
        </row>
        <row r="48">
          <cell r="J48" t="str">
            <v>2003</v>
          </cell>
          <cell r="S48">
            <v>132.97829999999999</v>
          </cell>
        </row>
        <row r="49">
          <cell r="J49" t="str">
            <v>2003</v>
          </cell>
          <cell r="S49">
            <v>173.46419999999998</v>
          </cell>
        </row>
        <row r="50">
          <cell r="J50" t="str">
            <v>2004</v>
          </cell>
          <cell r="S50">
            <v>1572.0155999999999</v>
          </cell>
        </row>
        <row r="51">
          <cell r="J51" t="str">
            <v>2004</v>
          </cell>
          <cell r="S51">
            <v>140.44319999999999</v>
          </cell>
        </row>
        <row r="52">
          <cell r="J52" t="str">
            <v>2004</v>
          </cell>
          <cell r="S52">
            <v>137.04599999999999</v>
          </cell>
        </row>
        <row r="53">
          <cell r="J53" t="str">
            <v>2004</v>
          </cell>
          <cell r="S53">
            <v>177.77760000000001</v>
          </cell>
        </row>
        <row r="54">
          <cell r="J54" t="str">
            <v>2005</v>
          </cell>
          <cell r="S54">
            <v>1618.299</v>
          </cell>
        </row>
        <row r="55">
          <cell r="J55" t="str">
            <v>2005</v>
          </cell>
          <cell r="S55">
            <v>144.1422</v>
          </cell>
        </row>
        <row r="56">
          <cell r="J56" t="str">
            <v>2005</v>
          </cell>
          <cell r="S56">
            <v>141.44130000000001</v>
          </cell>
        </row>
        <row r="57">
          <cell r="J57" t="str">
            <v>2005</v>
          </cell>
          <cell r="S57">
            <v>183.3468</v>
          </cell>
        </row>
        <row r="58">
          <cell r="J58" t="str">
            <v>2006</v>
          </cell>
          <cell r="S58">
            <v>1682.8127999999999</v>
          </cell>
        </row>
        <row r="59">
          <cell r="J59" t="str">
            <v>2006</v>
          </cell>
          <cell r="S59">
            <v>150.5196</v>
          </cell>
        </row>
        <row r="60">
          <cell r="J60" t="str">
            <v>2006</v>
          </cell>
          <cell r="S60">
            <v>146.5737</v>
          </cell>
        </row>
        <row r="61">
          <cell r="J61" t="str">
            <v>2006</v>
          </cell>
          <cell r="S61">
            <v>190.17179999999999</v>
          </cell>
        </row>
        <row r="62">
          <cell r="J62" t="str">
            <v>2007</v>
          </cell>
          <cell r="S62">
            <v>1748.7954</v>
          </cell>
        </row>
        <row r="63">
          <cell r="J63" t="str">
            <v>2007</v>
          </cell>
          <cell r="S63">
            <v>156.50009999999997</v>
          </cell>
        </row>
        <row r="64">
          <cell r="J64" t="str">
            <v>2007</v>
          </cell>
          <cell r="S64">
            <v>152.25209999999998</v>
          </cell>
        </row>
        <row r="65">
          <cell r="J65" t="str">
            <v>2007</v>
          </cell>
          <cell r="S65">
            <v>197.5701</v>
          </cell>
        </row>
        <row r="66">
          <cell r="J66" t="str">
            <v>2008</v>
          </cell>
          <cell r="S66">
            <v>1826.5067999999999</v>
          </cell>
        </row>
        <row r="67">
          <cell r="J67" t="str">
            <v>2008</v>
          </cell>
          <cell r="S67">
            <v>162.69120000000001</v>
          </cell>
        </row>
        <row r="68">
          <cell r="J68" t="str">
            <v>2008</v>
          </cell>
          <cell r="S68">
            <v>159.62309999999999</v>
          </cell>
        </row>
        <row r="69">
          <cell r="J69" t="str">
            <v>2008</v>
          </cell>
          <cell r="S69">
            <v>206.934</v>
          </cell>
        </row>
        <row r="70">
          <cell r="J70" t="str">
            <v>2009</v>
          </cell>
          <cell r="S70">
            <v>1982.2563</v>
          </cell>
        </row>
        <row r="71">
          <cell r="J71" t="str">
            <v>2009</v>
          </cell>
          <cell r="S71">
            <v>171.79829999999998</v>
          </cell>
        </row>
        <row r="72">
          <cell r="J72" t="str">
            <v>2009</v>
          </cell>
          <cell r="S72">
            <v>177.04049999999998</v>
          </cell>
        </row>
        <row r="73">
          <cell r="J73" t="str">
            <v>2009</v>
          </cell>
          <cell r="S73">
            <v>228.25529999999998</v>
          </cell>
        </row>
        <row r="74">
          <cell r="J74" t="str">
            <v>2010</v>
          </cell>
          <cell r="S74">
            <v>2024.8676999999998</v>
          </cell>
        </row>
        <row r="75">
          <cell r="J75" t="str">
            <v>2010</v>
          </cell>
          <cell r="S75">
            <v>178.5564</v>
          </cell>
        </row>
        <row r="76">
          <cell r="J76" t="str">
            <v>2010</v>
          </cell>
          <cell r="S76">
            <v>178.40549999999999</v>
          </cell>
        </row>
        <row r="77">
          <cell r="J77" t="str">
            <v>2010</v>
          </cell>
          <cell r="S77">
            <v>230.79420000000002</v>
          </cell>
        </row>
        <row r="78">
          <cell r="J78" t="str">
            <v>2011</v>
          </cell>
          <cell r="S78">
            <v>2076.5672999999997</v>
          </cell>
        </row>
        <row r="79">
          <cell r="J79" t="str">
            <v>2011</v>
          </cell>
          <cell r="S79">
            <v>180.1062</v>
          </cell>
        </row>
        <row r="80">
          <cell r="J80" t="str">
            <v>2011</v>
          </cell>
          <cell r="S80">
            <v>185.36700000000002</v>
          </cell>
        </row>
        <row r="81">
          <cell r="J81" t="str">
            <v>2011</v>
          </cell>
          <cell r="S81">
            <v>239.01149999999998</v>
          </cell>
        </row>
        <row r="82">
          <cell r="J82" t="str">
            <v>2012</v>
          </cell>
          <cell r="S82">
            <v>2123.2557000000002</v>
          </cell>
        </row>
        <row r="83">
          <cell r="J83" t="str">
            <v>2012</v>
          </cell>
          <cell r="S83">
            <v>184.7097</v>
          </cell>
        </row>
        <row r="84">
          <cell r="J84" t="str">
            <v>2012</v>
          </cell>
          <cell r="S84">
            <v>189.07980000000001</v>
          </cell>
        </row>
        <row r="85">
          <cell r="J85" t="str">
            <v>2012</v>
          </cell>
          <cell r="S85">
            <v>243.9528</v>
          </cell>
        </row>
        <row r="86">
          <cell r="J86" t="str">
            <v>2013</v>
          </cell>
          <cell r="S86">
            <v>2189.2869000000001</v>
          </cell>
        </row>
        <row r="87">
          <cell r="J87" t="str">
            <v>2013</v>
          </cell>
          <cell r="S87">
            <v>193.1121</v>
          </cell>
        </row>
        <row r="88">
          <cell r="J88" t="str">
            <v>2013</v>
          </cell>
          <cell r="S88">
            <v>192.84720000000002</v>
          </cell>
        </row>
        <row r="89">
          <cell r="J89" t="str">
            <v>2013</v>
          </cell>
          <cell r="S89">
            <v>249.49470000000002</v>
          </cell>
        </row>
        <row r="90">
          <cell r="J90" t="str">
            <v>2014</v>
          </cell>
          <cell r="S90">
            <v>2272.7196000000004</v>
          </cell>
        </row>
        <row r="91">
          <cell r="J91" t="str">
            <v>2014</v>
          </cell>
          <cell r="S91">
            <v>200.15370000000001</v>
          </cell>
        </row>
        <row r="92">
          <cell r="J92" t="str">
            <v>2014</v>
          </cell>
          <cell r="S92">
            <v>200.4366</v>
          </cell>
        </row>
        <row r="93">
          <cell r="J93" t="str">
            <v>2014</v>
          </cell>
          <cell r="S93">
            <v>259.24079999999998</v>
          </cell>
        </row>
        <row r="94">
          <cell r="J94" t="str">
            <v>2015</v>
          </cell>
          <cell r="S94">
            <v>2305.6272000000004</v>
          </cell>
        </row>
        <row r="95">
          <cell r="J95" t="str">
            <v>2015</v>
          </cell>
          <cell r="S95">
            <v>197.10810000000001</v>
          </cell>
        </row>
        <row r="96">
          <cell r="J96" t="str">
            <v>2015</v>
          </cell>
          <cell r="S96">
            <v>208.1079</v>
          </cell>
        </row>
        <row r="97">
          <cell r="J97" t="str">
            <v>2015</v>
          </cell>
          <cell r="S97">
            <v>267.56729999999999</v>
          </cell>
        </row>
        <row r="98">
          <cell r="J98" t="str">
            <v>2016</v>
          </cell>
          <cell r="S98">
            <v>2368.0647000000004</v>
          </cell>
        </row>
        <row r="99">
          <cell r="J99" t="str">
            <v>2016</v>
          </cell>
          <cell r="S99">
            <v>204.8058</v>
          </cell>
        </row>
        <row r="100">
          <cell r="J100" t="str">
            <v>2016</v>
          </cell>
          <cell r="S100">
            <v>211.84800000000001</v>
          </cell>
        </row>
        <row r="101">
          <cell r="J101" t="str">
            <v>2016</v>
          </cell>
          <cell r="S101">
            <v>273</v>
          </cell>
        </row>
        <row r="102">
          <cell r="J102" t="str">
            <v>2017</v>
          </cell>
          <cell r="S102">
            <v>2435.6808000000001</v>
          </cell>
        </row>
        <row r="103">
          <cell r="J103" t="str">
            <v>2017</v>
          </cell>
          <cell r="S103">
            <v>208.80450000000002</v>
          </cell>
        </row>
        <row r="104">
          <cell r="J104" t="str">
            <v>2017</v>
          </cell>
          <cell r="S104">
            <v>219.3828</v>
          </cell>
        </row>
        <row r="105">
          <cell r="J105" t="str">
            <v>2017</v>
          </cell>
          <cell r="S105">
            <v>282.22739999999999</v>
          </cell>
        </row>
        <row r="106">
          <cell r="J106" t="str">
            <v>2018</v>
          </cell>
          <cell r="S106">
            <v>2512.7550000000001</v>
          </cell>
        </row>
        <row r="107">
          <cell r="J107" t="str">
            <v>2018</v>
          </cell>
          <cell r="S107">
            <v>214.49610000000001</v>
          </cell>
        </row>
        <row r="108">
          <cell r="J108" t="str">
            <v>2018</v>
          </cell>
          <cell r="S108">
            <v>227.05410000000001</v>
          </cell>
        </row>
        <row r="109">
          <cell r="J109" t="str">
            <v>2018</v>
          </cell>
          <cell r="S109">
            <v>291.86429999999996</v>
          </cell>
        </row>
        <row r="110">
          <cell r="J110" t="str">
            <v>2019</v>
          </cell>
          <cell r="S110">
            <v>2593.6145999999999</v>
          </cell>
        </row>
        <row r="111">
          <cell r="J111" t="str">
            <v>2019</v>
          </cell>
          <cell r="S111">
            <v>220.90049999999999</v>
          </cell>
        </row>
        <row r="112">
          <cell r="J112" t="str">
            <v>2019</v>
          </cell>
          <cell r="S112">
            <v>234.7527</v>
          </cell>
        </row>
        <row r="113">
          <cell r="J113" t="str">
            <v>2019</v>
          </cell>
          <cell r="S113">
            <v>301.6377</v>
          </cell>
        </row>
        <row r="114">
          <cell r="J114" t="str">
            <v>2020</v>
          </cell>
          <cell r="S114">
            <v>2662.1324999999997</v>
          </cell>
        </row>
        <row r="115">
          <cell r="J115" t="str">
            <v>2020</v>
          </cell>
          <cell r="S115">
            <v>231.01740000000001</v>
          </cell>
        </row>
        <row r="116">
          <cell r="J116" t="str">
            <v>2020</v>
          </cell>
          <cell r="S116">
            <v>237.53729999999999</v>
          </cell>
        </row>
        <row r="117">
          <cell r="J117" t="str">
            <v>2020</v>
          </cell>
          <cell r="S117">
            <v>306.30600000000004</v>
          </cell>
        </row>
        <row r="118">
          <cell r="J118" t="str">
            <v>2021</v>
          </cell>
          <cell r="S118">
            <v>2713.9643999999998</v>
          </cell>
        </row>
        <row r="119">
          <cell r="J119" t="str">
            <v>2021</v>
          </cell>
          <cell r="S119">
            <v>234.92700000000002</v>
          </cell>
        </row>
        <row r="120">
          <cell r="J120" t="str">
            <v>2021</v>
          </cell>
          <cell r="S120">
            <v>242.64240000000001</v>
          </cell>
        </row>
        <row r="121">
          <cell r="J121" t="str">
            <v>2021</v>
          </cell>
          <cell r="S121">
            <v>312.72149999999999</v>
          </cell>
        </row>
        <row r="122">
          <cell r="J122" t="str">
            <v>2022</v>
          </cell>
          <cell r="S122">
            <v>2765.3994000000002</v>
          </cell>
        </row>
        <row r="123">
          <cell r="J123" t="str">
            <v>2022</v>
          </cell>
          <cell r="S123">
            <v>239.46029999999999</v>
          </cell>
        </row>
        <row r="124">
          <cell r="J124" t="str">
            <v>2022</v>
          </cell>
          <cell r="S124">
            <v>247.17419999999998</v>
          </cell>
        </row>
        <row r="125">
          <cell r="J125" t="str">
            <v>2022</v>
          </cell>
          <cell r="S125">
            <v>318.59100000000001</v>
          </cell>
        </row>
        <row r="126">
          <cell r="J126" t="str">
            <v>1992</v>
          </cell>
          <cell r="S126">
            <v>1285.875</v>
          </cell>
        </row>
        <row r="127">
          <cell r="J127" t="str">
            <v>1992</v>
          </cell>
          <cell r="S127">
            <v>25.798500000000001</v>
          </cell>
        </row>
        <row r="128">
          <cell r="J128" t="str">
            <v>1992</v>
          </cell>
          <cell r="S128">
            <v>40.704300000000003</v>
          </cell>
        </row>
        <row r="129">
          <cell r="J129" t="str">
            <v>1992</v>
          </cell>
          <cell r="S129">
            <v>585.83070000000009</v>
          </cell>
        </row>
        <row r="130">
          <cell r="J130" t="str">
            <v>1993</v>
          </cell>
          <cell r="S130">
            <v>1180.1025000000002</v>
          </cell>
        </row>
        <row r="131">
          <cell r="J131" t="str">
            <v>1993</v>
          </cell>
          <cell r="S131">
            <v>23.6736</v>
          </cell>
        </row>
        <row r="132">
          <cell r="J132" t="str">
            <v>1993</v>
          </cell>
          <cell r="S132">
            <v>37.401000000000003</v>
          </cell>
        </row>
        <row r="133">
          <cell r="J133" t="str">
            <v>1993</v>
          </cell>
          <cell r="S133">
            <v>537.29129999999998</v>
          </cell>
        </row>
        <row r="134">
          <cell r="J134" t="str">
            <v>1994</v>
          </cell>
          <cell r="S134">
            <v>988.51049999999998</v>
          </cell>
        </row>
        <row r="135">
          <cell r="J135" t="str">
            <v>1994</v>
          </cell>
          <cell r="S135">
            <v>19.828800000000001</v>
          </cell>
        </row>
        <row r="136">
          <cell r="J136" t="str">
            <v>1994</v>
          </cell>
          <cell r="S136">
            <v>31.313099999999999</v>
          </cell>
        </row>
        <row r="137">
          <cell r="J137" t="str">
            <v>1994</v>
          </cell>
          <cell r="S137">
            <v>450.04050000000001</v>
          </cell>
        </row>
        <row r="138">
          <cell r="J138" t="str">
            <v>1995</v>
          </cell>
          <cell r="S138">
            <v>685.31400000000008</v>
          </cell>
        </row>
        <row r="139">
          <cell r="J139" t="str">
            <v>1995</v>
          </cell>
          <cell r="S139">
            <v>13.7484</v>
          </cell>
        </row>
        <row r="140">
          <cell r="J140" t="str">
            <v>1995</v>
          </cell>
          <cell r="S140">
            <v>21.703500000000002</v>
          </cell>
        </row>
        <row r="141">
          <cell r="J141" t="str">
            <v>1995</v>
          </cell>
          <cell r="S141">
            <v>312.01170000000002</v>
          </cell>
        </row>
        <row r="142">
          <cell r="J142" t="str">
            <v>1996</v>
          </cell>
          <cell r="S142">
            <v>577.09799999999996</v>
          </cell>
        </row>
        <row r="143">
          <cell r="J143" t="str">
            <v>1996</v>
          </cell>
          <cell r="S143">
            <v>11.596499999999999</v>
          </cell>
        </row>
        <row r="144">
          <cell r="J144" t="str">
            <v>1996</v>
          </cell>
          <cell r="S144">
            <v>18.099899999999998</v>
          </cell>
        </row>
        <row r="145">
          <cell r="J145" t="str">
            <v>1996</v>
          </cell>
          <cell r="S145">
            <v>264.64620000000002</v>
          </cell>
        </row>
        <row r="146">
          <cell r="J146" t="str">
            <v>1997</v>
          </cell>
          <cell r="S146">
            <v>501.67349999999999</v>
          </cell>
        </row>
        <row r="147">
          <cell r="J147" t="str">
            <v>1997</v>
          </cell>
          <cell r="S147">
            <v>10.0791</v>
          </cell>
        </row>
        <row r="148">
          <cell r="J148" t="str">
            <v>1997</v>
          </cell>
          <cell r="S148">
            <v>15.7248</v>
          </cell>
        </row>
        <row r="149">
          <cell r="J149" t="str">
            <v>1997</v>
          </cell>
          <cell r="S149">
            <v>229.9752</v>
          </cell>
        </row>
        <row r="150">
          <cell r="J150" t="str">
            <v>1998</v>
          </cell>
          <cell r="S150">
            <v>513.66150000000005</v>
          </cell>
        </row>
        <row r="151">
          <cell r="J151" t="str">
            <v>1998</v>
          </cell>
          <cell r="S151">
            <v>10.376099999999999</v>
          </cell>
        </row>
        <row r="152">
          <cell r="J152" t="str">
            <v>1998</v>
          </cell>
          <cell r="S152">
            <v>15.5337</v>
          </cell>
        </row>
        <row r="153">
          <cell r="J153" t="str">
            <v>1998</v>
          </cell>
          <cell r="S153">
            <v>240.89519999999999</v>
          </cell>
        </row>
        <row r="154">
          <cell r="J154" t="str">
            <v>1999</v>
          </cell>
          <cell r="S154">
            <v>514.42830000000004</v>
          </cell>
        </row>
        <row r="155">
          <cell r="J155" t="str">
            <v>1999</v>
          </cell>
          <cell r="S155">
            <v>10.4247</v>
          </cell>
        </row>
        <row r="156">
          <cell r="J156" t="str">
            <v>1999</v>
          </cell>
          <cell r="S156">
            <v>15.233400000000001</v>
          </cell>
        </row>
        <row r="157">
          <cell r="J157" t="str">
            <v>1999</v>
          </cell>
          <cell r="S157">
            <v>244.47149999999999</v>
          </cell>
        </row>
        <row r="158">
          <cell r="J158" t="str">
            <v>2000</v>
          </cell>
          <cell r="S158">
            <v>513.88289999999995</v>
          </cell>
        </row>
        <row r="159">
          <cell r="J159" t="str">
            <v>2000</v>
          </cell>
          <cell r="S159">
            <v>10.4247</v>
          </cell>
        </row>
        <row r="160">
          <cell r="J160" t="str">
            <v>2000</v>
          </cell>
          <cell r="S160">
            <v>15.0969</v>
          </cell>
        </row>
        <row r="161">
          <cell r="J161" t="str">
            <v>2000</v>
          </cell>
          <cell r="S161">
            <v>245.31779999999998</v>
          </cell>
        </row>
        <row r="162">
          <cell r="J162" t="str">
            <v>2001</v>
          </cell>
          <cell r="S162">
            <v>512.88929999999993</v>
          </cell>
        </row>
        <row r="163">
          <cell r="J163" t="str">
            <v>2001</v>
          </cell>
          <cell r="S163">
            <v>10.4193</v>
          </cell>
        </row>
        <row r="164">
          <cell r="J164" t="str">
            <v>2001</v>
          </cell>
          <cell r="S164">
            <v>14.905800000000001</v>
          </cell>
        </row>
        <row r="165">
          <cell r="J165" t="str">
            <v>2001</v>
          </cell>
          <cell r="S165">
            <v>246.40979999999999</v>
          </cell>
        </row>
        <row r="166">
          <cell r="J166" t="str">
            <v>2002</v>
          </cell>
          <cell r="S166">
            <v>505.46969999999999</v>
          </cell>
        </row>
        <row r="167">
          <cell r="J167" t="str">
            <v>2002</v>
          </cell>
          <cell r="S167">
            <v>10.281600000000001</v>
          </cell>
        </row>
        <row r="168">
          <cell r="J168" t="str">
            <v>2002</v>
          </cell>
          <cell r="S168">
            <v>14.578200000000001</v>
          </cell>
        </row>
        <row r="169">
          <cell r="J169" t="str">
            <v>2002</v>
          </cell>
          <cell r="S169">
            <v>244.08930000000001</v>
          </cell>
        </row>
        <row r="170">
          <cell r="J170" t="str">
            <v>2003</v>
          </cell>
          <cell r="S170">
            <v>508.33440000000002</v>
          </cell>
        </row>
        <row r="171">
          <cell r="J171" t="str">
            <v>2003</v>
          </cell>
          <cell r="S171">
            <v>10.346399999999999</v>
          </cell>
        </row>
        <row r="172">
          <cell r="J172" t="str">
            <v>2003</v>
          </cell>
          <cell r="S172">
            <v>14.605499999999999</v>
          </cell>
        </row>
        <row r="173">
          <cell r="J173" t="str">
            <v>2003</v>
          </cell>
          <cell r="S173">
            <v>245.94570000000002</v>
          </cell>
        </row>
        <row r="174">
          <cell r="J174" t="str">
            <v>2004</v>
          </cell>
          <cell r="S174">
            <v>493.21709999999996</v>
          </cell>
        </row>
        <row r="175">
          <cell r="J175" t="str">
            <v>2004</v>
          </cell>
          <cell r="S175">
            <v>10.071</v>
          </cell>
        </row>
        <row r="176">
          <cell r="J176" t="str">
            <v>2004</v>
          </cell>
          <cell r="S176">
            <v>13.813800000000001</v>
          </cell>
        </row>
        <row r="177">
          <cell r="J177" t="str">
            <v>2004</v>
          </cell>
          <cell r="S177">
            <v>242.0145</v>
          </cell>
        </row>
        <row r="178">
          <cell r="J178" t="str">
            <v>2005</v>
          </cell>
          <cell r="S178">
            <v>509.43869999999993</v>
          </cell>
        </row>
        <row r="179">
          <cell r="J179" t="str">
            <v>2005</v>
          </cell>
          <cell r="S179">
            <v>10.405800000000001</v>
          </cell>
        </row>
        <row r="180">
          <cell r="J180" t="str">
            <v>2005</v>
          </cell>
          <cell r="S180">
            <v>14.2233</v>
          </cell>
        </row>
        <row r="181">
          <cell r="J181" t="str">
            <v>2005</v>
          </cell>
          <cell r="S181">
            <v>250.34100000000001</v>
          </cell>
        </row>
        <row r="182">
          <cell r="J182" t="str">
            <v>2006</v>
          </cell>
          <cell r="S182">
            <v>523.26</v>
          </cell>
        </row>
        <row r="183">
          <cell r="J183" t="str">
            <v>2006</v>
          </cell>
          <cell r="S183">
            <v>10.6866</v>
          </cell>
        </row>
        <row r="184">
          <cell r="J184" t="str">
            <v>2006</v>
          </cell>
          <cell r="S184">
            <v>14.6601</v>
          </cell>
        </row>
        <row r="185">
          <cell r="J185" t="str">
            <v>2006</v>
          </cell>
          <cell r="S185">
            <v>256.78379999999999</v>
          </cell>
        </row>
        <row r="186">
          <cell r="J186" t="str">
            <v>2007</v>
          </cell>
          <cell r="S186">
            <v>546.33690000000001</v>
          </cell>
        </row>
        <row r="187">
          <cell r="J187" t="str">
            <v>2007</v>
          </cell>
          <cell r="S187">
            <v>11.1564</v>
          </cell>
        </row>
        <row r="188">
          <cell r="J188" t="str">
            <v>2007</v>
          </cell>
          <cell r="S188">
            <v>15.315299999999999</v>
          </cell>
        </row>
        <row r="189">
          <cell r="J189" t="str">
            <v>2007</v>
          </cell>
          <cell r="S189">
            <v>268.00409999999999</v>
          </cell>
        </row>
        <row r="190">
          <cell r="J190" t="str">
            <v>2008</v>
          </cell>
          <cell r="S190">
            <v>573.99570000000006</v>
          </cell>
        </row>
        <row r="191">
          <cell r="J191" t="str">
            <v>2008</v>
          </cell>
          <cell r="S191">
            <v>11.715300000000001</v>
          </cell>
        </row>
        <row r="192">
          <cell r="J192" t="str">
            <v>2008</v>
          </cell>
          <cell r="S192">
            <v>16.1343</v>
          </cell>
        </row>
        <row r="193">
          <cell r="J193" t="str">
            <v>2008</v>
          </cell>
          <cell r="S193">
            <v>281.05350000000004</v>
          </cell>
        </row>
        <row r="194">
          <cell r="J194" t="str">
            <v>2009</v>
          </cell>
          <cell r="S194">
            <v>650.09789999999998</v>
          </cell>
        </row>
        <row r="195">
          <cell r="J195" t="str">
            <v>2009</v>
          </cell>
          <cell r="S195">
            <v>13.254300000000001</v>
          </cell>
        </row>
        <row r="196">
          <cell r="J196" t="str">
            <v>2009</v>
          </cell>
          <cell r="S196">
            <v>18.427500000000002</v>
          </cell>
        </row>
        <row r="197">
          <cell r="J197" t="str">
            <v>2009</v>
          </cell>
          <cell r="S197">
            <v>316.87110000000001</v>
          </cell>
        </row>
        <row r="198">
          <cell r="J198" t="str">
            <v>2010</v>
          </cell>
          <cell r="S198">
            <v>680.09220000000005</v>
          </cell>
        </row>
        <row r="199">
          <cell r="J199" t="str">
            <v>2010</v>
          </cell>
          <cell r="S199">
            <v>13.856399999999999</v>
          </cell>
        </row>
        <row r="200">
          <cell r="J200" t="str">
            <v>2010</v>
          </cell>
          <cell r="S200">
            <v>19.382999999999999</v>
          </cell>
        </row>
        <row r="201">
          <cell r="J201" t="str">
            <v>2010</v>
          </cell>
          <cell r="S201">
            <v>330.57570000000004</v>
          </cell>
        </row>
        <row r="202">
          <cell r="J202" t="str">
            <v>2011</v>
          </cell>
          <cell r="S202">
            <v>713.89620000000002</v>
          </cell>
        </row>
        <row r="203">
          <cell r="J203" t="str">
            <v>2011</v>
          </cell>
          <cell r="S203">
            <v>14.5395</v>
          </cell>
        </row>
        <row r="204">
          <cell r="J204" t="str">
            <v>2011</v>
          </cell>
          <cell r="S204">
            <v>20.3658</v>
          </cell>
        </row>
        <row r="205">
          <cell r="J205" t="str">
            <v>2011</v>
          </cell>
          <cell r="S205">
            <v>346.60079999999999</v>
          </cell>
        </row>
        <row r="206">
          <cell r="J206" t="str">
            <v>2012</v>
          </cell>
          <cell r="S206">
            <v>732.22379999999998</v>
          </cell>
        </row>
        <row r="207">
          <cell r="J207" t="str">
            <v>2012</v>
          </cell>
          <cell r="S207">
            <v>14.895899999999999</v>
          </cell>
        </row>
        <row r="208">
          <cell r="J208" t="str">
            <v>2012</v>
          </cell>
          <cell r="S208">
            <v>21.075600000000001</v>
          </cell>
        </row>
        <row r="209">
          <cell r="J209" t="str">
            <v>2012</v>
          </cell>
          <cell r="S209">
            <v>353.78070000000002</v>
          </cell>
        </row>
        <row r="210">
          <cell r="J210" t="str">
            <v>2013</v>
          </cell>
          <cell r="S210">
            <v>761.56470000000002</v>
          </cell>
        </row>
        <row r="211">
          <cell r="J211" t="str">
            <v>2013</v>
          </cell>
          <cell r="S211">
            <v>15.4899</v>
          </cell>
        </row>
        <row r="212">
          <cell r="J212" t="str">
            <v>2013</v>
          </cell>
          <cell r="S212">
            <v>21.949200000000001</v>
          </cell>
        </row>
        <row r="213">
          <cell r="J213" t="str">
            <v>2013</v>
          </cell>
          <cell r="S213">
            <v>367.6764</v>
          </cell>
        </row>
        <row r="214">
          <cell r="J214" t="str">
            <v>2014</v>
          </cell>
          <cell r="S214">
            <v>786.91769999999997</v>
          </cell>
        </row>
        <row r="215">
          <cell r="J215" t="str">
            <v>2014</v>
          </cell>
          <cell r="S215">
            <v>15.984</v>
          </cell>
        </row>
        <row r="216">
          <cell r="J216" t="str">
            <v>2014</v>
          </cell>
          <cell r="S216">
            <v>22.904700000000002</v>
          </cell>
        </row>
        <row r="217">
          <cell r="J217" t="str">
            <v>2014</v>
          </cell>
          <cell r="S217">
            <v>377.72280000000001</v>
          </cell>
        </row>
        <row r="218">
          <cell r="J218" t="str">
            <v>2015</v>
          </cell>
          <cell r="S218">
            <v>800.48519999999996</v>
          </cell>
        </row>
        <row r="219">
          <cell r="J219" t="str">
            <v>2015</v>
          </cell>
          <cell r="S219">
            <v>16.245899999999999</v>
          </cell>
        </row>
        <row r="220">
          <cell r="J220" t="str">
            <v>2015</v>
          </cell>
          <cell r="S220">
            <v>23.450700000000001</v>
          </cell>
        </row>
        <row r="221">
          <cell r="J221" t="str">
            <v>2015</v>
          </cell>
          <cell r="S221">
            <v>382.77329999999995</v>
          </cell>
        </row>
        <row r="222">
          <cell r="J222" t="str">
            <v>2016</v>
          </cell>
          <cell r="S222">
            <v>813.04560000000004</v>
          </cell>
        </row>
        <row r="223">
          <cell r="J223" t="str">
            <v>2016</v>
          </cell>
          <cell r="S223">
            <v>16.491600000000002</v>
          </cell>
        </row>
        <row r="224">
          <cell r="J224" t="str">
            <v>2016</v>
          </cell>
          <cell r="S224">
            <v>23.9148</v>
          </cell>
        </row>
        <row r="225">
          <cell r="J225" t="str">
            <v>2016</v>
          </cell>
          <cell r="S225">
            <v>388.06950000000001</v>
          </cell>
        </row>
        <row r="226">
          <cell r="J226" t="str">
            <v>2017</v>
          </cell>
          <cell r="S226">
            <v>820.50030000000004</v>
          </cell>
        </row>
        <row r="227">
          <cell r="J227" t="str">
            <v>2017</v>
          </cell>
          <cell r="S227">
            <v>16.632000000000001</v>
          </cell>
        </row>
        <row r="228">
          <cell r="J228" t="str">
            <v>2017</v>
          </cell>
          <cell r="S228">
            <v>24.2424</v>
          </cell>
        </row>
        <row r="229">
          <cell r="J229" t="str">
            <v>2017</v>
          </cell>
          <cell r="S229">
            <v>390.44459999999998</v>
          </cell>
        </row>
        <row r="230">
          <cell r="J230" t="str">
            <v>2018</v>
          </cell>
          <cell r="S230">
            <v>832.67190000000005</v>
          </cell>
        </row>
        <row r="231">
          <cell r="J231" t="str">
            <v>2018</v>
          </cell>
          <cell r="S231">
            <v>16.872299999999999</v>
          </cell>
        </row>
        <row r="232">
          <cell r="J232" t="str">
            <v>2018</v>
          </cell>
          <cell r="S232">
            <v>24.679199999999998</v>
          </cell>
        </row>
        <row r="233">
          <cell r="J233" t="str">
            <v>2018</v>
          </cell>
          <cell r="S233">
            <v>395.577</v>
          </cell>
        </row>
        <row r="234">
          <cell r="J234" t="str">
            <v>2019</v>
          </cell>
          <cell r="S234">
            <v>846.00990000000002</v>
          </cell>
        </row>
        <row r="235">
          <cell r="J235" t="str">
            <v>2019</v>
          </cell>
          <cell r="S235">
            <v>17.136900000000001</v>
          </cell>
        </row>
        <row r="236">
          <cell r="J236" t="str">
            <v>2019</v>
          </cell>
          <cell r="S236">
            <v>25.116</v>
          </cell>
        </row>
        <row r="237">
          <cell r="J237" t="str">
            <v>2019</v>
          </cell>
          <cell r="S237">
            <v>401.39189999999996</v>
          </cell>
        </row>
        <row r="238">
          <cell r="J238" t="str">
            <v>2020</v>
          </cell>
          <cell r="S238">
            <v>847.62990000000002</v>
          </cell>
        </row>
        <row r="239">
          <cell r="J239" t="str">
            <v>2020</v>
          </cell>
          <cell r="S239">
            <v>17.161200000000001</v>
          </cell>
        </row>
        <row r="240">
          <cell r="J240" t="str">
            <v>2020</v>
          </cell>
          <cell r="S240">
            <v>25.252500000000001</v>
          </cell>
        </row>
        <row r="241">
          <cell r="J241" t="str">
            <v>2020</v>
          </cell>
          <cell r="S241">
            <v>401.33729999999997</v>
          </cell>
        </row>
        <row r="242">
          <cell r="J242" t="str">
            <v>2021</v>
          </cell>
          <cell r="S242">
            <v>847.54349999999999</v>
          </cell>
        </row>
        <row r="243">
          <cell r="J243" t="str">
            <v>2021</v>
          </cell>
          <cell r="S243">
            <v>17.150400000000001</v>
          </cell>
        </row>
        <row r="244">
          <cell r="J244" t="str">
            <v>2021</v>
          </cell>
          <cell r="S244">
            <v>25.334399999999999</v>
          </cell>
        </row>
        <row r="245">
          <cell r="J245" t="str">
            <v>2021</v>
          </cell>
          <cell r="S245">
            <v>400.54560000000004</v>
          </cell>
        </row>
        <row r="246">
          <cell r="J246" t="str">
            <v>2022</v>
          </cell>
          <cell r="S246">
            <v>837.12959999999998</v>
          </cell>
        </row>
        <row r="247">
          <cell r="J247" t="str">
            <v>2022</v>
          </cell>
          <cell r="S247">
            <v>16.926300000000001</v>
          </cell>
        </row>
        <row r="248">
          <cell r="J248" t="str">
            <v>2022</v>
          </cell>
          <cell r="S248">
            <v>25.1433</v>
          </cell>
        </row>
        <row r="249">
          <cell r="J249" t="str">
            <v>2022</v>
          </cell>
          <cell r="S249">
            <v>394.34849999999994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oleman, Merel" id="{A40C02F9-D378-440E-A0EC-344335FDDB58}" userId="S::merel.moleman@wur.nl::206746e2-e35d-4a7a-aa10-884d5fcfcc30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0" dT="2025-02-12T14:51:44.16" personId="{A40C02F9-D378-440E-A0EC-344335FDDB58}" id="{6B674857-F948-41A0-9CF4-B28ECE41C23E}">
    <text>Seemed to low: used gleam default values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16B7-0148-4ABA-BE35-E3A2341030C5}">
  <dimension ref="A1:D4"/>
  <sheetViews>
    <sheetView topLeftCell="A2" zoomScale="130" zoomScaleNormal="130" workbookViewId="0">
      <selection activeCell="B5" sqref="B5"/>
    </sheetView>
  </sheetViews>
  <sheetFormatPr defaultRowHeight="14.5"/>
  <cols>
    <col min="1" max="1" width="18" customWidth="1"/>
    <col min="2" max="4" width="50.7265625" customWidth="1"/>
  </cols>
  <sheetData>
    <row r="1" spans="1:4" ht="29">
      <c r="A1" s="123" t="s">
        <v>125</v>
      </c>
      <c r="B1" s="124" t="s">
        <v>126</v>
      </c>
      <c r="C1" s="124" t="s">
        <v>174</v>
      </c>
      <c r="D1" s="125" t="s">
        <v>127</v>
      </c>
    </row>
    <row r="2" spans="1:4" ht="158.5" customHeight="1">
      <c r="A2" s="128" t="s">
        <v>172</v>
      </c>
      <c r="B2" s="127" t="s">
        <v>131</v>
      </c>
      <c r="C2" s="127" t="s">
        <v>169</v>
      </c>
      <c r="D2" s="127" t="s">
        <v>171</v>
      </c>
    </row>
    <row r="3" spans="1:4" ht="132" customHeight="1">
      <c r="A3" s="128" t="s">
        <v>128</v>
      </c>
      <c r="B3" s="127" t="s">
        <v>129</v>
      </c>
      <c r="C3" s="127" t="s">
        <v>170</v>
      </c>
      <c r="D3" s="127" t="s">
        <v>130</v>
      </c>
    </row>
    <row r="4" spans="1:4" ht="63" customHeight="1">
      <c r="A4" s="151" t="s">
        <v>173</v>
      </c>
      <c r="B4" s="151"/>
      <c r="C4" s="151"/>
      <c r="D4" s="151"/>
    </row>
  </sheetData>
  <mergeCells count="1">
    <mergeCell ref="A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5A4E7-4434-4F49-BD60-C2D8C019629E}">
  <dimension ref="A1:L66"/>
  <sheetViews>
    <sheetView zoomScale="70" zoomScaleNormal="70" workbookViewId="0">
      <selection activeCell="O18" sqref="O18"/>
    </sheetView>
  </sheetViews>
  <sheetFormatPr defaultRowHeight="14.5"/>
  <cols>
    <col min="1" max="1" width="48.453125" customWidth="1"/>
    <col min="2" max="2" width="8" customWidth="1"/>
    <col min="3" max="4" width="12.26953125" hidden="1" customWidth="1"/>
    <col min="5" max="6" width="12.26953125" customWidth="1"/>
    <col min="7" max="7" width="17.453125" customWidth="1"/>
    <col min="8" max="8" width="16.1796875" customWidth="1"/>
    <col min="9" max="9" width="12.26953125" hidden="1" customWidth="1"/>
    <col min="10" max="10" width="19.08984375" customWidth="1"/>
    <col min="11" max="11" width="12.26953125" customWidth="1"/>
  </cols>
  <sheetData>
    <row r="1" spans="1:11">
      <c r="A1" s="33"/>
      <c r="B1" s="33"/>
      <c r="C1" s="96" t="s">
        <v>79</v>
      </c>
      <c r="D1" s="96"/>
      <c r="E1" s="96"/>
      <c r="F1" s="96"/>
      <c r="G1" s="96"/>
      <c r="H1" s="96"/>
      <c r="I1" s="96" t="s">
        <v>81</v>
      </c>
      <c r="J1" s="96"/>
      <c r="K1" s="96"/>
    </row>
    <row r="2" spans="1:11" s="10" customFormat="1" ht="32.5" customHeight="1">
      <c r="A2" s="34"/>
      <c r="B2" s="34"/>
      <c r="C2" s="117" t="s">
        <v>1</v>
      </c>
      <c r="D2" s="118"/>
      <c r="E2" s="100" t="s">
        <v>123</v>
      </c>
      <c r="F2" s="100"/>
      <c r="G2" s="100" t="s">
        <v>89</v>
      </c>
      <c r="H2" s="100"/>
      <c r="I2" s="34" t="s">
        <v>53</v>
      </c>
      <c r="J2" s="34" t="s">
        <v>123</v>
      </c>
      <c r="K2" s="34" t="s">
        <v>80</v>
      </c>
    </row>
    <row r="3" spans="1:11" s="10" customFormat="1" ht="32.5" customHeight="1">
      <c r="A3" s="49"/>
      <c r="B3" s="49"/>
      <c r="C3" s="49" t="s">
        <v>82</v>
      </c>
      <c r="D3" s="49" t="s">
        <v>84</v>
      </c>
      <c r="E3" s="49" t="s">
        <v>83</v>
      </c>
      <c r="F3" s="49" t="s">
        <v>84</v>
      </c>
      <c r="G3" s="49" t="s">
        <v>83</v>
      </c>
      <c r="H3" s="49" t="s">
        <v>84</v>
      </c>
      <c r="I3" s="49"/>
      <c r="J3" s="49"/>
      <c r="K3" s="49"/>
    </row>
    <row r="4" spans="1:11" s="10" customFormat="1" ht="32.5" customHeight="1">
      <c r="A4" s="97" t="s">
        <v>91</v>
      </c>
      <c r="B4" s="97"/>
      <c r="C4" s="97"/>
      <c r="D4" s="97"/>
      <c r="E4" s="97"/>
      <c r="F4" s="97"/>
      <c r="G4" s="97"/>
      <c r="H4" s="97"/>
      <c r="I4" s="97"/>
      <c r="J4" s="97"/>
      <c r="K4" s="97"/>
    </row>
    <row r="5" spans="1:11">
      <c r="A5" s="42" t="s">
        <v>8</v>
      </c>
      <c r="B5" s="43" t="s">
        <v>72</v>
      </c>
      <c r="C5" s="30">
        <v>-7.407407407407407E-2</v>
      </c>
      <c r="D5" s="30"/>
      <c r="E5" s="30">
        <v>-0.13793103448275867</v>
      </c>
      <c r="F5" s="30">
        <v>-0.13703703703703701</v>
      </c>
      <c r="G5" s="30">
        <v>-0.13793103448275862</v>
      </c>
      <c r="H5" s="30">
        <v>-0.13793103448275862</v>
      </c>
      <c r="I5" s="17">
        <v>-9.5238095238095233E-2</v>
      </c>
      <c r="J5" s="17">
        <v>-9.5238095238095233E-2</v>
      </c>
      <c r="K5" s="17">
        <v>-9.5238095238095233E-2</v>
      </c>
    </row>
    <row r="6" spans="1:11" ht="14.5" customHeight="1">
      <c r="A6" s="42" t="s">
        <v>9</v>
      </c>
      <c r="B6" s="43" t="s">
        <v>73</v>
      </c>
      <c r="C6" s="30">
        <v>-0.10000000000000002</v>
      </c>
      <c r="D6" s="30"/>
      <c r="E6" s="30">
        <v>-0.10000000000000002</v>
      </c>
      <c r="F6" s="30">
        <v>-5.0000000000000121E-2</v>
      </c>
      <c r="G6" s="30">
        <v>-0.1</v>
      </c>
      <c r="H6" s="30">
        <v>-0.05</v>
      </c>
      <c r="I6" s="17">
        <v>-0.20000000000000004</v>
      </c>
      <c r="J6" s="17">
        <v>-0.25</v>
      </c>
      <c r="K6" s="17">
        <v>-0.25</v>
      </c>
    </row>
    <row r="7" spans="1:11" ht="14.5" customHeight="1">
      <c r="A7" s="42" t="s">
        <v>10</v>
      </c>
      <c r="B7" s="43" t="s">
        <v>73</v>
      </c>
      <c r="C7" s="30">
        <v>-9.9999999999999978E-2</v>
      </c>
      <c r="D7" s="30"/>
      <c r="E7" s="30">
        <v>-9.9999999999999978E-2</v>
      </c>
      <c r="F7" s="30">
        <v>-5.0000000000000121E-2</v>
      </c>
      <c r="G7" s="30">
        <v>-0.1</v>
      </c>
      <c r="H7" s="30">
        <v>-0.05</v>
      </c>
      <c r="I7" s="17">
        <v>-0.19999999999999998</v>
      </c>
      <c r="J7" s="17">
        <v>-0.25</v>
      </c>
      <c r="K7" s="17">
        <v>-0.25</v>
      </c>
    </row>
    <row r="8" spans="1:11" ht="14.5" customHeight="1">
      <c r="A8" s="42" t="s">
        <v>11</v>
      </c>
      <c r="B8" s="43" t="s">
        <v>73</v>
      </c>
      <c r="C8" s="30">
        <v>-9.9999999999999978E-2</v>
      </c>
      <c r="D8" s="30"/>
      <c r="E8" s="30">
        <v>-9.9999999999999978E-2</v>
      </c>
      <c r="F8" s="30">
        <v>-5.0000000000000121E-2</v>
      </c>
      <c r="G8" s="30">
        <v>-0.1</v>
      </c>
      <c r="H8" s="30">
        <v>-0.05</v>
      </c>
      <c r="I8" s="17"/>
      <c r="J8" s="17">
        <v>-0.25</v>
      </c>
      <c r="K8" s="17">
        <v>-0.25</v>
      </c>
    </row>
    <row r="9" spans="1:11" ht="14.5" customHeight="1">
      <c r="A9" s="42" t="s">
        <v>12</v>
      </c>
      <c r="B9" s="43" t="s">
        <v>73</v>
      </c>
      <c r="C9" s="30">
        <v>3.0000000000000072E-2</v>
      </c>
      <c r="D9" s="30">
        <v>3.0000000000000072E-2</v>
      </c>
      <c r="E9" s="30">
        <v>0.05</v>
      </c>
      <c r="F9" s="30">
        <v>0.05</v>
      </c>
      <c r="G9" s="30">
        <v>0.05</v>
      </c>
      <c r="H9" s="30">
        <v>0.05</v>
      </c>
      <c r="I9" s="17">
        <v>0.25000000000000006</v>
      </c>
      <c r="J9" s="122" t="s">
        <v>124</v>
      </c>
      <c r="K9" s="122"/>
    </row>
    <row r="10" spans="1:11" ht="14.5" customHeight="1">
      <c r="A10" s="42" t="s">
        <v>55</v>
      </c>
      <c r="B10" s="43"/>
      <c r="C10" s="30"/>
      <c r="D10" s="30"/>
      <c r="G10" s="30"/>
      <c r="H10" s="30"/>
      <c r="I10" s="17"/>
      <c r="J10" s="17">
        <v>0.25</v>
      </c>
      <c r="K10" s="17">
        <v>0.25</v>
      </c>
    </row>
    <row r="11" spans="1:11" ht="14.5" customHeight="1">
      <c r="A11" s="42" t="s">
        <v>13</v>
      </c>
      <c r="B11" s="43" t="s">
        <v>74</v>
      </c>
      <c r="C11" s="30">
        <v>0.2</v>
      </c>
      <c r="D11" s="30">
        <v>0.25</v>
      </c>
      <c r="E11" s="30">
        <v>0.2</v>
      </c>
      <c r="F11" s="30">
        <v>0.25</v>
      </c>
      <c r="G11" s="30">
        <v>0.2</v>
      </c>
      <c r="H11" s="30">
        <v>0.25</v>
      </c>
      <c r="I11" s="17"/>
      <c r="J11" s="17">
        <v>0.14999999999999986</v>
      </c>
      <c r="K11" s="17">
        <v>0.14999999999999986</v>
      </c>
    </row>
    <row r="12" spans="1:11" ht="14.5" customHeight="1">
      <c r="A12" s="42" t="s">
        <v>14</v>
      </c>
      <c r="B12" s="43" t="s">
        <v>74</v>
      </c>
      <c r="C12" s="30">
        <v>0.2</v>
      </c>
      <c r="D12" s="30">
        <v>0.25</v>
      </c>
      <c r="E12" s="30">
        <v>0.2</v>
      </c>
      <c r="F12" s="30">
        <v>0.25</v>
      </c>
      <c r="G12" s="30">
        <v>0.2</v>
      </c>
      <c r="H12" s="30">
        <v>0.25</v>
      </c>
      <c r="I12" s="17"/>
      <c r="J12" s="17">
        <v>0.15</v>
      </c>
      <c r="K12" s="17">
        <v>0.15</v>
      </c>
    </row>
    <row r="13" spans="1:11" ht="14.5" customHeight="1">
      <c r="A13" s="42" t="s">
        <v>15</v>
      </c>
      <c r="B13" s="43" t="s">
        <v>74</v>
      </c>
      <c r="C13" s="30">
        <v>0.2</v>
      </c>
      <c r="D13" s="30">
        <v>0.25</v>
      </c>
      <c r="E13" s="30">
        <v>0.2</v>
      </c>
      <c r="F13" s="30">
        <v>0.25</v>
      </c>
      <c r="G13" s="30">
        <v>0.2</v>
      </c>
      <c r="H13" s="30">
        <v>0.25</v>
      </c>
      <c r="I13" s="17"/>
      <c r="J13" s="17">
        <v>0.14999999999999986</v>
      </c>
      <c r="K13" s="17">
        <v>0.14999999999999986</v>
      </c>
    </row>
    <row r="14" spans="1:11" ht="14.5" customHeight="1">
      <c r="A14" s="42" t="s">
        <v>16</v>
      </c>
      <c r="B14" s="43" t="s">
        <v>74</v>
      </c>
      <c r="C14" s="30">
        <v>0.2</v>
      </c>
      <c r="D14" s="30">
        <v>0.25</v>
      </c>
      <c r="E14" s="30">
        <v>0.2</v>
      </c>
      <c r="F14" s="30">
        <v>0.25</v>
      </c>
      <c r="G14" s="30">
        <v>0.2</v>
      </c>
      <c r="H14" s="30">
        <v>0.25</v>
      </c>
      <c r="I14" s="17"/>
      <c r="J14" s="17">
        <v>0.15</v>
      </c>
      <c r="K14" s="17">
        <v>0.15</v>
      </c>
    </row>
    <row r="15" spans="1:11" ht="14.5" customHeight="1">
      <c r="A15" s="42" t="s">
        <v>17</v>
      </c>
      <c r="B15" s="43" t="s">
        <v>73</v>
      </c>
      <c r="C15" s="30">
        <v>5.8823529411764761E-2</v>
      </c>
      <c r="D15" s="30">
        <v>0.06</v>
      </c>
      <c r="E15" s="30">
        <v>5.8823529411764761E-2</v>
      </c>
      <c r="F15" s="30">
        <v>6.0000000000000053E-2</v>
      </c>
      <c r="G15" s="30">
        <v>5.8823529411764761E-2</v>
      </c>
      <c r="H15" s="30">
        <v>0.06</v>
      </c>
      <c r="I15" s="17"/>
      <c r="J15" s="17"/>
      <c r="K15" s="17"/>
    </row>
    <row r="16" spans="1:11" ht="14.5" customHeight="1">
      <c r="A16" s="42" t="s">
        <v>18</v>
      </c>
      <c r="B16" s="43" t="s">
        <v>73</v>
      </c>
      <c r="C16" s="38" t="s">
        <v>85</v>
      </c>
      <c r="D16" s="38"/>
      <c r="E16" s="30"/>
      <c r="F16" s="30"/>
      <c r="G16" s="19"/>
      <c r="H16" s="19"/>
      <c r="I16" s="13"/>
      <c r="J16" s="13"/>
      <c r="K16" s="13"/>
    </row>
    <row r="17" spans="1:12" ht="14.5" customHeight="1">
      <c r="A17" s="42" t="s">
        <v>19</v>
      </c>
      <c r="B17" s="43" t="s">
        <v>75</v>
      </c>
      <c r="C17" s="30">
        <v>0.25</v>
      </c>
      <c r="D17" s="30">
        <v>0.3</v>
      </c>
      <c r="E17" s="30">
        <v>0.25</v>
      </c>
      <c r="F17" s="30">
        <v>0.3000000000000001</v>
      </c>
      <c r="G17" s="30">
        <v>0.25</v>
      </c>
      <c r="H17" s="30">
        <v>0.3</v>
      </c>
      <c r="I17" s="17"/>
      <c r="J17" s="17"/>
      <c r="K17" s="17"/>
    </row>
    <row r="18" spans="1:12" ht="46.5" customHeight="1">
      <c r="A18" s="42" t="s">
        <v>86</v>
      </c>
      <c r="B18" s="43"/>
      <c r="C18" s="38" t="s">
        <v>87</v>
      </c>
      <c r="D18" s="38" t="s">
        <v>88</v>
      </c>
      <c r="E18" s="38" t="s">
        <v>87</v>
      </c>
      <c r="F18" s="38" t="s">
        <v>88</v>
      </c>
      <c r="G18" s="99" t="s">
        <v>94</v>
      </c>
      <c r="H18" s="99"/>
      <c r="I18" s="13"/>
      <c r="J18" s="13"/>
      <c r="K18" s="41" t="s">
        <v>94</v>
      </c>
      <c r="L18" s="41"/>
    </row>
    <row r="19" spans="1:12">
      <c r="A19" s="42" t="s">
        <v>76</v>
      </c>
      <c r="B19" s="43" t="s">
        <v>77</v>
      </c>
      <c r="C19" s="38" t="s">
        <v>85</v>
      </c>
      <c r="D19" s="38"/>
      <c r="E19" s="19"/>
      <c r="F19" s="38"/>
      <c r="G19" s="38"/>
      <c r="H19" s="38"/>
      <c r="I19" s="13"/>
      <c r="J19" s="13"/>
      <c r="K19" s="13"/>
    </row>
    <row r="20" spans="1:12" ht="14.5" customHeight="1">
      <c r="A20" s="42" t="s">
        <v>22</v>
      </c>
      <c r="B20" s="43" t="s">
        <v>73</v>
      </c>
      <c r="C20" s="30">
        <v>-0.2</v>
      </c>
      <c r="D20" s="30">
        <v>-0.2</v>
      </c>
      <c r="E20" s="30">
        <v>-0.2</v>
      </c>
      <c r="F20" s="30">
        <v>-0.19999999999999996</v>
      </c>
      <c r="G20" s="30">
        <v>-0.2</v>
      </c>
      <c r="H20" s="30">
        <v>-0.2</v>
      </c>
      <c r="I20" s="17">
        <v>-0.2</v>
      </c>
      <c r="J20" s="17">
        <v>-0.2</v>
      </c>
      <c r="K20" s="17">
        <v>-0.2</v>
      </c>
    </row>
    <row r="21" spans="1:12" ht="14.5" customHeight="1">
      <c r="A21" s="39" t="s">
        <v>23</v>
      </c>
      <c r="B21" s="40" t="s">
        <v>74</v>
      </c>
      <c r="C21" s="47">
        <v>0.1</v>
      </c>
      <c r="D21" s="47">
        <v>0.1</v>
      </c>
      <c r="E21" s="30">
        <v>0.1</v>
      </c>
      <c r="F21" s="30">
        <v>0.1</v>
      </c>
      <c r="G21" s="47">
        <v>0.1</v>
      </c>
      <c r="H21" s="47">
        <v>0.10000000000000013</v>
      </c>
      <c r="I21" s="48"/>
      <c r="J21" s="48"/>
      <c r="K21" s="48"/>
    </row>
    <row r="22" spans="1:12" ht="14.5" customHeight="1">
      <c r="A22" s="98" t="s">
        <v>92</v>
      </c>
      <c r="B22" s="98"/>
      <c r="C22" s="98"/>
      <c r="D22" s="98"/>
      <c r="E22" s="98"/>
      <c r="F22" s="98"/>
      <c r="G22" s="98"/>
      <c r="H22" s="98"/>
      <c r="I22" s="98"/>
      <c r="J22" s="98"/>
      <c r="K22" s="98"/>
    </row>
    <row r="23" spans="1:12">
      <c r="A23" s="42" t="s">
        <v>59</v>
      </c>
      <c r="B23" s="43" t="s">
        <v>78</v>
      </c>
      <c r="C23" s="24"/>
      <c r="D23" s="24"/>
      <c r="E23" s="18"/>
      <c r="F23" s="18"/>
      <c r="G23" s="18">
        <v>5</v>
      </c>
      <c r="H23" s="18">
        <v>20</v>
      </c>
      <c r="I23" s="13"/>
      <c r="J23" s="13"/>
      <c r="K23" s="13">
        <v>10</v>
      </c>
    </row>
    <row r="24" spans="1:12" ht="14.5" customHeight="1">
      <c r="A24" s="42" t="s">
        <v>60</v>
      </c>
      <c r="B24" s="43" t="s">
        <v>78</v>
      </c>
      <c r="C24" s="18"/>
      <c r="D24" s="18"/>
      <c r="E24" s="18"/>
      <c r="F24" s="18"/>
      <c r="G24" s="18">
        <v>-30</v>
      </c>
      <c r="H24" s="18">
        <v>-20</v>
      </c>
      <c r="I24" s="13"/>
      <c r="J24" s="13"/>
      <c r="K24" s="13">
        <v>-30</v>
      </c>
    </row>
    <row r="25" spans="1:12" ht="14.5" customHeight="1">
      <c r="A25" s="42" t="s">
        <v>61</v>
      </c>
      <c r="B25" s="43" t="s">
        <v>78</v>
      </c>
      <c r="C25" s="18"/>
      <c r="D25" s="18"/>
      <c r="E25" s="18"/>
      <c r="F25" s="18"/>
      <c r="G25" s="18">
        <v>5</v>
      </c>
      <c r="H25" s="18">
        <v>10</v>
      </c>
      <c r="I25" s="13"/>
      <c r="J25" s="13"/>
      <c r="K25" s="13"/>
    </row>
    <row r="26" spans="1:12" ht="14.5" customHeight="1">
      <c r="A26" s="42" t="s">
        <v>62</v>
      </c>
      <c r="B26" s="43" t="s">
        <v>78</v>
      </c>
      <c r="C26" s="18"/>
      <c r="D26" s="18"/>
      <c r="E26" s="18"/>
      <c r="F26" s="18"/>
      <c r="G26" s="18"/>
      <c r="H26" s="18"/>
      <c r="I26" s="13"/>
      <c r="J26" s="13"/>
      <c r="K26" s="13"/>
    </row>
    <row r="27" spans="1:12" ht="14.5" customHeight="1">
      <c r="A27" s="42" t="s">
        <v>63</v>
      </c>
      <c r="B27" s="43" t="s">
        <v>78</v>
      </c>
      <c r="C27" s="18"/>
      <c r="D27" s="18"/>
      <c r="E27" s="18"/>
      <c r="F27" s="18"/>
      <c r="G27" s="18"/>
      <c r="H27" s="18"/>
      <c r="I27" s="13"/>
      <c r="J27" s="13"/>
      <c r="K27" s="13"/>
    </row>
    <row r="28" spans="1:12" ht="14.5" customHeight="1">
      <c r="A28" s="42" t="s">
        <v>64</v>
      </c>
      <c r="B28" s="43" t="s">
        <v>78</v>
      </c>
      <c r="C28" s="18"/>
      <c r="D28" s="18"/>
      <c r="E28" s="18"/>
      <c r="F28" s="18"/>
      <c r="G28" s="18"/>
      <c r="H28" s="18"/>
      <c r="I28" s="13"/>
      <c r="J28" s="13"/>
      <c r="K28" s="13"/>
    </row>
    <row r="29" spans="1:12" ht="14.5" customHeight="1">
      <c r="A29" s="42" t="s">
        <v>65</v>
      </c>
      <c r="B29" s="43" t="s">
        <v>78</v>
      </c>
      <c r="C29" s="18"/>
      <c r="D29" s="18"/>
      <c r="E29" s="18"/>
      <c r="F29" s="18"/>
      <c r="G29" s="18">
        <v>10</v>
      </c>
      <c r="H29" s="18">
        <v>-5</v>
      </c>
      <c r="I29" s="13"/>
      <c r="J29" s="13"/>
      <c r="K29" s="13">
        <v>20</v>
      </c>
    </row>
    <row r="30" spans="1:12" ht="14.5" customHeight="1">
      <c r="A30" s="42" t="s">
        <v>66</v>
      </c>
      <c r="B30" s="43" t="s">
        <v>78</v>
      </c>
      <c r="C30" s="18"/>
      <c r="D30" s="18"/>
      <c r="E30" s="18"/>
      <c r="F30" s="18"/>
      <c r="G30" s="18">
        <v>10</v>
      </c>
      <c r="H30" s="18">
        <v>-5</v>
      </c>
      <c r="I30" s="13"/>
      <c r="J30" s="13"/>
      <c r="K30" s="13"/>
    </row>
    <row r="31" spans="1:12" ht="14.5" customHeight="1">
      <c r="A31" s="39" t="s">
        <v>67</v>
      </c>
      <c r="B31" s="40" t="s">
        <v>78</v>
      </c>
      <c r="C31" s="45"/>
      <c r="D31" s="45"/>
      <c r="E31" s="45"/>
      <c r="F31" s="45"/>
      <c r="G31" s="45"/>
      <c r="H31" s="45"/>
      <c r="I31" s="32"/>
      <c r="J31" s="32"/>
      <c r="K31" s="32"/>
    </row>
    <row r="32" spans="1:12" ht="14.5" customHeight="1">
      <c r="A32" s="98" t="s">
        <v>92</v>
      </c>
      <c r="B32" s="98"/>
      <c r="C32" s="98"/>
      <c r="D32" s="98"/>
      <c r="E32" s="98"/>
      <c r="F32" s="98"/>
      <c r="G32" s="98"/>
      <c r="H32" s="98"/>
      <c r="I32" s="98"/>
      <c r="J32" s="98"/>
      <c r="K32" s="98"/>
    </row>
    <row r="33" spans="1:11">
      <c r="A33" s="36" t="s">
        <v>24</v>
      </c>
      <c r="B33" s="37" t="s">
        <v>78</v>
      </c>
      <c r="C33" s="19"/>
      <c r="D33" s="19"/>
      <c r="E33" s="19"/>
      <c r="F33" s="19"/>
      <c r="G33" s="19"/>
      <c r="H33" s="19"/>
      <c r="I33" s="28"/>
      <c r="J33" s="28"/>
      <c r="K33" s="28"/>
    </row>
    <row r="34" spans="1:11" ht="14.5" customHeight="1">
      <c r="A34" s="36" t="s">
        <v>25</v>
      </c>
      <c r="B34" s="37" t="s">
        <v>78</v>
      </c>
      <c r="C34" s="19"/>
      <c r="D34" s="19"/>
      <c r="E34" s="19"/>
      <c r="F34" s="19"/>
      <c r="G34" s="19"/>
      <c r="H34" s="19"/>
      <c r="I34" s="28"/>
      <c r="J34" s="28"/>
      <c r="K34" s="28"/>
    </row>
    <row r="35" spans="1:11" ht="14.5" customHeight="1">
      <c r="A35" s="36" t="s">
        <v>26</v>
      </c>
      <c r="B35" s="37" t="s">
        <v>78</v>
      </c>
      <c r="C35" s="19"/>
      <c r="D35" s="19"/>
      <c r="E35" s="19"/>
      <c r="F35" s="19"/>
      <c r="G35" s="19"/>
      <c r="H35" s="19"/>
      <c r="I35" s="28">
        <v>5</v>
      </c>
      <c r="J35" s="28">
        <v>5</v>
      </c>
      <c r="K35" s="28">
        <v>5</v>
      </c>
    </row>
    <row r="36" spans="1:11" ht="14.5" customHeight="1">
      <c r="A36" s="36" t="s">
        <v>27</v>
      </c>
      <c r="B36" s="37" t="s">
        <v>78</v>
      </c>
      <c r="C36" s="19">
        <v>5</v>
      </c>
      <c r="D36" s="19">
        <v>5</v>
      </c>
      <c r="E36" s="19">
        <v>5</v>
      </c>
      <c r="F36" s="19">
        <v>5</v>
      </c>
      <c r="G36" s="19">
        <v>5</v>
      </c>
      <c r="H36" s="19">
        <v>5</v>
      </c>
      <c r="I36" s="28">
        <v>5</v>
      </c>
      <c r="J36" s="28">
        <v>5</v>
      </c>
      <c r="K36" s="28">
        <v>5</v>
      </c>
    </row>
    <row r="37" spans="1:11" ht="14.5" customHeight="1">
      <c r="A37" s="36" t="s">
        <v>28</v>
      </c>
      <c r="B37" s="37" t="s">
        <v>78</v>
      </c>
      <c r="C37" s="19"/>
      <c r="D37" s="19"/>
      <c r="E37" s="19"/>
      <c r="F37" s="19"/>
      <c r="G37" s="19"/>
      <c r="H37" s="19"/>
      <c r="I37" s="28"/>
      <c r="J37" s="28"/>
      <c r="K37" s="28"/>
    </row>
    <row r="38" spans="1:11" ht="14.5" customHeight="1">
      <c r="A38" s="36" t="s">
        <v>29</v>
      </c>
      <c r="B38" s="37" t="s">
        <v>78</v>
      </c>
      <c r="C38" s="19"/>
      <c r="D38" s="19"/>
      <c r="E38" s="19"/>
      <c r="F38" s="19"/>
      <c r="G38" s="19"/>
      <c r="H38" s="19"/>
      <c r="I38" s="28">
        <v>-10</v>
      </c>
      <c r="J38" s="28">
        <v>-10</v>
      </c>
      <c r="K38" s="28">
        <v>-10</v>
      </c>
    </row>
    <row r="39" spans="1:11" ht="14.5" customHeight="1">
      <c r="A39" s="36" t="s">
        <v>30</v>
      </c>
      <c r="B39" s="37" t="s">
        <v>78</v>
      </c>
      <c r="C39" s="19">
        <v>-4</v>
      </c>
      <c r="D39" s="19">
        <v>-5</v>
      </c>
      <c r="E39" s="19">
        <v>-7</v>
      </c>
      <c r="F39" s="19">
        <v>-8</v>
      </c>
      <c r="G39" s="19">
        <v>-7</v>
      </c>
      <c r="H39" s="19">
        <v>-8</v>
      </c>
      <c r="I39" s="28"/>
      <c r="J39" s="28"/>
      <c r="K39" s="28"/>
    </row>
    <row r="40" spans="1:11" ht="14.5" customHeight="1">
      <c r="A40" s="36" t="s">
        <v>31</v>
      </c>
      <c r="B40" s="37" t="s">
        <v>78</v>
      </c>
      <c r="C40" s="19"/>
      <c r="D40" s="19"/>
      <c r="E40" s="19"/>
      <c r="F40" s="19"/>
      <c r="G40" s="19"/>
      <c r="H40" s="19"/>
      <c r="I40" s="28"/>
      <c r="J40" s="28"/>
      <c r="K40" s="28"/>
    </row>
    <row r="41" spans="1:11" ht="14.5" customHeight="1">
      <c r="A41" s="36" t="s">
        <v>32</v>
      </c>
      <c r="B41" s="37" t="s">
        <v>78</v>
      </c>
      <c r="C41" s="19"/>
      <c r="D41" s="19"/>
      <c r="E41" s="19"/>
      <c r="F41" s="19"/>
      <c r="G41" s="19"/>
      <c r="H41" s="19"/>
      <c r="I41" s="28"/>
      <c r="J41" s="28"/>
      <c r="K41" s="28"/>
    </row>
    <row r="42" spans="1:11" ht="14.5" customHeight="1">
      <c r="A42" s="36" t="s">
        <v>33</v>
      </c>
      <c r="B42" s="37" t="s">
        <v>78</v>
      </c>
      <c r="C42" s="19">
        <v>5</v>
      </c>
      <c r="D42" s="19"/>
      <c r="E42" s="19"/>
      <c r="F42" s="19"/>
      <c r="G42" s="19"/>
      <c r="H42" s="19"/>
      <c r="I42" s="28">
        <v>-3</v>
      </c>
      <c r="J42" s="28">
        <v>-3</v>
      </c>
      <c r="K42" s="28">
        <v>-3</v>
      </c>
    </row>
    <row r="43" spans="1:11" ht="14.5" customHeight="1">
      <c r="A43" s="36" t="s">
        <v>34</v>
      </c>
      <c r="B43" s="37" t="s">
        <v>78</v>
      </c>
      <c r="C43" s="19">
        <v>-5</v>
      </c>
      <c r="D43" s="19">
        <v>-5</v>
      </c>
      <c r="E43" s="19">
        <v>-9</v>
      </c>
      <c r="F43" s="19">
        <v>-5</v>
      </c>
      <c r="G43" s="19">
        <v>-9</v>
      </c>
      <c r="H43" s="19">
        <v>-5</v>
      </c>
      <c r="I43" s="28"/>
      <c r="J43" s="28"/>
      <c r="K43" s="28"/>
    </row>
    <row r="44" spans="1:11" ht="14.5" customHeight="1">
      <c r="A44" s="36" t="s">
        <v>35</v>
      </c>
      <c r="B44" s="37" t="s">
        <v>78</v>
      </c>
      <c r="C44" s="19"/>
      <c r="D44" s="19"/>
      <c r="E44" s="19"/>
      <c r="F44" s="19"/>
      <c r="G44" s="19"/>
      <c r="H44" s="19"/>
      <c r="I44" s="28"/>
      <c r="J44" s="28"/>
      <c r="K44" s="28"/>
    </row>
    <row r="45" spans="1:11" ht="14.5" customHeight="1">
      <c r="A45" s="36" t="s">
        <v>36</v>
      </c>
      <c r="B45" s="37" t="s">
        <v>78</v>
      </c>
      <c r="C45" s="19"/>
      <c r="D45" s="19"/>
      <c r="E45" s="19"/>
      <c r="F45" s="19"/>
      <c r="G45" s="19"/>
      <c r="H45" s="19"/>
      <c r="I45" s="28">
        <v>-6</v>
      </c>
      <c r="J45" s="28">
        <v>-9</v>
      </c>
      <c r="K45" s="28">
        <v>-9</v>
      </c>
    </row>
    <row r="46" spans="1:11" ht="14.5" customHeight="1">
      <c r="A46" s="36" t="s">
        <v>37</v>
      </c>
      <c r="B46" s="37" t="s">
        <v>78</v>
      </c>
      <c r="C46" s="19">
        <v>-5</v>
      </c>
      <c r="D46" s="19"/>
      <c r="E46" s="19">
        <v>-5</v>
      </c>
      <c r="F46" s="19"/>
      <c r="G46" s="19">
        <v>-5</v>
      </c>
      <c r="H46" s="19"/>
      <c r="I46" s="28"/>
      <c r="J46" s="28">
        <v>-4</v>
      </c>
      <c r="K46" s="28">
        <v>-4</v>
      </c>
    </row>
    <row r="47" spans="1:11" ht="14.5" customHeight="1">
      <c r="A47" s="36" t="s">
        <v>38</v>
      </c>
      <c r="B47" s="37" t="s">
        <v>78</v>
      </c>
      <c r="C47" s="19">
        <v>1</v>
      </c>
      <c r="D47" s="19"/>
      <c r="E47" s="19">
        <v>-2</v>
      </c>
      <c r="F47" s="19"/>
      <c r="G47" s="19">
        <v>-2</v>
      </c>
      <c r="H47" s="19"/>
      <c r="I47" s="28"/>
      <c r="J47" s="28"/>
      <c r="K47" s="28"/>
    </row>
    <row r="48" spans="1:11" ht="14.5" customHeight="1">
      <c r="A48" s="42" t="s">
        <v>39</v>
      </c>
      <c r="B48" s="43" t="s">
        <v>78</v>
      </c>
      <c r="C48" s="19">
        <v>5</v>
      </c>
      <c r="D48" s="19"/>
      <c r="E48" s="19">
        <v>5</v>
      </c>
      <c r="F48" s="19"/>
      <c r="G48" s="19">
        <v>5</v>
      </c>
      <c r="H48" s="19"/>
      <c r="I48" s="18"/>
      <c r="J48" s="18"/>
      <c r="K48" s="18"/>
    </row>
    <row r="49" spans="1:11">
      <c r="A49" s="42" t="s">
        <v>40</v>
      </c>
      <c r="B49" s="43" t="s">
        <v>78</v>
      </c>
      <c r="C49" s="19"/>
      <c r="D49" s="19"/>
      <c r="E49" s="19"/>
      <c r="F49" s="19"/>
      <c r="G49" s="19"/>
      <c r="H49" s="19"/>
      <c r="I49" s="18"/>
      <c r="J49" s="18">
        <v>4</v>
      </c>
      <c r="K49" s="18">
        <v>4</v>
      </c>
    </row>
    <row r="50" spans="1:11" ht="14.5" customHeight="1">
      <c r="A50" s="42" t="s">
        <v>41</v>
      </c>
      <c r="B50" s="43" t="s">
        <v>78</v>
      </c>
      <c r="C50" s="19">
        <v>-1</v>
      </c>
      <c r="D50" s="19"/>
      <c r="E50" s="19">
        <v>11</v>
      </c>
      <c r="F50" s="19">
        <v>5</v>
      </c>
      <c r="G50" s="19">
        <v>11</v>
      </c>
      <c r="H50" s="19">
        <v>5</v>
      </c>
      <c r="I50" s="18"/>
      <c r="J50" s="18"/>
      <c r="K50" s="18"/>
    </row>
    <row r="51" spans="1:11" ht="14.5" customHeight="1">
      <c r="A51" s="42" t="s">
        <v>42</v>
      </c>
      <c r="B51" s="43" t="s">
        <v>78</v>
      </c>
      <c r="C51" s="19"/>
      <c r="D51" s="19"/>
      <c r="E51" s="19"/>
      <c r="F51" s="19"/>
      <c r="G51" s="19"/>
      <c r="H51" s="19"/>
      <c r="I51" s="18">
        <v>-5</v>
      </c>
      <c r="J51" s="18">
        <v>-5</v>
      </c>
      <c r="K51" s="18">
        <v>-5</v>
      </c>
    </row>
    <row r="52" spans="1:11" ht="14.5" customHeight="1">
      <c r="A52" s="42" t="s">
        <v>43</v>
      </c>
      <c r="B52" s="43" t="s">
        <v>78</v>
      </c>
      <c r="C52" s="19">
        <v>-3</v>
      </c>
      <c r="D52" s="19"/>
      <c r="E52" s="19">
        <v>-3</v>
      </c>
      <c r="F52" s="19">
        <v>-5</v>
      </c>
      <c r="G52" s="19">
        <v>-3</v>
      </c>
      <c r="H52" s="19">
        <v>-5</v>
      </c>
      <c r="I52" s="18"/>
      <c r="J52" s="18"/>
      <c r="K52" s="18"/>
    </row>
    <row r="53" spans="1:11" ht="14.5" customHeight="1">
      <c r="A53" s="42" t="s">
        <v>44</v>
      </c>
      <c r="B53" s="43" t="s">
        <v>78</v>
      </c>
      <c r="C53" s="19"/>
      <c r="D53" s="19"/>
      <c r="E53" s="19"/>
      <c r="F53" s="19"/>
      <c r="G53" s="19"/>
      <c r="H53" s="19"/>
      <c r="I53" s="18"/>
      <c r="J53" s="18"/>
      <c r="K53" s="18"/>
    </row>
    <row r="54" spans="1:11" ht="14.5" customHeight="1">
      <c r="A54" s="42" t="s">
        <v>45</v>
      </c>
      <c r="B54" s="43" t="s">
        <v>78</v>
      </c>
      <c r="C54" s="19"/>
      <c r="D54" s="19"/>
      <c r="E54" s="19"/>
      <c r="F54" s="19"/>
      <c r="G54" s="19"/>
      <c r="H54" s="19"/>
      <c r="I54" s="18"/>
      <c r="J54" s="18"/>
      <c r="K54" s="18"/>
    </row>
    <row r="55" spans="1:11">
      <c r="A55" s="42" t="s">
        <v>46</v>
      </c>
      <c r="B55" s="43" t="s">
        <v>78</v>
      </c>
      <c r="C55" s="19"/>
      <c r="D55" s="19"/>
      <c r="E55" s="19"/>
      <c r="F55" s="19"/>
      <c r="G55" s="19"/>
      <c r="H55" s="19"/>
      <c r="I55" s="18"/>
      <c r="J55" s="18"/>
      <c r="K55" s="18"/>
    </row>
    <row r="56" spans="1:11" ht="14.5" customHeight="1">
      <c r="A56" s="42" t="s">
        <v>47</v>
      </c>
      <c r="B56" s="43" t="s">
        <v>78</v>
      </c>
      <c r="C56" s="19"/>
      <c r="D56" s="19"/>
      <c r="E56" s="19"/>
      <c r="F56" s="19"/>
      <c r="G56" s="19"/>
      <c r="H56" s="19"/>
      <c r="I56" s="18"/>
      <c r="J56" s="18"/>
      <c r="K56" s="18"/>
    </row>
    <row r="57" spans="1:11" ht="14.5" customHeight="1">
      <c r="A57" s="42" t="s">
        <v>48</v>
      </c>
      <c r="B57" s="43" t="s">
        <v>78</v>
      </c>
      <c r="C57" s="19">
        <v>2</v>
      </c>
      <c r="D57" s="19"/>
      <c r="E57" s="19"/>
      <c r="F57" s="19"/>
      <c r="G57" s="19"/>
      <c r="H57" s="19"/>
      <c r="I57" s="18"/>
      <c r="J57" s="18"/>
      <c r="K57" s="18"/>
    </row>
    <row r="58" spans="1:11">
      <c r="A58" s="42" t="s">
        <v>49</v>
      </c>
      <c r="B58" s="43" t="s">
        <v>78</v>
      </c>
      <c r="C58" s="19"/>
      <c r="D58" s="19"/>
      <c r="E58" s="19"/>
      <c r="F58" s="19"/>
      <c r="G58" s="19"/>
      <c r="H58" s="19"/>
      <c r="I58" s="18"/>
      <c r="J58" s="18"/>
      <c r="K58" s="18"/>
    </row>
    <row r="59" spans="1:11" ht="14.5" customHeight="1">
      <c r="A59" s="42" t="s">
        <v>50</v>
      </c>
      <c r="B59" s="43" t="s">
        <v>78</v>
      </c>
      <c r="C59" s="19">
        <v>-5</v>
      </c>
      <c r="D59" s="19"/>
      <c r="E59" s="19">
        <v>-5</v>
      </c>
      <c r="F59" s="19">
        <v>-2</v>
      </c>
      <c r="G59" s="19">
        <v>-5</v>
      </c>
      <c r="H59" s="19">
        <v>-2</v>
      </c>
      <c r="I59" s="18">
        <v>14</v>
      </c>
      <c r="J59" s="18">
        <v>17</v>
      </c>
      <c r="K59" s="18">
        <v>17</v>
      </c>
    </row>
    <row r="60" spans="1:11" ht="14.5" customHeight="1">
      <c r="A60" s="42" t="s">
        <v>51</v>
      </c>
      <c r="B60" s="43" t="s">
        <v>78</v>
      </c>
      <c r="C60" s="19">
        <v>5</v>
      </c>
      <c r="D60" s="19">
        <v>5</v>
      </c>
      <c r="E60" s="19">
        <v>10</v>
      </c>
      <c r="F60" s="19">
        <v>10</v>
      </c>
      <c r="G60" s="19">
        <v>10</v>
      </c>
      <c r="H60" s="19">
        <v>10</v>
      </c>
      <c r="I60" s="18"/>
      <c r="J60" s="18"/>
      <c r="K60" s="18"/>
    </row>
    <row r="61" spans="1:11" ht="14.5" customHeight="1">
      <c r="A61" s="39" t="s">
        <v>52</v>
      </c>
      <c r="B61" s="40" t="s">
        <v>78</v>
      </c>
      <c r="C61" s="46"/>
      <c r="D61" s="46"/>
      <c r="E61" s="46"/>
      <c r="F61" s="46"/>
      <c r="G61" s="46"/>
      <c r="H61" s="46"/>
      <c r="I61" s="45"/>
      <c r="J61" s="45"/>
      <c r="K61" s="45"/>
    </row>
    <row r="62" spans="1:11" ht="89" customHeight="1">
      <c r="A62" s="44" t="s">
        <v>90</v>
      </c>
      <c r="B62" s="45"/>
      <c r="C62" s="45"/>
      <c r="D62" s="45"/>
      <c r="E62" s="45"/>
      <c r="F62" s="45"/>
      <c r="G62" s="45"/>
      <c r="H62" s="50" t="s">
        <v>93</v>
      </c>
      <c r="I62" s="45"/>
      <c r="J62" s="45"/>
      <c r="K62" s="45"/>
    </row>
    <row r="63" spans="1:11">
      <c r="A63" s="35"/>
      <c r="B63" s="28"/>
      <c r="C63" s="28"/>
      <c r="D63" s="28"/>
      <c r="E63" s="28"/>
    </row>
    <row r="64" spans="1:11">
      <c r="A64" s="28"/>
      <c r="B64" s="28"/>
      <c r="C64" s="28"/>
      <c r="D64" s="28"/>
      <c r="E64" s="28"/>
    </row>
    <row r="65" spans="1:5">
      <c r="A65" s="28"/>
      <c r="B65" s="28"/>
      <c r="C65" s="28"/>
      <c r="D65" s="28"/>
      <c r="E65" s="28"/>
    </row>
    <row r="66" spans="1:5">
      <c r="A66" s="28"/>
      <c r="B66" s="28"/>
      <c r="C66" s="28"/>
      <c r="D66" s="28"/>
      <c r="E66" s="28"/>
    </row>
  </sheetData>
  <mergeCells count="10">
    <mergeCell ref="I1:K1"/>
    <mergeCell ref="C1:H1"/>
    <mergeCell ref="A4:K4"/>
    <mergeCell ref="A22:K22"/>
    <mergeCell ref="A32:K32"/>
    <mergeCell ref="G18:H18"/>
    <mergeCell ref="C2:D2"/>
    <mergeCell ref="E2:F2"/>
    <mergeCell ref="G2:H2"/>
    <mergeCell ref="J9:K9"/>
  </mergeCells>
  <conditionalFormatting sqref="C33:H61">
    <cfRule type="cellIs" dxfId="1" priority="5" operator="lessThan">
      <formula>0</formula>
    </cfRule>
    <cfRule type="cellIs" dxfId="0" priority="6" operator="greaterThan">
      <formula>0</formula>
    </cfRule>
  </conditionalFormatting>
  <conditionalFormatting sqref="C23:K31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33:K61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33:K62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19:K21 G18 I18:K18 C10:D21 E11:F21 C5:K7 C8:I9 J8:K8 G10:K17 J9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5FE07-4726-4546-AB0B-11A0CDE97FCB}">
  <dimension ref="A1:R118"/>
  <sheetViews>
    <sheetView zoomScale="70" zoomScaleNormal="70" workbookViewId="0">
      <pane xSplit="1" ySplit="3" topLeftCell="B4" activePane="bottomRight" state="frozen"/>
      <selection pane="topRight" activeCell="C1" sqref="C1"/>
      <selection pane="bottomLeft" activeCell="A4" sqref="A4"/>
      <selection pane="bottomRight" activeCell="P32" sqref="P32"/>
    </sheetView>
  </sheetViews>
  <sheetFormatPr defaultColWidth="8.7265625" defaultRowHeight="14.5"/>
  <cols>
    <col min="1" max="1" width="44.90625" style="28" customWidth="1"/>
    <col min="2" max="4" width="12.453125" style="28" customWidth="1"/>
    <col min="5" max="6" width="12.453125" style="18" customWidth="1"/>
    <col min="7" max="7" width="15" style="28" customWidth="1"/>
    <col min="8" max="9" width="12.453125" style="28" customWidth="1"/>
    <col min="10" max="10" width="12.6328125" style="28" customWidth="1"/>
    <col min="11" max="12" width="12.453125" style="28" customWidth="1"/>
    <col min="13" max="15" width="8.7265625" style="28"/>
    <col min="16" max="18" width="18.453125" style="28" customWidth="1"/>
    <col min="19" max="16384" width="8.7265625" style="28"/>
  </cols>
  <sheetData>
    <row r="1" spans="1:18" customFormat="1">
      <c r="B1" s="105" t="s">
        <v>0</v>
      </c>
      <c r="C1" s="106"/>
      <c r="D1" s="107"/>
      <c r="E1" s="105" t="s">
        <v>69</v>
      </c>
      <c r="F1" s="106"/>
      <c r="G1" s="107"/>
      <c r="H1" s="105" t="s">
        <v>132</v>
      </c>
      <c r="I1" s="106"/>
      <c r="J1" s="107"/>
      <c r="K1" s="103" t="s">
        <v>57</v>
      </c>
      <c r="L1" s="104"/>
    </row>
    <row r="2" spans="1:18" customFormat="1">
      <c r="A2" s="2" t="s">
        <v>2</v>
      </c>
      <c r="B2" s="5" t="s">
        <v>3</v>
      </c>
      <c r="C2" s="4" t="s">
        <v>4</v>
      </c>
      <c r="D2" s="8" t="s">
        <v>5</v>
      </c>
      <c r="E2" s="18" t="s">
        <v>3</v>
      </c>
      <c r="F2" s="18" t="s">
        <v>4</v>
      </c>
      <c r="G2" s="3" t="s">
        <v>5</v>
      </c>
      <c r="H2" s="64" t="s">
        <v>3</v>
      </c>
      <c r="I2" s="28" t="s">
        <v>4</v>
      </c>
      <c r="J2" s="3" t="s">
        <v>5</v>
      </c>
      <c r="K2" s="5" t="s">
        <v>3</v>
      </c>
      <c r="L2" s="4" t="s">
        <v>4</v>
      </c>
    </row>
    <row r="3" spans="1:18" customFormat="1">
      <c r="A3" s="2" t="s">
        <v>6</v>
      </c>
      <c r="B3" s="5">
        <v>2022</v>
      </c>
      <c r="C3" s="4">
        <v>2022</v>
      </c>
      <c r="D3" s="8">
        <v>2050</v>
      </c>
      <c r="E3" s="18">
        <v>2050</v>
      </c>
      <c r="F3" s="18">
        <v>2050</v>
      </c>
      <c r="G3" s="3">
        <v>2050</v>
      </c>
      <c r="H3" s="64">
        <v>2050</v>
      </c>
      <c r="I3" s="28">
        <v>2050</v>
      </c>
      <c r="J3" s="3">
        <v>2050</v>
      </c>
      <c r="K3" s="3"/>
      <c r="L3" s="3"/>
      <c r="O3" s="69" t="s">
        <v>107</v>
      </c>
    </row>
    <row r="4" spans="1:18" customFormat="1">
      <c r="A4" s="102" t="s">
        <v>68</v>
      </c>
      <c r="B4" s="102"/>
      <c r="C4" s="102"/>
      <c r="D4" s="102"/>
      <c r="E4" s="102"/>
      <c r="F4" s="102"/>
      <c r="G4" s="102"/>
      <c r="H4" s="102"/>
      <c r="I4" s="102"/>
      <c r="J4" s="102"/>
      <c r="K4" s="102"/>
      <c r="L4" s="102"/>
      <c r="O4" s="70" t="s">
        <v>101</v>
      </c>
    </row>
    <row r="5" spans="1:18" customFormat="1">
      <c r="A5" s="1" t="s">
        <v>8</v>
      </c>
      <c r="B5" s="31">
        <v>27</v>
      </c>
      <c r="C5" s="31">
        <v>27</v>
      </c>
      <c r="D5" s="15">
        <f>(B5*B$17+C5*C$17)/(B$17+C$17)</f>
        <v>27</v>
      </c>
      <c r="E5" s="19">
        <v>27</v>
      </c>
      <c r="F5" s="19">
        <v>27</v>
      </c>
      <c r="G5" s="15">
        <f>(E5*E$17+F5*F$17)/(E$17+F$17)</f>
        <v>26.999999999999996</v>
      </c>
      <c r="H5" s="65">
        <v>23.275862068965516</v>
      </c>
      <c r="I5" s="65">
        <v>23.3</v>
      </c>
      <c r="J5" s="27">
        <f t="shared" ref="J5:J16" si="0">(H5*H$17+I5*I$17)/(H$17+I$17)</f>
        <v>23.290693606578664</v>
      </c>
      <c r="K5" s="26">
        <f t="shared" ref="K5:K16" si="1">H5</f>
        <v>23.275862068965516</v>
      </c>
      <c r="L5" s="26">
        <f t="shared" ref="L5:L16" si="2">I5</f>
        <v>23.3</v>
      </c>
      <c r="O5" s="71" t="s">
        <v>102</v>
      </c>
    </row>
    <row r="6" spans="1:18" customFormat="1">
      <c r="A6" s="1" t="s">
        <v>9</v>
      </c>
      <c r="B6" s="31">
        <v>7</v>
      </c>
      <c r="C6" s="31">
        <v>9</v>
      </c>
      <c r="D6" s="15">
        <f t="shared" ref="D6:D16" si="3">(B6*B$17+C6*C$17)/(B$17+C$17)</f>
        <v>8.0302842495137838</v>
      </c>
      <c r="E6" s="19">
        <v>7</v>
      </c>
      <c r="F6" s="19">
        <v>9</v>
      </c>
      <c r="G6" s="15">
        <f t="shared" ref="G6:G19" si="4">(E6*E$17+F6*F$17)/(E$17+F$17)</f>
        <v>8.228898830803681</v>
      </c>
      <c r="H6" s="65">
        <v>6.3</v>
      </c>
      <c r="I6" s="65">
        <v>8.5499999999999989</v>
      </c>
      <c r="J6" s="27">
        <f t="shared" si="0"/>
        <v>7.6825111846541398</v>
      </c>
      <c r="K6" s="26">
        <f t="shared" si="1"/>
        <v>6.3</v>
      </c>
      <c r="L6" s="26">
        <f t="shared" si="2"/>
        <v>8.5499999999999989</v>
      </c>
      <c r="O6" s="72" t="s">
        <v>103</v>
      </c>
    </row>
    <row r="7" spans="1:18" customFormat="1">
      <c r="A7" s="1" t="s">
        <v>10</v>
      </c>
      <c r="B7" s="31">
        <v>4</v>
      </c>
      <c r="C7" s="31">
        <v>6</v>
      </c>
      <c r="D7" s="15">
        <f t="shared" si="3"/>
        <v>5.0302842495137847</v>
      </c>
      <c r="E7" s="19">
        <v>4</v>
      </c>
      <c r="F7" s="19">
        <v>6</v>
      </c>
      <c r="G7" s="15">
        <f t="shared" si="4"/>
        <v>5.2288988308036792</v>
      </c>
      <c r="H7" s="65">
        <v>3.6</v>
      </c>
      <c r="I7" s="65">
        <v>5.6999999999999993</v>
      </c>
      <c r="J7" s="27">
        <f t="shared" si="0"/>
        <v>4.8903437723438641</v>
      </c>
      <c r="K7" s="26">
        <f t="shared" si="1"/>
        <v>3.6</v>
      </c>
      <c r="L7" s="26">
        <f t="shared" si="2"/>
        <v>5.6999999999999993</v>
      </c>
      <c r="O7" s="73" t="s">
        <v>104</v>
      </c>
    </row>
    <row r="8" spans="1:18" customFormat="1">
      <c r="A8" s="1" t="s">
        <v>11</v>
      </c>
      <c r="B8" s="31">
        <v>4</v>
      </c>
      <c r="C8" s="31">
        <v>6</v>
      </c>
      <c r="D8" s="6">
        <f t="shared" si="3"/>
        <v>5.0302842495137847</v>
      </c>
      <c r="E8" s="19">
        <v>4</v>
      </c>
      <c r="F8" s="19">
        <v>6</v>
      </c>
      <c r="G8" s="15">
        <f t="shared" si="4"/>
        <v>5.2288988308036792</v>
      </c>
      <c r="H8" s="65">
        <v>3.6</v>
      </c>
      <c r="I8" s="65">
        <v>5.6999999999999993</v>
      </c>
      <c r="J8" s="6">
        <f t="shared" si="0"/>
        <v>4.8903437723438641</v>
      </c>
      <c r="K8" s="26">
        <f t="shared" si="1"/>
        <v>3.6</v>
      </c>
      <c r="L8" s="26">
        <f t="shared" si="2"/>
        <v>5.6999999999999993</v>
      </c>
      <c r="O8" s="74" t="s">
        <v>105</v>
      </c>
    </row>
    <row r="9" spans="1:18" customFormat="1">
      <c r="A9" s="1" t="s">
        <v>12</v>
      </c>
      <c r="B9" s="55">
        <v>80</v>
      </c>
      <c r="C9" s="56">
        <v>70.096496448367702</v>
      </c>
      <c r="D9" s="6">
        <f t="shared" si="3"/>
        <v>74.898288137874701</v>
      </c>
      <c r="E9" s="19">
        <v>80</v>
      </c>
      <c r="F9" s="19">
        <v>70.096496448367702</v>
      </c>
      <c r="G9" s="15">
        <f t="shared" si="4"/>
        <v>73.914798032269502</v>
      </c>
      <c r="H9" s="65">
        <v>84</v>
      </c>
      <c r="I9" s="65">
        <v>73.601321270786087</v>
      </c>
      <c r="J9" s="6">
        <f t="shared" si="0"/>
        <v>77.610537933882952</v>
      </c>
      <c r="K9" s="26">
        <f t="shared" si="1"/>
        <v>84</v>
      </c>
      <c r="L9" s="26">
        <f t="shared" si="2"/>
        <v>73.601321270786087</v>
      </c>
      <c r="O9" s="28"/>
    </row>
    <row r="10" spans="1:18" customFormat="1">
      <c r="A10" s="1" t="s">
        <v>13</v>
      </c>
      <c r="B10" s="55">
        <v>370</v>
      </c>
      <c r="C10" s="56">
        <v>370</v>
      </c>
      <c r="D10" s="6">
        <f t="shared" si="3"/>
        <v>370</v>
      </c>
      <c r="E10" s="19">
        <v>370</v>
      </c>
      <c r="F10" s="19">
        <v>370</v>
      </c>
      <c r="G10" s="15">
        <f t="shared" si="4"/>
        <v>370.00000000000006</v>
      </c>
      <c r="H10" s="65">
        <f>E10*1.2</f>
        <v>444</v>
      </c>
      <c r="I10" s="65">
        <v>462.5</v>
      </c>
      <c r="J10" s="6">
        <f t="shared" si="0"/>
        <v>455.367314184934</v>
      </c>
      <c r="K10" s="26">
        <f t="shared" si="1"/>
        <v>444</v>
      </c>
      <c r="L10" s="26">
        <f t="shared" si="2"/>
        <v>462.5</v>
      </c>
    </row>
    <row r="11" spans="1:18" customFormat="1">
      <c r="A11" s="1" t="s">
        <v>14</v>
      </c>
      <c r="B11" s="31">
        <v>480</v>
      </c>
      <c r="C11" s="31">
        <v>480</v>
      </c>
      <c r="D11" s="6">
        <f t="shared" si="3"/>
        <v>479.99999999999994</v>
      </c>
      <c r="E11" s="19">
        <v>480</v>
      </c>
      <c r="F11" s="19">
        <v>480</v>
      </c>
      <c r="G11" s="15">
        <f t="shared" si="4"/>
        <v>480</v>
      </c>
      <c r="H11" s="65">
        <f t="shared" ref="H11:H13" si="5">E11*1.2</f>
        <v>576</v>
      </c>
      <c r="I11" s="65">
        <v>600</v>
      </c>
      <c r="J11" s="6">
        <f t="shared" si="0"/>
        <v>590.74678596964418</v>
      </c>
      <c r="K11" s="26">
        <f t="shared" si="1"/>
        <v>576</v>
      </c>
      <c r="L11" s="26">
        <f t="shared" si="2"/>
        <v>600</v>
      </c>
    </row>
    <row r="12" spans="1:18" customFormat="1">
      <c r="A12" s="1" t="s">
        <v>15</v>
      </c>
      <c r="B12" s="31">
        <v>380</v>
      </c>
      <c r="C12" s="31">
        <v>380</v>
      </c>
      <c r="D12" s="6">
        <f t="shared" si="3"/>
        <v>380</v>
      </c>
      <c r="E12" s="19">
        <v>380</v>
      </c>
      <c r="F12" s="19">
        <v>380</v>
      </c>
      <c r="G12" s="15">
        <f t="shared" si="4"/>
        <v>380</v>
      </c>
      <c r="H12" s="65">
        <f t="shared" si="5"/>
        <v>456</v>
      </c>
      <c r="I12" s="65">
        <v>475</v>
      </c>
      <c r="J12" s="6">
        <f t="shared" si="0"/>
        <v>467.67453889263498</v>
      </c>
      <c r="K12" s="26">
        <f t="shared" si="1"/>
        <v>456</v>
      </c>
      <c r="L12" s="26">
        <f t="shared" si="2"/>
        <v>475</v>
      </c>
      <c r="P12" t="s">
        <v>133</v>
      </c>
    </row>
    <row r="13" spans="1:18" customFormat="1">
      <c r="A13" s="1" t="s">
        <v>16</v>
      </c>
      <c r="B13" s="31">
        <v>400</v>
      </c>
      <c r="C13" s="31">
        <v>400</v>
      </c>
      <c r="D13" s="6">
        <f t="shared" si="3"/>
        <v>400</v>
      </c>
      <c r="E13" s="19">
        <v>400</v>
      </c>
      <c r="F13" s="19">
        <v>400</v>
      </c>
      <c r="G13" s="15">
        <f t="shared" si="4"/>
        <v>399.99999999999994</v>
      </c>
      <c r="H13" s="65">
        <f t="shared" si="5"/>
        <v>480</v>
      </c>
      <c r="I13" s="65">
        <v>500</v>
      </c>
      <c r="J13" s="6">
        <f t="shared" si="0"/>
        <v>492.28898830803678</v>
      </c>
      <c r="K13" s="26">
        <f t="shared" si="1"/>
        <v>480</v>
      </c>
      <c r="L13" s="26">
        <f t="shared" si="2"/>
        <v>500</v>
      </c>
      <c r="Q13" t="s">
        <v>134</v>
      </c>
      <c r="R13" t="s">
        <v>135</v>
      </c>
    </row>
    <row r="14" spans="1:18" customFormat="1">
      <c r="A14" s="1" t="s">
        <v>17</v>
      </c>
      <c r="B14" s="31">
        <v>3.4</v>
      </c>
      <c r="C14" s="31">
        <v>3.4</v>
      </c>
      <c r="D14" s="6">
        <f t="shared" si="3"/>
        <v>3.4</v>
      </c>
      <c r="E14" s="19">
        <v>3.4</v>
      </c>
      <c r="F14" s="19">
        <v>3.4</v>
      </c>
      <c r="G14" s="15">
        <f t="shared" si="4"/>
        <v>3.4</v>
      </c>
      <c r="H14" s="65">
        <v>3.6</v>
      </c>
      <c r="I14" s="65">
        <v>3.6040000000000001</v>
      </c>
      <c r="J14" s="6">
        <f t="shared" si="0"/>
        <v>3.6024577976616081</v>
      </c>
      <c r="K14" s="26">
        <f t="shared" si="1"/>
        <v>3.6</v>
      </c>
      <c r="L14" s="26">
        <f t="shared" si="2"/>
        <v>3.6040000000000001</v>
      </c>
      <c r="Q14" s="129">
        <v>891734.5</v>
      </c>
      <c r="R14" s="129">
        <v>891734.5</v>
      </c>
    </row>
    <row r="15" spans="1:18" customFormat="1">
      <c r="A15" s="1" t="s">
        <v>18</v>
      </c>
      <c r="B15" s="55">
        <v>3.5</v>
      </c>
      <c r="C15" s="56">
        <v>3.600000000000001</v>
      </c>
      <c r="D15" s="6">
        <f t="shared" si="3"/>
        <v>3.55151421247569</v>
      </c>
      <c r="E15" s="19">
        <v>3.5</v>
      </c>
      <c r="F15" s="19">
        <v>3.600000000000001</v>
      </c>
      <c r="G15" s="15">
        <f t="shared" si="4"/>
        <v>3.5614449415401848</v>
      </c>
      <c r="H15" s="65">
        <v>3.5</v>
      </c>
      <c r="I15" s="65">
        <v>3.600000000000001</v>
      </c>
      <c r="J15" s="6">
        <f t="shared" si="0"/>
        <v>3.5614449415401848</v>
      </c>
      <c r="K15" s="26">
        <f t="shared" si="1"/>
        <v>3.5</v>
      </c>
      <c r="L15" s="26">
        <f t="shared" si="2"/>
        <v>3.600000000000001</v>
      </c>
      <c r="P15" t="s">
        <v>136</v>
      </c>
      <c r="Q15" s="130">
        <v>251357.1837639095</v>
      </c>
      <c r="R15" s="130">
        <v>282970.7466048036</v>
      </c>
    </row>
    <row r="16" spans="1:18" customFormat="1">
      <c r="A16" s="1" t="s">
        <v>19</v>
      </c>
      <c r="B16" s="9">
        <v>1956</v>
      </c>
      <c r="C16" s="9">
        <v>1986</v>
      </c>
      <c r="D16" s="6">
        <f t="shared" si="3"/>
        <v>1971.4542637427066</v>
      </c>
      <c r="E16" s="19">
        <v>1956</v>
      </c>
      <c r="F16" s="19">
        <v>1986</v>
      </c>
      <c r="G16" s="15">
        <f t="shared" si="4"/>
        <v>1974.4334824620553</v>
      </c>
      <c r="H16" s="65">
        <v>2445</v>
      </c>
      <c r="I16" s="65">
        <v>2581.8000000000002</v>
      </c>
      <c r="J16" s="6">
        <f t="shared" si="0"/>
        <v>2529.0566800269717</v>
      </c>
      <c r="K16" s="26">
        <f t="shared" si="1"/>
        <v>2445</v>
      </c>
      <c r="L16" s="26">
        <f t="shared" si="2"/>
        <v>2581.8000000000002</v>
      </c>
      <c r="P16" t="s">
        <v>137</v>
      </c>
      <c r="Q16" s="131">
        <v>675521.86</v>
      </c>
      <c r="R16" s="131">
        <v>715775.84</v>
      </c>
    </row>
    <row r="17" spans="1:18" customFormat="1">
      <c r="A17" s="1" t="s">
        <v>20</v>
      </c>
      <c r="B17" s="11">
        <v>331808.46669435385</v>
      </c>
      <c r="C17" s="11">
        <v>352533.24174543424</v>
      </c>
      <c r="D17" s="14">
        <v>684341.70843978808</v>
      </c>
      <c r="E17" s="62">
        <v>397560.51900139626</v>
      </c>
      <c r="F17" s="62">
        <v>633589.56838792458</v>
      </c>
      <c r="G17" s="16">
        <v>1031150.0873893208</v>
      </c>
      <c r="H17" s="66">
        <v>397560.51900139626</v>
      </c>
      <c r="I17" s="66">
        <v>633589.56838792458</v>
      </c>
      <c r="J17" s="7">
        <v>1031150.0873893208</v>
      </c>
      <c r="K17" s="51">
        <v>397560.51900139626</v>
      </c>
      <c r="L17" s="51">
        <v>633589.56838792458</v>
      </c>
    </row>
    <row r="18" spans="1:18" customFormat="1">
      <c r="A18" s="1" t="s">
        <v>21</v>
      </c>
      <c r="B18" s="53">
        <v>13272.338667774155</v>
      </c>
      <c r="C18" s="57">
        <v>14101.329669817369</v>
      </c>
      <c r="D18" s="14">
        <v>27373.668337591524</v>
      </c>
      <c r="E18" s="62">
        <v>15902.420760055851</v>
      </c>
      <c r="F18" s="62">
        <v>25343.582735516982</v>
      </c>
      <c r="G18" s="16">
        <v>41246.003495572833</v>
      </c>
      <c r="H18" s="66">
        <v>15902.420760055851</v>
      </c>
      <c r="I18" s="66">
        <v>25343.582735516982</v>
      </c>
      <c r="J18" s="7">
        <v>41246.003495572833</v>
      </c>
      <c r="K18" s="51">
        <v>15902.420760055851</v>
      </c>
      <c r="L18" s="51">
        <v>25343.582735516982</v>
      </c>
    </row>
    <row r="19" spans="1:18" customFormat="1">
      <c r="A19" s="1" t="s">
        <v>22</v>
      </c>
      <c r="B19" s="54">
        <v>15</v>
      </c>
      <c r="C19" s="12">
        <v>21</v>
      </c>
      <c r="D19" s="6">
        <f>(B19*$B$17+C19*$C$17)/($B$17+$C$17)</f>
        <v>18.090852748541355</v>
      </c>
      <c r="E19" s="19">
        <v>15</v>
      </c>
      <c r="F19" s="63">
        <v>21</v>
      </c>
      <c r="G19" s="15">
        <f t="shared" si="4"/>
        <v>18.686696492411041</v>
      </c>
      <c r="H19" s="65">
        <v>12</v>
      </c>
      <c r="I19" s="65">
        <v>16.8</v>
      </c>
      <c r="J19" s="6">
        <f>(H19*H$17+I19*I$17)/(H$17+I$17)</f>
        <v>14.949357193928831</v>
      </c>
      <c r="K19" s="26">
        <f>H19</f>
        <v>12</v>
      </c>
      <c r="L19" s="26">
        <f>I19</f>
        <v>16.8</v>
      </c>
      <c r="P19" t="s">
        <v>138</v>
      </c>
    </row>
    <row r="20" spans="1:18" customFormat="1">
      <c r="A20" s="1" t="s">
        <v>23</v>
      </c>
      <c r="B20" s="31">
        <v>35</v>
      </c>
      <c r="C20" s="31">
        <v>35</v>
      </c>
      <c r="D20" s="6">
        <f>(B20*$B$17+C20*$C$17)/($B$17+$C$17)</f>
        <v>34.999999999999993</v>
      </c>
      <c r="E20" s="19">
        <v>35</v>
      </c>
      <c r="F20" s="63">
        <v>35</v>
      </c>
      <c r="G20" s="15">
        <f>(E20*E$17+F20*F$17)/(E$17+F$17)</f>
        <v>35</v>
      </c>
      <c r="H20" s="65">
        <v>38.5</v>
      </c>
      <c r="I20" s="65">
        <v>38.5</v>
      </c>
      <c r="J20" s="6">
        <f>(H20*H$17+I20*I$17)/(H$17+I$17)</f>
        <v>38.5</v>
      </c>
      <c r="K20" s="26">
        <f>H20</f>
        <v>38.5</v>
      </c>
      <c r="L20" s="26">
        <f>I20</f>
        <v>38.5</v>
      </c>
      <c r="Q20" t="s">
        <v>134</v>
      </c>
      <c r="R20" t="s">
        <v>135</v>
      </c>
    </row>
    <row r="21" spans="1:18" customFormat="1">
      <c r="A21" s="101" t="s">
        <v>58</v>
      </c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Q21">
        <v>1068444.4000000001</v>
      </c>
      <c r="R21">
        <v>1602666.5999999999</v>
      </c>
    </row>
    <row r="22" spans="1:18" customFormat="1">
      <c r="A22" s="22" t="s">
        <v>59</v>
      </c>
      <c r="B22" s="23"/>
      <c r="C22" s="23"/>
      <c r="D22" s="6">
        <f t="shared" ref="D22:D30" si="6">(B22*$B$17+C22*$C$17)/($B$17+$C$17)</f>
        <v>0</v>
      </c>
      <c r="E22" s="19"/>
      <c r="F22" s="19"/>
      <c r="G22" s="15">
        <f t="shared" ref="G22:G30" si="7">(E22*E$17+F22*F$17)/(E$17+F$17)</f>
        <v>0</v>
      </c>
      <c r="H22" s="18"/>
      <c r="I22" s="18"/>
      <c r="J22" s="6">
        <f t="shared" ref="J22:J30" si="8">(H22*H$17+I22*I$17)/(H$17+I$17)</f>
        <v>0</v>
      </c>
      <c r="K22" s="25">
        <v>5</v>
      </c>
      <c r="L22" s="25">
        <v>20</v>
      </c>
      <c r="P22" t="s">
        <v>136</v>
      </c>
      <c r="Q22">
        <v>374125.94775619492</v>
      </c>
      <c r="R22" s="130">
        <v>591894.84910812671</v>
      </c>
    </row>
    <row r="23" spans="1:18" customFormat="1">
      <c r="A23" s="22" t="s">
        <v>60</v>
      </c>
      <c r="B23" s="31">
        <v>40</v>
      </c>
      <c r="C23" s="31">
        <v>30</v>
      </c>
      <c r="D23" s="6">
        <f t="shared" si="6"/>
        <v>34.848578752431074</v>
      </c>
      <c r="E23" s="43">
        <v>40</v>
      </c>
      <c r="F23" s="43">
        <v>30</v>
      </c>
      <c r="G23" s="15">
        <f t="shared" si="7"/>
        <v>33.855505845981604</v>
      </c>
      <c r="H23" s="37">
        <v>40</v>
      </c>
      <c r="I23" s="37">
        <v>30</v>
      </c>
      <c r="J23" s="6">
        <f t="shared" si="8"/>
        <v>33.855505845981604</v>
      </c>
      <c r="K23" s="25">
        <v>10</v>
      </c>
      <c r="L23" s="25">
        <v>10</v>
      </c>
      <c r="P23" t="s">
        <v>137</v>
      </c>
      <c r="Q23" s="131">
        <v>1005463.96</v>
      </c>
      <c r="R23" s="131">
        <v>1497199.69</v>
      </c>
    </row>
    <row r="24" spans="1:18" customFormat="1">
      <c r="A24" s="22" t="s">
        <v>61</v>
      </c>
      <c r="B24" s="23"/>
      <c r="C24" s="23"/>
      <c r="D24" s="6">
        <f t="shared" si="6"/>
        <v>0</v>
      </c>
      <c r="E24" s="19"/>
      <c r="F24" s="19"/>
      <c r="G24" s="15">
        <f t="shared" si="7"/>
        <v>0</v>
      </c>
      <c r="H24" s="18"/>
      <c r="I24" s="18"/>
      <c r="J24" s="6">
        <f t="shared" si="8"/>
        <v>0</v>
      </c>
      <c r="K24" s="25">
        <v>5</v>
      </c>
      <c r="L24" s="25">
        <v>10</v>
      </c>
      <c r="Q24" s="130">
        <v>397560.51900139626</v>
      </c>
      <c r="R24" s="130">
        <v>633589.56838792458</v>
      </c>
    </row>
    <row r="25" spans="1:18" customFormat="1">
      <c r="A25" s="22" t="s">
        <v>62</v>
      </c>
      <c r="B25" s="23"/>
      <c r="C25" s="23"/>
      <c r="D25" s="6">
        <f t="shared" si="6"/>
        <v>0</v>
      </c>
      <c r="E25" s="19"/>
      <c r="F25" s="19"/>
      <c r="G25" s="15">
        <f t="shared" si="7"/>
        <v>0</v>
      </c>
      <c r="H25" s="18"/>
      <c r="I25" s="18"/>
      <c r="J25" s="6">
        <f t="shared" si="8"/>
        <v>0</v>
      </c>
      <c r="K25" s="25">
        <f t="shared" ref="K25:L27" si="9">H25</f>
        <v>0</v>
      </c>
      <c r="L25" s="25">
        <f t="shared" si="9"/>
        <v>0</v>
      </c>
    </row>
    <row r="26" spans="1:18" customFormat="1">
      <c r="A26" s="22" t="s">
        <v>63</v>
      </c>
      <c r="B26" s="23"/>
      <c r="C26" s="23"/>
      <c r="D26" s="6">
        <f t="shared" si="6"/>
        <v>0</v>
      </c>
      <c r="E26" s="19"/>
      <c r="F26" s="19"/>
      <c r="G26" s="15">
        <f t="shared" si="7"/>
        <v>0</v>
      </c>
      <c r="H26" s="18"/>
      <c r="I26" s="18"/>
      <c r="J26" s="6">
        <f t="shared" si="8"/>
        <v>0</v>
      </c>
      <c r="K26" s="25">
        <f t="shared" si="9"/>
        <v>0</v>
      </c>
      <c r="L26" s="25">
        <f t="shared" si="9"/>
        <v>0</v>
      </c>
    </row>
    <row r="27" spans="1:18" customFormat="1">
      <c r="A27" s="22" t="s">
        <v>64</v>
      </c>
      <c r="B27" s="23"/>
      <c r="C27" s="23"/>
      <c r="D27" s="6">
        <f t="shared" si="6"/>
        <v>0</v>
      </c>
      <c r="E27" s="19"/>
      <c r="F27" s="19"/>
      <c r="G27" s="15">
        <f t="shared" si="7"/>
        <v>0</v>
      </c>
      <c r="H27" s="18"/>
      <c r="I27" s="18"/>
      <c r="J27" s="6">
        <f t="shared" si="8"/>
        <v>0</v>
      </c>
      <c r="K27" s="25">
        <f t="shared" si="9"/>
        <v>0</v>
      </c>
      <c r="L27" s="25">
        <f t="shared" si="9"/>
        <v>0</v>
      </c>
    </row>
    <row r="28" spans="1:18" customFormat="1">
      <c r="A28" s="22" t="s">
        <v>65</v>
      </c>
      <c r="B28" s="52">
        <v>30</v>
      </c>
      <c r="C28" s="52">
        <v>35</v>
      </c>
      <c r="D28" s="6">
        <f t="shared" si="6"/>
        <v>32.57571062378446</v>
      </c>
      <c r="E28" s="19">
        <v>30</v>
      </c>
      <c r="F28" s="19">
        <v>35</v>
      </c>
      <c r="G28" s="15">
        <f t="shared" si="7"/>
        <v>33.072247077009202</v>
      </c>
      <c r="H28" s="19">
        <v>30</v>
      </c>
      <c r="I28" s="19">
        <v>35</v>
      </c>
      <c r="J28" s="6">
        <f t="shared" si="8"/>
        <v>33.072247077009202</v>
      </c>
      <c r="K28" s="25">
        <v>40</v>
      </c>
      <c r="L28" s="25">
        <v>30</v>
      </c>
    </row>
    <row r="29" spans="1:18" customFormat="1">
      <c r="A29" s="22" t="s">
        <v>66</v>
      </c>
      <c r="B29" s="52">
        <v>30</v>
      </c>
      <c r="C29" s="52">
        <v>35</v>
      </c>
      <c r="D29" s="6">
        <f t="shared" si="6"/>
        <v>32.57571062378446</v>
      </c>
      <c r="E29" s="19">
        <v>30</v>
      </c>
      <c r="F29" s="19">
        <v>35</v>
      </c>
      <c r="G29" s="15">
        <f t="shared" si="7"/>
        <v>33.072247077009202</v>
      </c>
      <c r="H29" s="19">
        <v>30</v>
      </c>
      <c r="I29" s="19">
        <v>35</v>
      </c>
      <c r="J29" s="6">
        <f t="shared" si="8"/>
        <v>33.072247077009202</v>
      </c>
      <c r="K29" s="25">
        <v>40</v>
      </c>
      <c r="L29" s="25">
        <v>30</v>
      </c>
    </row>
    <row r="30" spans="1:18" customFormat="1">
      <c r="A30" s="22" t="s">
        <v>67</v>
      </c>
      <c r="B30" s="23"/>
      <c r="C30" s="23"/>
      <c r="D30" s="6">
        <f t="shared" si="6"/>
        <v>0</v>
      </c>
      <c r="E30" s="19"/>
      <c r="F30" s="19"/>
      <c r="G30" s="15">
        <f t="shared" si="7"/>
        <v>0</v>
      </c>
      <c r="H30" s="18"/>
      <c r="I30" s="18"/>
      <c r="J30" s="6">
        <f t="shared" si="8"/>
        <v>0</v>
      </c>
      <c r="K30" s="25">
        <f>H30</f>
        <v>0</v>
      </c>
      <c r="L30" s="25">
        <f>I30</f>
        <v>0</v>
      </c>
    </row>
    <row r="31" spans="1:18" customFormat="1">
      <c r="A31" s="101" t="s">
        <v>106</v>
      </c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</row>
    <row r="32" spans="1:18" customFormat="1">
      <c r="A32" s="22" t="s">
        <v>24</v>
      </c>
      <c r="B32" s="58">
        <v>0</v>
      </c>
      <c r="C32" s="60">
        <v>5</v>
      </c>
      <c r="D32" s="6">
        <f t="shared" ref="D32:D60" si="10">(B32*$B$17+C32*$C$17)/($B$17+$C$17)</f>
        <v>2.5757106237844622</v>
      </c>
      <c r="E32" s="19">
        <v>0</v>
      </c>
      <c r="F32" s="19">
        <v>5</v>
      </c>
      <c r="G32" s="15">
        <f>(E32*$E$17+F32*$F$17)/($E$17+$F$17)</f>
        <v>3.0722470770092007</v>
      </c>
      <c r="H32" s="19">
        <v>0</v>
      </c>
      <c r="I32" s="63">
        <v>5</v>
      </c>
      <c r="J32" s="15">
        <f t="shared" ref="J32:J60" si="11">(H32*H$17+I32*I$17)/(H$17+I$17)</f>
        <v>3.0722470770092007</v>
      </c>
      <c r="K32" s="26">
        <f t="shared" ref="K32:K60" si="12">H32</f>
        <v>0</v>
      </c>
      <c r="L32" s="26">
        <f t="shared" ref="L32:L60" si="13">I32</f>
        <v>5</v>
      </c>
    </row>
    <row r="33" spans="1:12" customFormat="1">
      <c r="A33" s="1" t="s">
        <v>25</v>
      </c>
      <c r="B33" s="58">
        <v>0</v>
      </c>
      <c r="C33" s="60">
        <v>0</v>
      </c>
      <c r="D33" s="6">
        <f t="shared" si="10"/>
        <v>0</v>
      </c>
      <c r="E33" s="19">
        <v>0</v>
      </c>
      <c r="F33" s="19">
        <v>0</v>
      </c>
      <c r="G33" s="15">
        <f t="shared" ref="G33:G60" si="14">(E33*$E$17+F33*$F$17)/($E$17+$F$17)</f>
        <v>0</v>
      </c>
      <c r="H33" s="19">
        <v>0</v>
      </c>
      <c r="I33" s="63">
        <v>0</v>
      </c>
      <c r="J33" s="15">
        <f t="shared" si="11"/>
        <v>0</v>
      </c>
      <c r="K33" s="26">
        <f t="shared" si="12"/>
        <v>0</v>
      </c>
      <c r="L33" s="26">
        <f t="shared" si="13"/>
        <v>0</v>
      </c>
    </row>
    <row r="34" spans="1:12" customFormat="1">
      <c r="A34" s="1" t="s">
        <v>26</v>
      </c>
      <c r="B34" s="58">
        <v>0</v>
      </c>
      <c r="C34" s="60">
        <v>0</v>
      </c>
      <c r="D34" s="6">
        <f t="shared" si="10"/>
        <v>0</v>
      </c>
      <c r="E34" s="19">
        <v>0</v>
      </c>
      <c r="F34" s="19">
        <v>0</v>
      </c>
      <c r="G34" s="15">
        <f t="shared" si="14"/>
        <v>0</v>
      </c>
      <c r="H34" s="19">
        <v>0</v>
      </c>
      <c r="I34" s="63">
        <v>0</v>
      </c>
      <c r="J34" s="15">
        <f t="shared" si="11"/>
        <v>0</v>
      </c>
      <c r="K34" s="26">
        <f t="shared" si="12"/>
        <v>0</v>
      </c>
      <c r="L34" s="26">
        <f t="shared" si="13"/>
        <v>0</v>
      </c>
    </row>
    <row r="35" spans="1:12" customFormat="1">
      <c r="A35" s="1" t="s">
        <v>27</v>
      </c>
      <c r="B35" s="58">
        <v>0</v>
      </c>
      <c r="C35" s="60">
        <v>0</v>
      </c>
      <c r="D35" s="6">
        <f t="shared" si="10"/>
        <v>0</v>
      </c>
      <c r="E35" s="19">
        <v>0</v>
      </c>
      <c r="F35" s="19">
        <v>0</v>
      </c>
      <c r="G35" s="15">
        <f t="shared" si="14"/>
        <v>0</v>
      </c>
      <c r="H35" s="19">
        <v>5</v>
      </c>
      <c r="I35" s="63">
        <v>5</v>
      </c>
      <c r="J35" s="15">
        <f t="shared" si="11"/>
        <v>5</v>
      </c>
      <c r="K35" s="26">
        <f t="shared" si="12"/>
        <v>5</v>
      </c>
      <c r="L35" s="26">
        <f t="shared" si="13"/>
        <v>5</v>
      </c>
    </row>
    <row r="36" spans="1:12" customFormat="1">
      <c r="A36" s="1" t="s">
        <v>28</v>
      </c>
      <c r="B36" s="58">
        <v>0</v>
      </c>
      <c r="C36" s="60">
        <v>0</v>
      </c>
      <c r="D36" s="6">
        <f t="shared" si="10"/>
        <v>0</v>
      </c>
      <c r="E36" s="19">
        <v>0</v>
      </c>
      <c r="F36" s="19">
        <v>0</v>
      </c>
      <c r="G36" s="15">
        <f t="shared" si="14"/>
        <v>0</v>
      </c>
      <c r="H36" s="19">
        <v>0</v>
      </c>
      <c r="I36" s="63">
        <v>0</v>
      </c>
      <c r="J36" s="15">
        <f t="shared" si="11"/>
        <v>0</v>
      </c>
      <c r="K36" s="26">
        <f t="shared" si="12"/>
        <v>0</v>
      </c>
      <c r="L36" s="26">
        <f t="shared" si="13"/>
        <v>0</v>
      </c>
    </row>
    <row r="37" spans="1:12" customFormat="1">
      <c r="A37" s="1" t="s">
        <v>29</v>
      </c>
      <c r="B37" s="58">
        <v>0</v>
      </c>
      <c r="C37" s="60">
        <v>0</v>
      </c>
      <c r="D37" s="6">
        <f t="shared" si="10"/>
        <v>0</v>
      </c>
      <c r="E37" s="19">
        <v>0</v>
      </c>
      <c r="F37" s="19">
        <v>0</v>
      </c>
      <c r="G37" s="15">
        <f t="shared" si="14"/>
        <v>0</v>
      </c>
      <c r="H37" s="19">
        <v>0</v>
      </c>
      <c r="I37" s="63">
        <v>0</v>
      </c>
      <c r="J37" s="15">
        <f t="shared" si="11"/>
        <v>0</v>
      </c>
      <c r="K37" s="26">
        <f t="shared" si="12"/>
        <v>0</v>
      </c>
      <c r="L37" s="26">
        <f t="shared" si="13"/>
        <v>0</v>
      </c>
    </row>
    <row r="38" spans="1:12" customFormat="1">
      <c r="A38" s="1" t="s">
        <v>30</v>
      </c>
      <c r="B38" s="58">
        <v>9</v>
      </c>
      <c r="C38" s="60">
        <v>10</v>
      </c>
      <c r="D38" s="6">
        <f t="shared" si="10"/>
        <v>9.5151421247568919</v>
      </c>
      <c r="E38" s="19">
        <v>9</v>
      </c>
      <c r="F38" s="19">
        <v>10</v>
      </c>
      <c r="G38" s="15">
        <f t="shared" si="14"/>
        <v>9.6144494154018396</v>
      </c>
      <c r="H38" s="19">
        <v>2</v>
      </c>
      <c r="I38" s="63">
        <v>2</v>
      </c>
      <c r="J38" s="15">
        <f t="shared" si="11"/>
        <v>2</v>
      </c>
      <c r="K38" s="26">
        <f t="shared" si="12"/>
        <v>2</v>
      </c>
      <c r="L38" s="26">
        <f t="shared" si="13"/>
        <v>2</v>
      </c>
    </row>
    <row r="39" spans="1:12" customFormat="1">
      <c r="A39" s="1" t="s">
        <v>31</v>
      </c>
      <c r="B39" s="58">
        <v>0</v>
      </c>
      <c r="C39" s="60">
        <v>0</v>
      </c>
      <c r="D39" s="6">
        <f t="shared" si="10"/>
        <v>0</v>
      </c>
      <c r="E39" s="19">
        <v>0</v>
      </c>
      <c r="F39" s="19">
        <v>0</v>
      </c>
      <c r="G39" s="15">
        <f t="shared" si="14"/>
        <v>0</v>
      </c>
      <c r="H39" s="19">
        <v>0</v>
      </c>
      <c r="I39" s="63">
        <v>0</v>
      </c>
      <c r="J39" s="15">
        <f t="shared" si="11"/>
        <v>0</v>
      </c>
      <c r="K39" s="26">
        <f t="shared" si="12"/>
        <v>0</v>
      </c>
      <c r="L39" s="26">
        <f t="shared" si="13"/>
        <v>0</v>
      </c>
    </row>
    <row r="40" spans="1:12" customFormat="1">
      <c r="A40" s="1" t="s">
        <v>32</v>
      </c>
      <c r="B40" s="58">
        <v>0</v>
      </c>
      <c r="C40" s="60">
        <v>0</v>
      </c>
      <c r="D40" s="6">
        <f t="shared" si="10"/>
        <v>0</v>
      </c>
      <c r="E40" s="19">
        <v>0</v>
      </c>
      <c r="F40" s="19">
        <v>0</v>
      </c>
      <c r="G40" s="15">
        <f t="shared" si="14"/>
        <v>0</v>
      </c>
      <c r="H40" s="19">
        <v>0</v>
      </c>
      <c r="I40" s="63">
        <v>0</v>
      </c>
      <c r="J40" s="15">
        <f t="shared" si="11"/>
        <v>0</v>
      </c>
      <c r="K40" s="26">
        <f t="shared" si="12"/>
        <v>0</v>
      </c>
      <c r="L40" s="26">
        <f t="shared" si="13"/>
        <v>0</v>
      </c>
    </row>
    <row r="41" spans="1:12" customFormat="1">
      <c r="A41" s="1" t="s">
        <v>33</v>
      </c>
      <c r="B41" s="58">
        <v>0</v>
      </c>
      <c r="C41" s="60">
        <v>0</v>
      </c>
      <c r="D41" s="6">
        <f t="shared" si="10"/>
        <v>0</v>
      </c>
      <c r="E41" s="19">
        <v>0</v>
      </c>
      <c r="F41" s="19">
        <v>0</v>
      </c>
      <c r="G41" s="15">
        <f t="shared" si="14"/>
        <v>0</v>
      </c>
      <c r="H41" s="19">
        <v>0</v>
      </c>
      <c r="I41" s="63">
        <v>0</v>
      </c>
      <c r="J41" s="15">
        <f t="shared" si="11"/>
        <v>0</v>
      </c>
      <c r="K41" s="26">
        <f t="shared" si="12"/>
        <v>0</v>
      </c>
      <c r="L41" s="26">
        <f t="shared" si="13"/>
        <v>0</v>
      </c>
    </row>
    <row r="42" spans="1:12" customFormat="1">
      <c r="A42" s="1" t="s">
        <v>34</v>
      </c>
      <c r="B42" s="58">
        <v>9</v>
      </c>
      <c r="C42" s="60">
        <v>5</v>
      </c>
      <c r="D42" s="6">
        <f t="shared" si="10"/>
        <v>6.9394315009724297</v>
      </c>
      <c r="E42" s="19">
        <v>9</v>
      </c>
      <c r="F42" s="19">
        <v>5</v>
      </c>
      <c r="G42" s="15">
        <f t="shared" si="14"/>
        <v>6.5422023383926398</v>
      </c>
      <c r="H42" s="19">
        <v>0</v>
      </c>
      <c r="I42" s="63">
        <v>0</v>
      </c>
      <c r="J42" s="15">
        <f t="shared" si="11"/>
        <v>0</v>
      </c>
      <c r="K42" s="26">
        <f t="shared" si="12"/>
        <v>0</v>
      </c>
      <c r="L42" s="26">
        <f t="shared" si="13"/>
        <v>0</v>
      </c>
    </row>
    <row r="43" spans="1:12" customFormat="1">
      <c r="A43" s="1" t="s">
        <v>35</v>
      </c>
      <c r="B43" s="58">
        <v>0</v>
      </c>
      <c r="C43" s="60">
        <v>0</v>
      </c>
      <c r="D43" s="6">
        <f t="shared" si="10"/>
        <v>0</v>
      </c>
      <c r="E43" s="19">
        <v>0</v>
      </c>
      <c r="F43" s="19">
        <v>0</v>
      </c>
      <c r="G43" s="15">
        <f t="shared" si="14"/>
        <v>0</v>
      </c>
      <c r="H43" s="19">
        <v>0</v>
      </c>
      <c r="I43" s="63">
        <v>0</v>
      </c>
      <c r="J43" s="15">
        <f t="shared" si="11"/>
        <v>0</v>
      </c>
      <c r="K43" s="26">
        <f t="shared" si="12"/>
        <v>0</v>
      </c>
      <c r="L43" s="26">
        <f t="shared" si="13"/>
        <v>0</v>
      </c>
    </row>
    <row r="44" spans="1:12" customFormat="1">
      <c r="A44" s="1" t="s">
        <v>36</v>
      </c>
      <c r="B44" s="58">
        <v>0</v>
      </c>
      <c r="C44" s="60">
        <v>0</v>
      </c>
      <c r="D44" s="6">
        <f t="shared" si="10"/>
        <v>0</v>
      </c>
      <c r="E44" s="19">
        <v>0</v>
      </c>
      <c r="F44" s="19">
        <v>0</v>
      </c>
      <c r="G44" s="15">
        <f t="shared" si="14"/>
        <v>0</v>
      </c>
      <c r="H44" s="19">
        <v>0</v>
      </c>
      <c r="I44" s="63">
        <v>0</v>
      </c>
      <c r="J44" s="15">
        <f t="shared" si="11"/>
        <v>0</v>
      </c>
      <c r="K44" s="26">
        <f t="shared" si="12"/>
        <v>0</v>
      </c>
      <c r="L44" s="26">
        <f t="shared" si="13"/>
        <v>0</v>
      </c>
    </row>
    <row r="45" spans="1:12" customFormat="1">
      <c r="A45" s="1" t="s">
        <v>37</v>
      </c>
      <c r="B45" s="58">
        <v>40</v>
      </c>
      <c r="C45" s="60">
        <v>25</v>
      </c>
      <c r="D45" s="6">
        <f t="shared" si="10"/>
        <v>32.272868128646614</v>
      </c>
      <c r="E45" s="19">
        <v>40</v>
      </c>
      <c r="F45" s="19">
        <v>25</v>
      </c>
      <c r="G45" s="15">
        <f t="shared" si="14"/>
        <v>30.783258768972399</v>
      </c>
      <c r="H45" s="19">
        <v>35</v>
      </c>
      <c r="I45" s="63">
        <v>25</v>
      </c>
      <c r="J45" s="15">
        <f t="shared" si="11"/>
        <v>28.8555058459816</v>
      </c>
      <c r="K45" s="26">
        <f t="shared" si="12"/>
        <v>35</v>
      </c>
      <c r="L45" s="26">
        <f t="shared" si="13"/>
        <v>25</v>
      </c>
    </row>
    <row r="46" spans="1:12" customFormat="1">
      <c r="A46" s="1" t="s">
        <v>38</v>
      </c>
      <c r="B46" s="58">
        <v>9</v>
      </c>
      <c r="C46" s="60">
        <v>5</v>
      </c>
      <c r="D46" s="6">
        <f t="shared" si="10"/>
        <v>6.9394315009724297</v>
      </c>
      <c r="E46" s="19">
        <v>9</v>
      </c>
      <c r="F46" s="19">
        <v>5</v>
      </c>
      <c r="G46" s="15">
        <f t="shared" si="14"/>
        <v>6.5422023383926398</v>
      </c>
      <c r="H46" s="19">
        <v>7</v>
      </c>
      <c r="I46" s="63">
        <v>5</v>
      </c>
      <c r="J46" s="15">
        <f t="shared" si="11"/>
        <v>5.7711011691963199</v>
      </c>
      <c r="K46" s="26">
        <f t="shared" si="12"/>
        <v>7</v>
      </c>
      <c r="L46" s="26">
        <f t="shared" si="13"/>
        <v>5</v>
      </c>
    </row>
    <row r="47" spans="1:12" customFormat="1">
      <c r="A47" s="1" t="s">
        <v>39</v>
      </c>
      <c r="B47" s="58">
        <v>0</v>
      </c>
      <c r="C47" s="60">
        <v>0</v>
      </c>
      <c r="D47" s="6">
        <f t="shared" si="10"/>
        <v>0</v>
      </c>
      <c r="E47" s="19">
        <v>0</v>
      </c>
      <c r="F47" s="19">
        <v>0</v>
      </c>
      <c r="G47" s="15">
        <f t="shared" si="14"/>
        <v>0</v>
      </c>
      <c r="H47" s="19">
        <v>5</v>
      </c>
      <c r="I47" s="63">
        <v>0</v>
      </c>
      <c r="J47" s="15">
        <f t="shared" si="11"/>
        <v>1.9277529229907993</v>
      </c>
      <c r="K47" s="26">
        <f t="shared" si="12"/>
        <v>5</v>
      </c>
      <c r="L47" s="26">
        <f t="shared" si="13"/>
        <v>0</v>
      </c>
    </row>
    <row r="48" spans="1:12" customFormat="1">
      <c r="A48" s="1" t="s">
        <v>40</v>
      </c>
      <c r="B48" s="58">
        <v>0</v>
      </c>
      <c r="C48" s="60">
        <v>0</v>
      </c>
      <c r="D48" s="6">
        <f t="shared" si="10"/>
        <v>0</v>
      </c>
      <c r="E48" s="19">
        <v>0</v>
      </c>
      <c r="F48" s="19">
        <v>0</v>
      </c>
      <c r="G48" s="15">
        <f t="shared" si="14"/>
        <v>0</v>
      </c>
      <c r="H48" s="19">
        <v>0</v>
      </c>
      <c r="I48" s="63">
        <v>0</v>
      </c>
      <c r="J48" s="15">
        <f t="shared" si="11"/>
        <v>0</v>
      </c>
      <c r="K48" s="26">
        <f t="shared" si="12"/>
        <v>0</v>
      </c>
      <c r="L48" s="26">
        <f t="shared" si="13"/>
        <v>0</v>
      </c>
    </row>
    <row r="49" spans="1:12" customFormat="1">
      <c r="A49" s="1" t="s">
        <v>41</v>
      </c>
      <c r="B49" s="58">
        <v>9</v>
      </c>
      <c r="C49" s="60">
        <v>15</v>
      </c>
      <c r="D49" s="6">
        <f t="shared" si="10"/>
        <v>12.090852748541355</v>
      </c>
      <c r="E49" s="19">
        <v>9</v>
      </c>
      <c r="F49" s="19">
        <v>15</v>
      </c>
      <c r="G49" s="15">
        <f t="shared" si="14"/>
        <v>12.686696492411041</v>
      </c>
      <c r="H49" s="19">
        <v>20</v>
      </c>
      <c r="I49" s="63">
        <v>20</v>
      </c>
      <c r="J49" s="15">
        <f t="shared" si="11"/>
        <v>20</v>
      </c>
      <c r="K49" s="26">
        <f t="shared" si="12"/>
        <v>20</v>
      </c>
      <c r="L49" s="26">
        <f t="shared" si="13"/>
        <v>20</v>
      </c>
    </row>
    <row r="50" spans="1:12" customFormat="1">
      <c r="A50" s="1" t="s">
        <v>42</v>
      </c>
      <c r="B50" s="58">
        <v>0</v>
      </c>
      <c r="C50" s="60">
        <v>0</v>
      </c>
      <c r="D50" s="6">
        <f t="shared" si="10"/>
        <v>0</v>
      </c>
      <c r="E50" s="19">
        <v>0</v>
      </c>
      <c r="F50" s="19">
        <v>0</v>
      </c>
      <c r="G50" s="15">
        <f t="shared" si="14"/>
        <v>0</v>
      </c>
      <c r="H50" s="19">
        <v>0</v>
      </c>
      <c r="I50" s="63">
        <v>0</v>
      </c>
      <c r="J50" s="15">
        <f t="shared" si="11"/>
        <v>0</v>
      </c>
      <c r="K50" s="26">
        <f t="shared" si="12"/>
        <v>0</v>
      </c>
      <c r="L50" s="26">
        <f t="shared" si="13"/>
        <v>0</v>
      </c>
    </row>
    <row r="51" spans="1:12" customFormat="1">
      <c r="A51" s="1" t="s">
        <v>43</v>
      </c>
      <c r="B51" s="58">
        <v>10</v>
      </c>
      <c r="C51" s="60">
        <v>15</v>
      </c>
      <c r="D51" s="6">
        <f t="shared" si="10"/>
        <v>12.575710623784463</v>
      </c>
      <c r="E51" s="19">
        <v>10</v>
      </c>
      <c r="F51" s="19">
        <v>15</v>
      </c>
      <c r="G51" s="15">
        <f t="shared" si="14"/>
        <v>13.072247077009203</v>
      </c>
      <c r="H51" s="19">
        <v>7</v>
      </c>
      <c r="I51" s="63">
        <v>10</v>
      </c>
      <c r="J51" s="15">
        <f t="shared" si="11"/>
        <v>8.8433482462055206</v>
      </c>
      <c r="K51" s="26">
        <f t="shared" si="12"/>
        <v>7</v>
      </c>
      <c r="L51" s="26">
        <f t="shared" si="13"/>
        <v>10</v>
      </c>
    </row>
    <row r="52" spans="1:12" customFormat="1">
      <c r="A52" s="1" t="s">
        <v>44</v>
      </c>
      <c r="B52" s="58">
        <v>0</v>
      </c>
      <c r="C52" s="60">
        <v>0</v>
      </c>
      <c r="D52" s="6">
        <f t="shared" si="10"/>
        <v>0</v>
      </c>
      <c r="E52" s="19">
        <v>0</v>
      </c>
      <c r="F52" s="19">
        <v>0</v>
      </c>
      <c r="G52" s="15">
        <f t="shared" si="14"/>
        <v>0</v>
      </c>
      <c r="H52" s="19">
        <v>0</v>
      </c>
      <c r="I52" s="63">
        <v>0</v>
      </c>
      <c r="J52" s="15">
        <f t="shared" si="11"/>
        <v>0</v>
      </c>
      <c r="K52" s="26">
        <f t="shared" si="12"/>
        <v>0</v>
      </c>
      <c r="L52" s="26">
        <f t="shared" si="13"/>
        <v>0</v>
      </c>
    </row>
    <row r="53" spans="1:12" customFormat="1">
      <c r="A53" s="1" t="s">
        <v>45</v>
      </c>
      <c r="B53" s="58">
        <v>0</v>
      </c>
      <c r="C53" s="60">
        <v>0</v>
      </c>
      <c r="D53" s="6">
        <f t="shared" si="10"/>
        <v>0</v>
      </c>
      <c r="E53" s="19">
        <v>0</v>
      </c>
      <c r="F53" s="19">
        <v>0</v>
      </c>
      <c r="G53" s="15">
        <f t="shared" si="14"/>
        <v>0</v>
      </c>
      <c r="H53" s="19">
        <v>0</v>
      </c>
      <c r="I53" s="63">
        <v>0</v>
      </c>
      <c r="J53" s="15">
        <f t="shared" si="11"/>
        <v>0</v>
      </c>
      <c r="K53" s="26">
        <f t="shared" si="12"/>
        <v>0</v>
      </c>
      <c r="L53" s="26">
        <f t="shared" si="13"/>
        <v>0</v>
      </c>
    </row>
    <row r="54" spans="1:12" customFormat="1">
      <c r="A54" s="1" t="s">
        <v>46</v>
      </c>
      <c r="B54" s="58">
        <v>0</v>
      </c>
      <c r="C54" s="60">
        <v>0</v>
      </c>
      <c r="D54" s="6">
        <f t="shared" si="10"/>
        <v>0</v>
      </c>
      <c r="E54" s="19">
        <v>0</v>
      </c>
      <c r="F54" s="19">
        <v>0</v>
      </c>
      <c r="G54" s="15">
        <f t="shared" si="14"/>
        <v>0</v>
      </c>
      <c r="H54" s="19">
        <v>0</v>
      </c>
      <c r="I54" s="63">
        <v>0</v>
      </c>
      <c r="J54" s="15">
        <f t="shared" si="11"/>
        <v>0</v>
      </c>
      <c r="K54" s="26">
        <f t="shared" si="12"/>
        <v>0</v>
      </c>
      <c r="L54" s="26">
        <f t="shared" si="13"/>
        <v>0</v>
      </c>
    </row>
    <row r="55" spans="1:12" customFormat="1">
      <c r="A55" s="1" t="s">
        <v>47</v>
      </c>
      <c r="B55" s="58">
        <v>0</v>
      </c>
      <c r="C55" s="60">
        <v>0</v>
      </c>
      <c r="D55" s="6">
        <f t="shared" si="10"/>
        <v>0</v>
      </c>
      <c r="E55" s="19">
        <v>0</v>
      </c>
      <c r="F55" s="19">
        <v>0</v>
      </c>
      <c r="G55" s="15">
        <f t="shared" si="14"/>
        <v>0</v>
      </c>
      <c r="H55" s="19">
        <v>0</v>
      </c>
      <c r="I55" s="63">
        <v>0</v>
      </c>
      <c r="J55" s="15">
        <f t="shared" si="11"/>
        <v>0</v>
      </c>
      <c r="K55" s="26">
        <f t="shared" si="12"/>
        <v>0</v>
      </c>
      <c r="L55" s="26">
        <f t="shared" si="13"/>
        <v>0</v>
      </c>
    </row>
    <row r="56" spans="1:12" customFormat="1">
      <c r="A56" s="1" t="s">
        <v>48</v>
      </c>
      <c r="B56" s="58">
        <v>0</v>
      </c>
      <c r="C56" s="60">
        <v>0</v>
      </c>
      <c r="D56" s="6">
        <f t="shared" si="10"/>
        <v>0</v>
      </c>
      <c r="E56" s="19">
        <v>0</v>
      </c>
      <c r="F56" s="19">
        <v>0</v>
      </c>
      <c r="G56" s="15">
        <f t="shared" si="14"/>
        <v>0</v>
      </c>
      <c r="H56" s="19">
        <v>0</v>
      </c>
      <c r="I56" s="63">
        <v>0</v>
      </c>
      <c r="J56" s="15">
        <f t="shared" si="11"/>
        <v>0</v>
      </c>
      <c r="K56" s="26">
        <f t="shared" si="12"/>
        <v>0</v>
      </c>
      <c r="L56" s="26">
        <f t="shared" si="13"/>
        <v>0</v>
      </c>
    </row>
    <row r="57" spans="1:12" customFormat="1">
      <c r="A57" s="1" t="s">
        <v>49</v>
      </c>
      <c r="B57" s="58">
        <v>0</v>
      </c>
      <c r="C57" s="60">
        <v>0</v>
      </c>
      <c r="D57" s="6">
        <f t="shared" si="10"/>
        <v>0</v>
      </c>
      <c r="E57" s="19">
        <v>0</v>
      </c>
      <c r="F57" s="19">
        <v>0</v>
      </c>
      <c r="G57" s="15">
        <f t="shared" si="14"/>
        <v>0</v>
      </c>
      <c r="H57" s="19">
        <v>0</v>
      </c>
      <c r="I57" s="63">
        <v>0</v>
      </c>
      <c r="J57" s="15">
        <f t="shared" si="11"/>
        <v>0</v>
      </c>
      <c r="K57" s="26">
        <f t="shared" si="12"/>
        <v>0</v>
      </c>
      <c r="L57" s="26">
        <f t="shared" si="13"/>
        <v>0</v>
      </c>
    </row>
    <row r="58" spans="1:12" customFormat="1">
      <c r="A58" s="1" t="s">
        <v>50</v>
      </c>
      <c r="B58" s="58">
        <v>9</v>
      </c>
      <c r="C58" s="60">
        <v>10</v>
      </c>
      <c r="D58" s="6">
        <f t="shared" si="10"/>
        <v>9.5151421247568919</v>
      </c>
      <c r="E58" s="19">
        <v>9</v>
      </c>
      <c r="F58" s="19">
        <v>10</v>
      </c>
      <c r="G58" s="15">
        <f t="shared" si="14"/>
        <v>9.6144494154018396</v>
      </c>
      <c r="H58" s="19">
        <v>4</v>
      </c>
      <c r="I58" s="63">
        <v>8</v>
      </c>
      <c r="J58" s="15">
        <f t="shared" si="11"/>
        <v>6.4577976616073602</v>
      </c>
      <c r="K58" s="26">
        <f t="shared" si="12"/>
        <v>4</v>
      </c>
      <c r="L58" s="26">
        <f t="shared" si="13"/>
        <v>8</v>
      </c>
    </row>
    <row r="59" spans="1:12" customFormat="1">
      <c r="A59" s="1" t="s">
        <v>51</v>
      </c>
      <c r="B59" s="58">
        <v>5</v>
      </c>
      <c r="C59" s="60">
        <v>10</v>
      </c>
      <c r="D59" s="6">
        <f t="shared" si="10"/>
        <v>7.5757106237844622</v>
      </c>
      <c r="E59" s="19">
        <v>5</v>
      </c>
      <c r="F59" s="19">
        <v>10</v>
      </c>
      <c r="G59" s="15">
        <f t="shared" si="14"/>
        <v>8.0722470770091999</v>
      </c>
      <c r="H59" s="19">
        <v>15</v>
      </c>
      <c r="I59" s="63">
        <v>20</v>
      </c>
      <c r="J59" s="15">
        <f t="shared" si="11"/>
        <v>18.072247077009202</v>
      </c>
      <c r="K59" s="26">
        <f t="shared" si="12"/>
        <v>15</v>
      </c>
      <c r="L59" s="26">
        <f t="shared" si="13"/>
        <v>20</v>
      </c>
    </row>
    <row r="60" spans="1:12" customFormat="1">
      <c r="A60" s="1" t="s">
        <v>52</v>
      </c>
      <c r="B60" s="58">
        <v>0</v>
      </c>
      <c r="C60" s="60">
        <v>0</v>
      </c>
      <c r="D60" s="6">
        <f t="shared" si="10"/>
        <v>0</v>
      </c>
      <c r="E60" s="19">
        <v>0</v>
      </c>
      <c r="F60" s="19">
        <v>0</v>
      </c>
      <c r="G60" s="15">
        <f t="shared" si="14"/>
        <v>0</v>
      </c>
      <c r="H60" s="19">
        <v>0</v>
      </c>
      <c r="I60" s="63">
        <v>0</v>
      </c>
      <c r="J60" s="15">
        <f t="shared" si="11"/>
        <v>0</v>
      </c>
      <c r="K60" s="26">
        <f t="shared" si="12"/>
        <v>0</v>
      </c>
      <c r="L60" s="26">
        <f t="shared" si="13"/>
        <v>0</v>
      </c>
    </row>
    <row r="61" spans="1:12" customFormat="1" hidden="1">
      <c r="A61" s="18" t="s">
        <v>24</v>
      </c>
      <c r="B61" s="59">
        <v>0</v>
      </c>
      <c r="C61" s="61">
        <v>5</v>
      </c>
      <c r="D61" s="19">
        <f>D32</f>
        <v>2.5757106237844622</v>
      </c>
      <c r="E61" s="19">
        <v>0</v>
      </c>
      <c r="F61" s="19">
        <v>5</v>
      </c>
      <c r="G61" s="19">
        <f t="shared" ref="G61:L61" si="15">G32</f>
        <v>3.0722470770092007</v>
      </c>
      <c r="H61" s="19">
        <v>0</v>
      </c>
      <c r="I61" s="19">
        <v>5</v>
      </c>
      <c r="J61" s="19">
        <f t="shared" si="15"/>
        <v>3.0722470770092007</v>
      </c>
      <c r="K61" s="19">
        <f t="shared" si="15"/>
        <v>0</v>
      </c>
      <c r="L61" s="19">
        <f t="shared" si="15"/>
        <v>5</v>
      </c>
    </row>
    <row r="62" spans="1:12" customFormat="1" hidden="1">
      <c r="A62" s="20" t="s">
        <v>25</v>
      </c>
      <c r="B62" s="59">
        <v>0</v>
      </c>
      <c r="C62" s="61">
        <v>0</v>
      </c>
      <c r="D62" s="19">
        <f t="shared" ref="D62:L62" si="16">D33</f>
        <v>0</v>
      </c>
      <c r="E62" s="19">
        <v>0</v>
      </c>
      <c r="F62" s="19">
        <v>0</v>
      </c>
      <c r="G62" s="19">
        <f t="shared" si="16"/>
        <v>0</v>
      </c>
      <c r="H62" s="19">
        <v>0</v>
      </c>
      <c r="I62" s="19">
        <v>0</v>
      </c>
      <c r="J62" s="19">
        <f t="shared" si="16"/>
        <v>0</v>
      </c>
      <c r="K62" s="19">
        <f t="shared" si="16"/>
        <v>0</v>
      </c>
      <c r="L62" s="19">
        <f t="shared" si="16"/>
        <v>0</v>
      </c>
    </row>
    <row r="63" spans="1:12" customFormat="1" hidden="1">
      <c r="A63" s="20" t="s">
        <v>26</v>
      </c>
      <c r="B63" s="59">
        <v>0</v>
      </c>
      <c r="C63" s="61">
        <v>0</v>
      </c>
      <c r="D63" s="19">
        <f t="shared" ref="D63:L63" si="17">D34</f>
        <v>0</v>
      </c>
      <c r="E63" s="19">
        <v>0</v>
      </c>
      <c r="F63" s="19">
        <v>0</v>
      </c>
      <c r="G63" s="19">
        <f t="shared" si="17"/>
        <v>0</v>
      </c>
      <c r="H63" s="19">
        <v>0</v>
      </c>
      <c r="I63" s="19">
        <v>0</v>
      </c>
      <c r="J63" s="19">
        <f t="shared" si="17"/>
        <v>0</v>
      </c>
      <c r="K63" s="19">
        <f t="shared" si="17"/>
        <v>0</v>
      </c>
      <c r="L63" s="19">
        <f t="shared" si="17"/>
        <v>0</v>
      </c>
    </row>
    <row r="64" spans="1:12" customFormat="1" hidden="1">
      <c r="A64" s="20" t="s">
        <v>27</v>
      </c>
      <c r="B64" s="59">
        <v>0</v>
      </c>
      <c r="C64" s="61">
        <v>0</v>
      </c>
      <c r="D64" s="19">
        <f t="shared" ref="D64:L64" si="18">D35</f>
        <v>0</v>
      </c>
      <c r="E64" s="19">
        <v>0</v>
      </c>
      <c r="F64" s="19">
        <v>0</v>
      </c>
      <c r="G64" s="19">
        <f t="shared" si="18"/>
        <v>0</v>
      </c>
      <c r="H64" s="19">
        <v>5</v>
      </c>
      <c r="I64" s="19">
        <v>5</v>
      </c>
      <c r="J64" s="19">
        <f t="shared" si="18"/>
        <v>5</v>
      </c>
      <c r="K64" s="19">
        <f t="shared" si="18"/>
        <v>5</v>
      </c>
      <c r="L64" s="19">
        <f t="shared" si="18"/>
        <v>5</v>
      </c>
    </row>
    <row r="65" spans="1:12" customFormat="1" hidden="1">
      <c r="A65" s="20" t="s">
        <v>28</v>
      </c>
      <c r="B65" s="59">
        <v>0</v>
      </c>
      <c r="C65" s="61">
        <v>0</v>
      </c>
      <c r="D65" s="19">
        <f t="shared" ref="D65:L65" si="19">D36</f>
        <v>0</v>
      </c>
      <c r="E65" s="19">
        <v>0</v>
      </c>
      <c r="F65" s="19">
        <v>0</v>
      </c>
      <c r="G65" s="19">
        <f t="shared" si="19"/>
        <v>0</v>
      </c>
      <c r="H65" s="19">
        <v>0</v>
      </c>
      <c r="I65" s="19">
        <v>0</v>
      </c>
      <c r="J65" s="19">
        <f t="shared" si="19"/>
        <v>0</v>
      </c>
      <c r="K65" s="19">
        <f t="shared" si="19"/>
        <v>0</v>
      </c>
      <c r="L65" s="19">
        <f t="shared" si="19"/>
        <v>0</v>
      </c>
    </row>
    <row r="66" spans="1:12" customFormat="1" hidden="1">
      <c r="A66" s="20" t="s">
        <v>29</v>
      </c>
      <c r="B66" s="59">
        <v>0</v>
      </c>
      <c r="C66" s="61">
        <v>0</v>
      </c>
      <c r="D66" s="19">
        <f t="shared" ref="D66:L66" si="20">D37</f>
        <v>0</v>
      </c>
      <c r="E66" s="19">
        <v>0</v>
      </c>
      <c r="F66" s="19">
        <v>0</v>
      </c>
      <c r="G66" s="19">
        <f t="shared" si="20"/>
        <v>0</v>
      </c>
      <c r="H66" s="19">
        <v>0</v>
      </c>
      <c r="I66" s="19">
        <v>0</v>
      </c>
      <c r="J66" s="19">
        <f t="shared" si="20"/>
        <v>0</v>
      </c>
      <c r="K66" s="19">
        <f t="shared" si="20"/>
        <v>0</v>
      </c>
      <c r="L66" s="19">
        <f t="shared" si="20"/>
        <v>0</v>
      </c>
    </row>
    <row r="67" spans="1:12" customFormat="1" hidden="1">
      <c r="A67" s="20" t="s">
        <v>30</v>
      </c>
      <c r="B67" s="59">
        <v>9</v>
      </c>
      <c r="C67" s="61">
        <v>10</v>
      </c>
      <c r="D67" s="19">
        <f t="shared" ref="D67:L67" si="21">D38</f>
        <v>9.5151421247568919</v>
      </c>
      <c r="E67" s="19">
        <v>9</v>
      </c>
      <c r="F67" s="19">
        <v>10</v>
      </c>
      <c r="G67" s="19">
        <f t="shared" si="21"/>
        <v>9.6144494154018396</v>
      </c>
      <c r="H67" s="19">
        <v>2</v>
      </c>
      <c r="I67" s="19">
        <v>2</v>
      </c>
      <c r="J67" s="19">
        <f t="shared" si="21"/>
        <v>2</v>
      </c>
      <c r="K67" s="19">
        <f t="shared" si="21"/>
        <v>2</v>
      </c>
      <c r="L67" s="19">
        <f t="shared" si="21"/>
        <v>2</v>
      </c>
    </row>
    <row r="68" spans="1:12" customFormat="1" hidden="1">
      <c r="A68" s="20" t="s">
        <v>31</v>
      </c>
      <c r="B68" s="59">
        <v>0</v>
      </c>
      <c r="C68" s="61">
        <v>0</v>
      </c>
      <c r="D68" s="19">
        <f t="shared" ref="D68:L68" si="22">D39</f>
        <v>0</v>
      </c>
      <c r="E68" s="19">
        <v>0</v>
      </c>
      <c r="F68" s="19">
        <v>0</v>
      </c>
      <c r="G68" s="19">
        <f t="shared" si="22"/>
        <v>0</v>
      </c>
      <c r="H68" s="19">
        <v>0</v>
      </c>
      <c r="I68" s="19">
        <v>0</v>
      </c>
      <c r="J68" s="19">
        <f t="shared" si="22"/>
        <v>0</v>
      </c>
      <c r="K68" s="19">
        <f t="shared" si="22"/>
        <v>0</v>
      </c>
      <c r="L68" s="19">
        <f t="shared" si="22"/>
        <v>0</v>
      </c>
    </row>
    <row r="69" spans="1:12" customFormat="1" hidden="1">
      <c r="A69" s="20" t="s">
        <v>32</v>
      </c>
      <c r="B69" s="59">
        <v>0</v>
      </c>
      <c r="C69" s="61">
        <v>0</v>
      </c>
      <c r="D69" s="19">
        <f t="shared" ref="D69:L69" si="23">D40</f>
        <v>0</v>
      </c>
      <c r="E69" s="19">
        <v>0</v>
      </c>
      <c r="F69" s="19">
        <v>0</v>
      </c>
      <c r="G69" s="19">
        <f t="shared" si="23"/>
        <v>0</v>
      </c>
      <c r="H69" s="19">
        <v>0</v>
      </c>
      <c r="I69" s="19">
        <v>0</v>
      </c>
      <c r="J69" s="19">
        <f t="shared" si="23"/>
        <v>0</v>
      </c>
      <c r="K69" s="19">
        <f t="shared" si="23"/>
        <v>0</v>
      </c>
      <c r="L69" s="19">
        <f t="shared" si="23"/>
        <v>0</v>
      </c>
    </row>
    <row r="70" spans="1:12" customFormat="1" hidden="1">
      <c r="A70" s="20" t="s">
        <v>33</v>
      </c>
      <c r="B70" s="59">
        <v>0</v>
      </c>
      <c r="C70" s="61">
        <v>0</v>
      </c>
      <c r="D70" s="19">
        <f t="shared" ref="D70:L70" si="24">D41</f>
        <v>0</v>
      </c>
      <c r="E70" s="19">
        <v>0</v>
      </c>
      <c r="F70" s="19">
        <v>0</v>
      </c>
      <c r="G70" s="19">
        <f t="shared" si="24"/>
        <v>0</v>
      </c>
      <c r="H70" s="19">
        <v>0</v>
      </c>
      <c r="I70" s="19">
        <v>0</v>
      </c>
      <c r="J70" s="19">
        <f t="shared" si="24"/>
        <v>0</v>
      </c>
      <c r="K70" s="19">
        <f t="shared" si="24"/>
        <v>0</v>
      </c>
      <c r="L70" s="19">
        <f t="shared" si="24"/>
        <v>0</v>
      </c>
    </row>
    <row r="71" spans="1:12" customFormat="1" hidden="1">
      <c r="A71" s="20" t="s">
        <v>34</v>
      </c>
      <c r="B71" s="59">
        <v>9</v>
      </c>
      <c r="C71" s="61">
        <v>5</v>
      </c>
      <c r="D71" s="19">
        <f t="shared" ref="D71:L71" si="25">D42</f>
        <v>6.9394315009724297</v>
      </c>
      <c r="E71" s="19">
        <v>9</v>
      </c>
      <c r="F71" s="19">
        <v>5</v>
      </c>
      <c r="G71" s="19">
        <f t="shared" si="25"/>
        <v>6.5422023383926398</v>
      </c>
      <c r="H71" s="19">
        <v>0</v>
      </c>
      <c r="I71" s="19">
        <v>0</v>
      </c>
      <c r="J71" s="19">
        <f t="shared" si="25"/>
        <v>0</v>
      </c>
      <c r="K71" s="19">
        <f t="shared" si="25"/>
        <v>0</v>
      </c>
      <c r="L71" s="19">
        <f t="shared" si="25"/>
        <v>0</v>
      </c>
    </row>
    <row r="72" spans="1:12" customFormat="1" hidden="1">
      <c r="A72" s="20" t="s">
        <v>35</v>
      </c>
      <c r="B72" s="59">
        <v>0</v>
      </c>
      <c r="C72" s="61">
        <v>0</v>
      </c>
      <c r="D72" s="19">
        <f t="shared" ref="D72:L72" si="26">D43</f>
        <v>0</v>
      </c>
      <c r="E72" s="19">
        <v>0</v>
      </c>
      <c r="F72" s="19">
        <v>0</v>
      </c>
      <c r="G72" s="19">
        <f t="shared" si="26"/>
        <v>0</v>
      </c>
      <c r="H72" s="19">
        <v>0</v>
      </c>
      <c r="I72" s="19">
        <v>0</v>
      </c>
      <c r="J72" s="19">
        <f t="shared" si="26"/>
        <v>0</v>
      </c>
      <c r="K72" s="19">
        <f t="shared" si="26"/>
        <v>0</v>
      </c>
      <c r="L72" s="19">
        <f t="shared" si="26"/>
        <v>0</v>
      </c>
    </row>
    <row r="73" spans="1:12" customFormat="1" hidden="1">
      <c r="A73" s="20" t="s">
        <v>36</v>
      </c>
      <c r="B73" s="59">
        <v>0</v>
      </c>
      <c r="C73" s="61">
        <v>0</v>
      </c>
      <c r="D73" s="19">
        <f t="shared" ref="D73:L73" si="27">D44</f>
        <v>0</v>
      </c>
      <c r="E73" s="19">
        <v>0</v>
      </c>
      <c r="F73" s="19">
        <v>0</v>
      </c>
      <c r="G73" s="19">
        <f t="shared" si="27"/>
        <v>0</v>
      </c>
      <c r="H73" s="19">
        <v>0</v>
      </c>
      <c r="I73" s="19">
        <v>0</v>
      </c>
      <c r="J73" s="19">
        <f t="shared" si="27"/>
        <v>0</v>
      </c>
      <c r="K73" s="19">
        <f t="shared" si="27"/>
        <v>0</v>
      </c>
      <c r="L73" s="19">
        <f t="shared" si="27"/>
        <v>0</v>
      </c>
    </row>
    <row r="74" spans="1:12" customFormat="1" hidden="1">
      <c r="A74" s="20" t="s">
        <v>37</v>
      </c>
      <c r="B74" s="59">
        <v>40</v>
      </c>
      <c r="C74" s="61">
        <v>25</v>
      </c>
      <c r="D74" s="19">
        <f t="shared" ref="D74:L74" si="28">D45</f>
        <v>32.272868128646614</v>
      </c>
      <c r="E74" s="19">
        <v>40</v>
      </c>
      <c r="F74" s="19">
        <v>25</v>
      </c>
      <c r="G74" s="19">
        <f t="shared" si="28"/>
        <v>30.783258768972399</v>
      </c>
      <c r="H74" s="19">
        <v>35</v>
      </c>
      <c r="I74" s="19">
        <v>25</v>
      </c>
      <c r="J74" s="19">
        <f t="shared" si="28"/>
        <v>28.8555058459816</v>
      </c>
      <c r="K74" s="19">
        <f t="shared" si="28"/>
        <v>35</v>
      </c>
      <c r="L74" s="19">
        <f t="shared" si="28"/>
        <v>25</v>
      </c>
    </row>
    <row r="75" spans="1:12" customFormat="1" hidden="1">
      <c r="A75" s="20" t="s">
        <v>38</v>
      </c>
      <c r="B75" s="59">
        <v>9</v>
      </c>
      <c r="C75" s="61">
        <v>5</v>
      </c>
      <c r="D75" s="19">
        <f t="shared" ref="D75:L75" si="29">D46</f>
        <v>6.9394315009724297</v>
      </c>
      <c r="E75" s="19">
        <v>9</v>
      </c>
      <c r="F75" s="19">
        <v>5</v>
      </c>
      <c r="G75" s="19">
        <f t="shared" si="29"/>
        <v>6.5422023383926398</v>
      </c>
      <c r="H75" s="19">
        <v>7</v>
      </c>
      <c r="I75" s="19">
        <v>5</v>
      </c>
      <c r="J75" s="19">
        <f t="shared" si="29"/>
        <v>5.7711011691963199</v>
      </c>
      <c r="K75" s="19">
        <f t="shared" si="29"/>
        <v>7</v>
      </c>
      <c r="L75" s="19">
        <f t="shared" si="29"/>
        <v>5</v>
      </c>
    </row>
    <row r="76" spans="1:12" customFormat="1" hidden="1">
      <c r="A76" s="20" t="s">
        <v>39</v>
      </c>
      <c r="B76" s="59">
        <v>0</v>
      </c>
      <c r="C76" s="61">
        <v>0</v>
      </c>
      <c r="D76" s="19">
        <f t="shared" ref="D76:L76" si="30">D47</f>
        <v>0</v>
      </c>
      <c r="E76" s="19">
        <v>0</v>
      </c>
      <c r="F76" s="19">
        <v>0</v>
      </c>
      <c r="G76" s="19">
        <f t="shared" si="30"/>
        <v>0</v>
      </c>
      <c r="H76" s="19">
        <v>5</v>
      </c>
      <c r="I76" s="19">
        <v>0</v>
      </c>
      <c r="J76" s="19">
        <f t="shared" si="30"/>
        <v>1.9277529229907993</v>
      </c>
      <c r="K76" s="19">
        <f t="shared" si="30"/>
        <v>5</v>
      </c>
      <c r="L76" s="19">
        <f t="shared" si="30"/>
        <v>0</v>
      </c>
    </row>
    <row r="77" spans="1:12" customFormat="1" hidden="1">
      <c r="A77" s="20" t="s">
        <v>40</v>
      </c>
      <c r="B77" s="59">
        <v>0</v>
      </c>
      <c r="C77" s="61">
        <v>0</v>
      </c>
      <c r="D77" s="19">
        <f t="shared" ref="D77:L77" si="31">D48</f>
        <v>0</v>
      </c>
      <c r="E77" s="19">
        <v>0</v>
      </c>
      <c r="F77" s="19">
        <v>0</v>
      </c>
      <c r="G77" s="19">
        <f t="shared" si="31"/>
        <v>0</v>
      </c>
      <c r="H77" s="19">
        <v>0</v>
      </c>
      <c r="I77" s="19">
        <v>0</v>
      </c>
      <c r="J77" s="19">
        <f t="shared" si="31"/>
        <v>0</v>
      </c>
      <c r="K77" s="19">
        <f t="shared" si="31"/>
        <v>0</v>
      </c>
      <c r="L77" s="19">
        <f t="shared" si="31"/>
        <v>0</v>
      </c>
    </row>
    <row r="78" spans="1:12" customFormat="1" hidden="1">
      <c r="A78" s="20" t="s">
        <v>41</v>
      </c>
      <c r="B78" s="59">
        <v>9</v>
      </c>
      <c r="C78" s="61">
        <v>15</v>
      </c>
      <c r="D78" s="19">
        <f t="shared" ref="D78:K81" si="32">D49</f>
        <v>12.090852748541355</v>
      </c>
      <c r="E78" s="19">
        <v>9</v>
      </c>
      <c r="F78" s="19">
        <v>15</v>
      </c>
      <c r="G78" s="19">
        <f t="shared" si="32"/>
        <v>12.686696492411041</v>
      </c>
      <c r="H78" s="19">
        <v>20</v>
      </c>
      <c r="I78" s="19">
        <v>20</v>
      </c>
      <c r="J78" s="19">
        <f t="shared" si="32"/>
        <v>20</v>
      </c>
      <c r="K78" s="19">
        <f t="shared" si="32"/>
        <v>20</v>
      </c>
      <c r="L78" s="19">
        <f t="shared" ref="L78" si="33">L49</f>
        <v>20</v>
      </c>
    </row>
    <row r="79" spans="1:12" customFormat="1" hidden="1">
      <c r="A79" s="20" t="s">
        <v>42</v>
      </c>
      <c r="B79" s="59">
        <v>0</v>
      </c>
      <c r="C79" s="61">
        <v>0</v>
      </c>
      <c r="D79" s="19">
        <f t="shared" si="32"/>
        <v>0</v>
      </c>
      <c r="E79" s="19">
        <v>0</v>
      </c>
      <c r="F79" s="19">
        <v>0</v>
      </c>
      <c r="G79" s="19">
        <f t="shared" si="32"/>
        <v>0</v>
      </c>
      <c r="H79" s="19">
        <v>0</v>
      </c>
      <c r="I79" s="19">
        <v>0</v>
      </c>
      <c r="J79" s="19">
        <f t="shared" si="32"/>
        <v>0</v>
      </c>
      <c r="K79" s="19">
        <f t="shared" si="32"/>
        <v>0</v>
      </c>
      <c r="L79" s="19">
        <f t="shared" ref="L79" si="34">L50</f>
        <v>0</v>
      </c>
    </row>
    <row r="80" spans="1:12" customFormat="1" hidden="1">
      <c r="A80" s="20" t="s">
        <v>43</v>
      </c>
      <c r="B80" s="59">
        <v>10</v>
      </c>
      <c r="C80" s="61">
        <v>15</v>
      </c>
      <c r="D80" s="19">
        <f t="shared" si="32"/>
        <v>12.575710623784463</v>
      </c>
      <c r="E80" s="19">
        <v>10</v>
      </c>
      <c r="F80" s="19">
        <v>15</v>
      </c>
      <c r="G80" s="19">
        <f t="shared" si="32"/>
        <v>13.072247077009203</v>
      </c>
      <c r="H80" s="19">
        <v>7</v>
      </c>
      <c r="I80" s="19">
        <v>10</v>
      </c>
      <c r="J80" s="19">
        <f t="shared" si="32"/>
        <v>8.8433482462055206</v>
      </c>
      <c r="K80" s="19">
        <f t="shared" si="32"/>
        <v>7</v>
      </c>
      <c r="L80" s="19">
        <f t="shared" ref="L80" si="35">L51</f>
        <v>10</v>
      </c>
    </row>
    <row r="81" spans="1:12" customFormat="1" hidden="1">
      <c r="A81" s="20" t="s">
        <v>44</v>
      </c>
      <c r="B81" s="59">
        <v>0</v>
      </c>
      <c r="C81" s="61">
        <v>0</v>
      </c>
      <c r="D81" s="19">
        <f t="shared" si="32"/>
        <v>0</v>
      </c>
      <c r="E81" s="19">
        <v>0</v>
      </c>
      <c r="F81" s="19">
        <v>0</v>
      </c>
      <c r="G81" s="19">
        <f t="shared" si="32"/>
        <v>0</v>
      </c>
      <c r="H81" s="19">
        <v>0</v>
      </c>
      <c r="I81" s="19">
        <v>0</v>
      </c>
      <c r="J81" s="19">
        <f t="shared" ref="J81:L81" si="36">J52</f>
        <v>0</v>
      </c>
      <c r="K81" s="19">
        <f t="shared" si="36"/>
        <v>0</v>
      </c>
      <c r="L81" s="19">
        <f t="shared" si="36"/>
        <v>0</v>
      </c>
    </row>
    <row r="82" spans="1:12" customFormat="1" hidden="1">
      <c r="A82" s="20" t="s">
        <v>45</v>
      </c>
      <c r="B82" s="59">
        <v>0</v>
      </c>
      <c r="C82" s="61">
        <v>0</v>
      </c>
      <c r="D82" s="19">
        <f t="shared" ref="D82:L82" si="37">D53</f>
        <v>0</v>
      </c>
      <c r="E82" s="19">
        <v>0</v>
      </c>
      <c r="F82" s="19">
        <v>0</v>
      </c>
      <c r="G82" s="19">
        <f t="shared" si="37"/>
        <v>0</v>
      </c>
      <c r="H82" s="19">
        <v>0</v>
      </c>
      <c r="I82" s="19">
        <v>0</v>
      </c>
      <c r="J82" s="19">
        <f t="shared" si="37"/>
        <v>0</v>
      </c>
      <c r="K82" s="19">
        <f t="shared" si="37"/>
        <v>0</v>
      </c>
      <c r="L82" s="19">
        <f t="shared" si="37"/>
        <v>0</v>
      </c>
    </row>
    <row r="83" spans="1:12" customFormat="1" hidden="1">
      <c r="A83" s="20" t="s">
        <v>46</v>
      </c>
      <c r="B83" s="59">
        <v>0</v>
      </c>
      <c r="C83" s="61">
        <v>0</v>
      </c>
      <c r="D83" s="19">
        <f t="shared" ref="D83:L83" si="38">D54</f>
        <v>0</v>
      </c>
      <c r="E83" s="19">
        <v>0</v>
      </c>
      <c r="F83" s="19">
        <v>0</v>
      </c>
      <c r="G83" s="19">
        <f t="shared" si="38"/>
        <v>0</v>
      </c>
      <c r="H83" s="19">
        <v>0</v>
      </c>
      <c r="I83" s="19">
        <v>0</v>
      </c>
      <c r="J83" s="19">
        <f t="shared" si="38"/>
        <v>0</v>
      </c>
      <c r="K83" s="19">
        <f t="shared" si="38"/>
        <v>0</v>
      </c>
      <c r="L83" s="19">
        <f t="shared" si="38"/>
        <v>0</v>
      </c>
    </row>
    <row r="84" spans="1:12" customFormat="1" hidden="1">
      <c r="A84" s="20" t="s">
        <v>47</v>
      </c>
      <c r="B84" s="59">
        <v>0</v>
      </c>
      <c r="C84" s="61">
        <v>0</v>
      </c>
      <c r="D84" s="19">
        <f t="shared" ref="D84:L84" si="39">D55</f>
        <v>0</v>
      </c>
      <c r="E84" s="19">
        <v>0</v>
      </c>
      <c r="F84" s="19">
        <v>0</v>
      </c>
      <c r="G84" s="19">
        <f t="shared" si="39"/>
        <v>0</v>
      </c>
      <c r="H84" s="19">
        <v>0</v>
      </c>
      <c r="I84" s="19">
        <v>0</v>
      </c>
      <c r="J84" s="19">
        <f t="shared" si="39"/>
        <v>0</v>
      </c>
      <c r="K84" s="19">
        <f t="shared" si="39"/>
        <v>0</v>
      </c>
      <c r="L84" s="19">
        <f t="shared" si="39"/>
        <v>0</v>
      </c>
    </row>
    <row r="85" spans="1:12" customFormat="1" hidden="1">
      <c r="A85" s="20" t="s">
        <v>48</v>
      </c>
      <c r="B85" s="59">
        <v>0</v>
      </c>
      <c r="C85" s="61">
        <v>0</v>
      </c>
      <c r="D85" s="19">
        <f t="shared" ref="D85:L85" si="40">D56</f>
        <v>0</v>
      </c>
      <c r="E85" s="19">
        <v>0</v>
      </c>
      <c r="F85" s="19">
        <v>0</v>
      </c>
      <c r="G85" s="19">
        <f t="shared" si="40"/>
        <v>0</v>
      </c>
      <c r="H85" s="19">
        <v>0</v>
      </c>
      <c r="I85" s="19">
        <v>0</v>
      </c>
      <c r="J85" s="19">
        <f t="shared" si="40"/>
        <v>0</v>
      </c>
      <c r="K85" s="19">
        <f t="shared" si="40"/>
        <v>0</v>
      </c>
      <c r="L85" s="19">
        <f t="shared" si="40"/>
        <v>0</v>
      </c>
    </row>
    <row r="86" spans="1:12" customFormat="1" hidden="1">
      <c r="A86" s="20" t="s">
        <v>49</v>
      </c>
      <c r="B86" s="59">
        <v>0</v>
      </c>
      <c r="C86" s="61">
        <v>0</v>
      </c>
      <c r="D86" s="19">
        <f t="shared" ref="D86:L86" si="41">D57</f>
        <v>0</v>
      </c>
      <c r="E86" s="19">
        <v>0</v>
      </c>
      <c r="F86" s="19">
        <v>0</v>
      </c>
      <c r="G86" s="19">
        <f t="shared" si="41"/>
        <v>0</v>
      </c>
      <c r="H86" s="19">
        <v>0</v>
      </c>
      <c r="I86" s="19">
        <v>0</v>
      </c>
      <c r="J86" s="19">
        <f t="shared" si="41"/>
        <v>0</v>
      </c>
      <c r="K86" s="19">
        <f t="shared" si="41"/>
        <v>0</v>
      </c>
      <c r="L86" s="19">
        <f t="shared" si="41"/>
        <v>0</v>
      </c>
    </row>
    <row r="87" spans="1:12" customFormat="1" hidden="1">
      <c r="A87" s="21" t="s">
        <v>50</v>
      </c>
      <c r="B87" s="59">
        <v>9</v>
      </c>
      <c r="C87" s="61">
        <v>10</v>
      </c>
      <c r="D87" s="19">
        <f t="shared" ref="D87:L87" si="42">D58</f>
        <v>9.5151421247568919</v>
      </c>
      <c r="E87" s="19">
        <v>9</v>
      </c>
      <c r="F87" s="19">
        <v>10</v>
      </c>
      <c r="G87" s="19">
        <f t="shared" si="42"/>
        <v>9.6144494154018396</v>
      </c>
      <c r="H87" s="19">
        <v>4</v>
      </c>
      <c r="I87" s="19">
        <v>8</v>
      </c>
      <c r="J87" s="19">
        <f t="shared" si="42"/>
        <v>6.4577976616073602</v>
      </c>
      <c r="K87" s="19">
        <f t="shared" si="42"/>
        <v>4</v>
      </c>
      <c r="L87" s="19">
        <f t="shared" si="42"/>
        <v>8</v>
      </c>
    </row>
    <row r="88" spans="1:12" customFormat="1" hidden="1">
      <c r="A88" s="18" t="s">
        <v>51</v>
      </c>
      <c r="B88" s="59">
        <v>5</v>
      </c>
      <c r="C88" s="61">
        <v>10</v>
      </c>
      <c r="D88" s="19">
        <f t="shared" ref="D88:L88" si="43">D59</f>
        <v>7.5757106237844622</v>
      </c>
      <c r="E88" s="19">
        <v>5</v>
      </c>
      <c r="F88" s="19">
        <v>10</v>
      </c>
      <c r="G88" s="19">
        <f t="shared" si="43"/>
        <v>8.0722470770091999</v>
      </c>
      <c r="H88" s="19">
        <v>15</v>
      </c>
      <c r="I88" s="19">
        <v>20</v>
      </c>
      <c r="J88" s="19">
        <f t="shared" si="43"/>
        <v>18.072247077009202</v>
      </c>
      <c r="K88" s="19">
        <f t="shared" si="43"/>
        <v>15</v>
      </c>
      <c r="L88" s="19">
        <f t="shared" si="43"/>
        <v>20</v>
      </c>
    </row>
    <row r="89" spans="1:12" customFormat="1" hidden="1">
      <c r="A89" s="18" t="s">
        <v>52</v>
      </c>
      <c r="B89" s="59">
        <v>0</v>
      </c>
      <c r="C89" s="61">
        <v>0</v>
      </c>
      <c r="D89" s="19">
        <f t="shared" ref="D89:L89" si="44">D60</f>
        <v>0</v>
      </c>
      <c r="E89" s="19">
        <v>0</v>
      </c>
      <c r="F89" s="19">
        <v>0</v>
      </c>
      <c r="G89" s="19">
        <f t="shared" si="44"/>
        <v>0</v>
      </c>
      <c r="H89" s="19">
        <v>0</v>
      </c>
      <c r="I89" s="19">
        <v>0</v>
      </c>
      <c r="J89" s="19">
        <f t="shared" si="44"/>
        <v>0</v>
      </c>
      <c r="K89" s="19">
        <f t="shared" si="44"/>
        <v>0</v>
      </c>
      <c r="L89" s="19">
        <f t="shared" si="44"/>
        <v>0</v>
      </c>
    </row>
    <row r="90" spans="1:12">
      <c r="A90" s="22" t="s">
        <v>24</v>
      </c>
      <c r="B90" s="58">
        <v>0</v>
      </c>
      <c r="C90" s="60">
        <v>5</v>
      </c>
      <c r="D90" s="6">
        <f t="shared" ref="D90:D118" si="45">(B90*$B$17+C90*$C$17)/($B$17+$C$17)</f>
        <v>2.5757106237844622</v>
      </c>
      <c r="E90" s="19">
        <v>0</v>
      </c>
      <c r="F90" s="19">
        <v>5</v>
      </c>
      <c r="G90" s="15">
        <f>(E90*$E$17+F90*$F$17)/($E$17+$F$17)</f>
        <v>3.0722470770092007</v>
      </c>
      <c r="H90" s="19">
        <v>0</v>
      </c>
      <c r="I90" s="63">
        <v>5</v>
      </c>
      <c r="J90" s="15">
        <f t="shared" ref="J90:J118" si="46">(H90*H$17+I90*I$17)/(H$17+I$17)</f>
        <v>3.0722470770092007</v>
      </c>
      <c r="K90" s="26">
        <f t="shared" ref="K90:K118" si="47">H90</f>
        <v>0</v>
      </c>
      <c r="L90" s="26">
        <f t="shared" ref="L90:L118" si="48">I90</f>
        <v>5</v>
      </c>
    </row>
    <row r="91" spans="1:12">
      <c r="A91" s="1" t="s">
        <v>25</v>
      </c>
      <c r="B91" s="58">
        <v>0</v>
      </c>
      <c r="C91" s="60">
        <v>0</v>
      </c>
      <c r="D91" s="6">
        <f t="shared" si="45"/>
        <v>0</v>
      </c>
      <c r="E91" s="19">
        <v>0</v>
      </c>
      <c r="F91" s="19">
        <v>0</v>
      </c>
      <c r="G91" s="15">
        <f t="shared" ref="G91:G118" si="49">(E91*$E$17+F91*$F$17)/($E$17+$F$17)</f>
        <v>0</v>
      </c>
      <c r="H91" s="19">
        <v>0</v>
      </c>
      <c r="I91" s="63">
        <v>0</v>
      </c>
      <c r="J91" s="15">
        <f t="shared" si="46"/>
        <v>0</v>
      </c>
      <c r="K91" s="26">
        <f t="shared" si="47"/>
        <v>0</v>
      </c>
      <c r="L91" s="26">
        <f t="shared" si="48"/>
        <v>0</v>
      </c>
    </row>
    <row r="92" spans="1:12">
      <c r="A92" s="1" t="s">
        <v>26</v>
      </c>
      <c r="B92" s="58">
        <v>0</v>
      </c>
      <c r="C92" s="60">
        <v>0</v>
      </c>
      <c r="D92" s="6">
        <f t="shared" si="45"/>
        <v>0</v>
      </c>
      <c r="E92" s="19">
        <v>0</v>
      </c>
      <c r="F92" s="19">
        <v>0</v>
      </c>
      <c r="G92" s="15">
        <f t="shared" si="49"/>
        <v>0</v>
      </c>
      <c r="H92" s="19">
        <v>0</v>
      </c>
      <c r="I92" s="63">
        <v>0</v>
      </c>
      <c r="J92" s="15">
        <f t="shared" si="46"/>
        <v>0</v>
      </c>
      <c r="K92" s="26">
        <f t="shared" si="47"/>
        <v>0</v>
      </c>
      <c r="L92" s="26">
        <f t="shared" si="48"/>
        <v>0</v>
      </c>
    </row>
    <row r="93" spans="1:12">
      <c r="A93" s="1" t="s">
        <v>27</v>
      </c>
      <c r="B93" s="58">
        <v>0</v>
      </c>
      <c r="C93" s="60">
        <v>0</v>
      </c>
      <c r="D93" s="6">
        <f t="shared" si="45"/>
        <v>0</v>
      </c>
      <c r="E93" s="19">
        <v>0</v>
      </c>
      <c r="F93" s="19">
        <v>0</v>
      </c>
      <c r="G93" s="15">
        <f t="shared" si="49"/>
        <v>0</v>
      </c>
      <c r="H93" s="19">
        <v>5</v>
      </c>
      <c r="I93" s="63">
        <v>5</v>
      </c>
      <c r="J93" s="15">
        <f t="shared" si="46"/>
        <v>5</v>
      </c>
      <c r="K93" s="26">
        <f t="shared" si="47"/>
        <v>5</v>
      </c>
      <c r="L93" s="26">
        <f t="shared" si="48"/>
        <v>5</v>
      </c>
    </row>
    <row r="94" spans="1:12">
      <c r="A94" s="1" t="s">
        <v>28</v>
      </c>
      <c r="B94" s="58">
        <v>0</v>
      </c>
      <c r="C94" s="60">
        <v>0</v>
      </c>
      <c r="D94" s="6">
        <f t="shared" si="45"/>
        <v>0</v>
      </c>
      <c r="E94" s="19">
        <v>0</v>
      </c>
      <c r="F94" s="19">
        <v>0</v>
      </c>
      <c r="G94" s="15">
        <f t="shared" si="49"/>
        <v>0</v>
      </c>
      <c r="H94" s="19">
        <v>0</v>
      </c>
      <c r="I94" s="63">
        <v>0</v>
      </c>
      <c r="J94" s="15">
        <f t="shared" si="46"/>
        <v>0</v>
      </c>
      <c r="K94" s="26">
        <f t="shared" si="47"/>
        <v>0</v>
      </c>
      <c r="L94" s="26">
        <f t="shared" si="48"/>
        <v>0</v>
      </c>
    </row>
    <row r="95" spans="1:12">
      <c r="A95" s="1" t="s">
        <v>29</v>
      </c>
      <c r="B95" s="58">
        <v>0</v>
      </c>
      <c r="C95" s="60">
        <v>0</v>
      </c>
      <c r="D95" s="6">
        <f t="shared" si="45"/>
        <v>0</v>
      </c>
      <c r="E95" s="19">
        <v>0</v>
      </c>
      <c r="F95" s="19">
        <v>0</v>
      </c>
      <c r="G95" s="15">
        <f t="shared" si="49"/>
        <v>0</v>
      </c>
      <c r="H95" s="19">
        <v>0</v>
      </c>
      <c r="I95" s="63">
        <v>0</v>
      </c>
      <c r="J95" s="15">
        <f t="shared" si="46"/>
        <v>0</v>
      </c>
      <c r="K95" s="26">
        <f t="shared" si="47"/>
        <v>0</v>
      </c>
      <c r="L95" s="26">
        <f t="shared" si="48"/>
        <v>0</v>
      </c>
    </row>
    <row r="96" spans="1:12">
      <c r="A96" s="1" t="s">
        <v>30</v>
      </c>
      <c r="B96" s="58">
        <v>9</v>
      </c>
      <c r="C96" s="60">
        <v>10</v>
      </c>
      <c r="D96" s="6">
        <f t="shared" si="45"/>
        <v>9.5151421247568919</v>
      </c>
      <c r="E96" s="19">
        <v>9</v>
      </c>
      <c r="F96" s="19">
        <v>10</v>
      </c>
      <c r="G96" s="15">
        <f t="shared" si="49"/>
        <v>9.6144494154018396</v>
      </c>
      <c r="H96" s="19">
        <v>2</v>
      </c>
      <c r="I96" s="63">
        <v>2</v>
      </c>
      <c r="J96" s="15">
        <f t="shared" si="46"/>
        <v>2</v>
      </c>
      <c r="K96" s="26">
        <f t="shared" si="47"/>
        <v>2</v>
      </c>
      <c r="L96" s="26">
        <f t="shared" si="48"/>
        <v>2</v>
      </c>
    </row>
    <row r="97" spans="1:12">
      <c r="A97" s="1" t="s">
        <v>31</v>
      </c>
      <c r="B97" s="58">
        <v>0</v>
      </c>
      <c r="C97" s="60">
        <v>0</v>
      </c>
      <c r="D97" s="6">
        <f t="shared" si="45"/>
        <v>0</v>
      </c>
      <c r="E97" s="19">
        <v>0</v>
      </c>
      <c r="F97" s="19">
        <v>0</v>
      </c>
      <c r="G97" s="15">
        <f t="shared" si="49"/>
        <v>0</v>
      </c>
      <c r="H97" s="19">
        <v>0</v>
      </c>
      <c r="I97" s="63">
        <v>0</v>
      </c>
      <c r="J97" s="15">
        <f t="shared" si="46"/>
        <v>0</v>
      </c>
      <c r="K97" s="26">
        <f t="shared" si="47"/>
        <v>0</v>
      </c>
      <c r="L97" s="26">
        <f t="shared" si="48"/>
        <v>0</v>
      </c>
    </row>
    <row r="98" spans="1:12">
      <c r="A98" s="1" t="s">
        <v>32</v>
      </c>
      <c r="B98" s="58">
        <v>0</v>
      </c>
      <c r="C98" s="60">
        <v>0</v>
      </c>
      <c r="D98" s="6">
        <f t="shared" si="45"/>
        <v>0</v>
      </c>
      <c r="E98" s="19">
        <v>0</v>
      </c>
      <c r="F98" s="19">
        <v>0</v>
      </c>
      <c r="G98" s="15">
        <f t="shared" si="49"/>
        <v>0</v>
      </c>
      <c r="H98" s="19">
        <v>0</v>
      </c>
      <c r="I98" s="63">
        <v>0</v>
      </c>
      <c r="J98" s="15">
        <f t="shared" si="46"/>
        <v>0</v>
      </c>
      <c r="K98" s="26">
        <f t="shared" si="47"/>
        <v>0</v>
      </c>
      <c r="L98" s="26">
        <f t="shared" si="48"/>
        <v>0</v>
      </c>
    </row>
    <row r="99" spans="1:12">
      <c r="A99" s="1" t="s">
        <v>33</v>
      </c>
      <c r="B99" s="58">
        <v>0</v>
      </c>
      <c r="C99" s="60">
        <v>0</v>
      </c>
      <c r="D99" s="6">
        <f t="shared" si="45"/>
        <v>0</v>
      </c>
      <c r="E99" s="19">
        <v>0</v>
      </c>
      <c r="F99" s="19">
        <v>0</v>
      </c>
      <c r="G99" s="15">
        <f t="shared" si="49"/>
        <v>0</v>
      </c>
      <c r="H99" s="19">
        <v>0</v>
      </c>
      <c r="I99" s="63">
        <v>0</v>
      </c>
      <c r="J99" s="15">
        <f t="shared" si="46"/>
        <v>0</v>
      </c>
      <c r="K99" s="26">
        <f t="shared" si="47"/>
        <v>0</v>
      </c>
      <c r="L99" s="26">
        <f t="shared" si="48"/>
        <v>0</v>
      </c>
    </row>
    <row r="100" spans="1:12">
      <c r="A100" s="1" t="s">
        <v>34</v>
      </c>
      <c r="B100" s="58">
        <v>9</v>
      </c>
      <c r="C100" s="60">
        <v>5</v>
      </c>
      <c r="D100" s="6">
        <f t="shared" si="45"/>
        <v>6.9394315009724297</v>
      </c>
      <c r="E100" s="19">
        <v>9</v>
      </c>
      <c r="F100" s="19">
        <v>5</v>
      </c>
      <c r="G100" s="15">
        <f t="shared" si="49"/>
        <v>6.5422023383926398</v>
      </c>
      <c r="H100" s="19">
        <v>0</v>
      </c>
      <c r="I100" s="63">
        <v>0</v>
      </c>
      <c r="J100" s="15">
        <f t="shared" si="46"/>
        <v>0</v>
      </c>
      <c r="K100" s="26">
        <f t="shared" si="47"/>
        <v>0</v>
      </c>
      <c r="L100" s="26">
        <f t="shared" si="48"/>
        <v>0</v>
      </c>
    </row>
    <row r="101" spans="1:12">
      <c r="A101" s="1" t="s">
        <v>35</v>
      </c>
      <c r="B101" s="58">
        <v>0</v>
      </c>
      <c r="C101" s="60">
        <v>0</v>
      </c>
      <c r="D101" s="6">
        <f t="shared" si="45"/>
        <v>0</v>
      </c>
      <c r="E101" s="19">
        <v>0</v>
      </c>
      <c r="F101" s="19">
        <v>0</v>
      </c>
      <c r="G101" s="15">
        <f t="shared" si="49"/>
        <v>0</v>
      </c>
      <c r="H101" s="19">
        <v>0</v>
      </c>
      <c r="I101" s="63">
        <v>0</v>
      </c>
      <c r="J101" s="15">
        <f t="shared" si="46"/>
        <v>0</v>
      </c>
      <c r="K101" s="26">
        <f t="shared" si="47"/>
        <v>0</v>
      </c>
      <c r="L101" s="26">
        <f t="shared" si="48"/>
        <v>0</v>
      </c>
    </row>
    <row r="102" spans="1:12">
      <c r="A102" s="1" t="s">
        <v>36</v>
      </c>
      <c r="B102" s="58">
        <v>0</v>
      </c>
      <c r="C102" s="60">
        <v>0</v>
      </c>
      <c r="D102" s="6">
        <f t="shared" si="45"/>
        <v>0</v>
      </c>
      <c r="E102" s="19">
        <v>0</v>
      </c>
      <c r="F102" s="19">
        <v>0</v>
      </c>
      <c r="G102" s="15">
        <f t="shared" si="49"/>
        <v>0</v>
      </c>
      <c r="H102" s="19">
        <v>0</v>
      </c>
      <c r="I102" s="63">
        <v>0</v>
      </c>
      <c r="J102" s="15">
        <f t="shared" si="46"/>
        <v>0</v>
      </c>
      <c r="K102" s="26">
        <f t="shared" si="47"/>
        <v>0</v>
      </c>
      <c r="L102" s="26">
        <f t="shared" si="48"/>
        <v>0</v>
      </c>
    </row>
    <row r="103" spans="1:12">
      <c r="A103" s="1" t="s">
        <v>37</v>
      </c>
      <c r="B103" s="58">
        <v>40</v>
      </c>
      <c r="C103" s="60">
        <v>25</v>
      </c>
      <c r="D103" s="6">
        <f t="shared" si="45"/>
        <v>32.272868128646614</v>
      </c>
      <c r="E103" s="19">
        <v>40</v>
      </c>
      <c r="F103" s="19">
        <v>25</v>
      </c>
      <c r="G103" s="15">
        <f t="shared" si="49"/>
        <v>30.783258768972399</v>
      </c>
      <c r="H103" s="19">
        <v>35</v>
      </c>
      <c r="I103" s="63">
        <v>25</v>
      </c>
      <c r="J103" s="15">
        <f t="shared" si="46"/>
        <v>28.8555058459816</v>
      </c>
      <c r="K103" s="26">
        <f t="shared" si="47"/>
        <v>35</v>
      </c>
      <c r="L103" s="26">
        <f t="shared" si="48"/>
        <v>25</v>
      </c>
    </row>
    <row r="104" spans="1:12">
      <c r="A104" s="1" t="s">
        <v>38</v>
      </c>
      <c r="B104" s="58">
        <v>9</v>
      </c>
      <c r="C104" s="60">
        <v>5</v>
      </c>
      <c r="D104" s="6">
        <f t="shared" si="45"/>
        <v>6.9394315009724297</v>
      </c>
      <c r="E104" s="19">
        <v>9</v>
      </c>
      <c r="F104" s="19">
        <v>5</v>
      </c>
      <c r="G104" s="15">
        <f t="shared" si="49"/>
        <v>6.5422023383926398</v>
      </c>
      <c r="H104" s="19">
        <v>7</v>
      </c>
      <c r="I104" s="63">
        <v>5</v>
      </c>
      <c r="J104" s="15">
        <f t="shared" si="46"/>
        <v>5.7711011691963199</v>
      </c>
      <c r="K104" s="26">
        <f t="shared" si="47"/>
        <v>7</v>
      </c>
      <c r="L104" s="26">
        <f t="shared" si="48"/>
        <v>5</v>
      </c>
    </row>
    <row r="105" spans="1:12">
      <c r="A105" s="1" t="s">
        <v>39</v>
      </c>
      <c r="B105" s="58">
        <v>0</v>
      </c>
      <c r="C105" s="60">
        <v>0</v>
      </c>
      <c r="D105" s="6">
        <f t="shared" si="45"/>
        <v>0</v>
      </c>
      <c r="E105" s="19">
        <v>0</v>
      </c>
      <c r="F105" s="19">
        <v>0</v>
      </c>
      <c r="G105" s="15">
        <f t="shared" si="49"/>
        <v>0</v>
      </c>
      <c r="H105" s="19">
        <v>5</v>
      </c>
      <c r="I105" s="63">
        <v>0</v>
      </c>
      <c r="J105" s="15">
        <f t="shared" si="46"/>
        <v>1.9277529229907993</v>
      </c>
      <c r="K105" s="26">
        <f t="shared" si="47"/>
        <v>5</v>
      </c>
      <c r="L105" s="26">
        <f t="shared" si="48"/>
        <v>0</v>
      </c>
    </row>
    <row r="106" spans="1:12">
      <c r="A106" s="1" t="s">
        <v>40</v>
      </c>
      <c r="B106" s="58">
        <v>0</v>
      </c>
      <c r="C106" s="60">
        <v>0</v>
      </c>
      <c r="D106" s="6">
        <f t="shared" si="45"/>
        <v>0</v>
      </c>
      <c r="E106" s="19">
        <v>0</v>
      </c>
      <c r="F106" s="19">
        <v>0</v>
      </c>
      <c r="G106" s="15">
        <f t="shared" si="49"/>
        <v>0</v>
      </c>
      <c r="H106" s="19">
        <v>0</v>
      </c>
      <c r="I106" s="63">
        <v>0</v>
      </c>
      <c r="J106" s="15">
        <f t="shared" si="46"/>
        <v>0</v>
      </c>
      <c r="K106" s="26">
        <f t="shared" si="47"/>
        <v>0</v>
      </c>
      <c r="L106" s="26">
        <f t="shared" si="48"/>
        <v>0</v>
      </c>
    </row>
    <row r="107" spans="1:12">
      <c r="A107" s="1" t="s">
        <v>41</v>
      </c>
      <c r="B107" s="58">
        <v>9</v>
      </c>
      <c r="C107" s="60">
        <v>15</v>
      </c>
      <c r="D107" s="6">
        <f t="shared" si="45"/>
        <v>12.090852748541355</v>
      </c>
      <c r="E107" s="19">
        <v>9</v>
      </c>
      <c r="F107" s="19">
        <v>15</v>
      </c>
      <c r="G107" s="15">
        <f t="shared" si="49"/>
        <v>12.686696492411041</v>
      </c>
      <c r="H107" s="19">
        <v>20</v>
      </c>
      <c r="I107" s="63">
        <v>20</v>
      </c>
      <c r="J107" s="15">
        <f t="shared" si="46"/>
        <v>20</v>
      </c>
      <c r="K107" s="26">
        <f t="shared" si="47"/>
        <v>20</v>
      </c>
      <c r="L107" s="26">
        <f t="shared" si="48"/>
        <v>20</v>
      </c>
    </row>
    <row r="108" spans="1:12">
      <c r="A108" s="1" t="s">
        <v>42</v>
      </c>
      <c r="B108" s="58">
        <v>0</v>
      </c>
      <c r="C108" s="60">
        <v>0</v>
      </c>
      <c r="D108" s="6">
        <f t="shared" si="45"/>
        <v>0</v>
      </c>
      <c r="E108" s="19">
        <v>0</v>
      </c>
      <c r="F108" s="19">
        <v>0</v>
      </c>
      <c r="G108" s="15">
        <f t="shared" si="49"/>
        <v>0</v>
      </c>
      <c r="H108" s="19">
        <v>0</v>
      </c>
      <c r="I108" s="63">
        <v>0</v>
      </c>
      <c r="J108" s="15">
        <f t="shared" si="46"/>
        <v>0</v>
      </c>
      <c r="K108" s="26">
        <f t="shared" si="47"/>
        <v>0</v>
      </c>
      <c r="L108" s="26">
        <f t="shared" si="48"/>
        <v>0</v>
      </c>
    </row>
    <row r="109" spans="1:12">
      <c r="A109" s="1" t="s">
        <v>43</v>
      </c>
      <c r="B109" s="58">
        <v>10</v>
      </c>
      <c r="C109" s="60">
        <v>15</v>
      </c>
      <c r="D109" s="6">
        <f t="shared" si="45"/>
        <v>12.575710623784463</v>
      </c>
      <c r="E109" s="19">
        <v>10</v>
      </c>
      <c r="F109" s="19">
        <v>15</v>
      </c>
      <c r="G109" s="15">
        <f t="shared" si="49"/>
        <v>13.072247077009203</v>
      </c>
      <c r="H109" s="19">
        <v>7</v>
      </c>
      <c r="I109" s="63">
        <v>10</v>
      </c>
      <c r="J109" s="15">
        <f t="shared" si="46"/>
        <v>8.8433482462055206</v>
      </c>
      <c r="K109" s="26">
        <f t="shared" si="47"/>
        <v>7</v>
      </c>
      <c r="L109" s="26">
        <f t="shared" si="48"/>
        <v>10</v>
      </c>
    </row>
    <row r="110" spans="1:12">
      <c r="A110" s="1" t="s">
        <v>44</v>
      </c>
      <c r="B110" s="58">
        <v>0</v>
      </c>
      <c r="C110" s="60">
        <v>0</v>
      </c>
      <c r="D110" s="6">
        <f t="shared" si="45"/>
        <v>0</v>
      </c>
      <c r="E110" s="19">
        <v>0</v>
      </c>
      <c r="F110" s="19">
        <v>0</v>
      </c>
      <c r="G110" s="15">
        <f t="shared" si="49"/>
        <v>0</v>
      </c>
      <c r="H110" s="19">
        <v>0</v>
      </c>
      <c r="I110" s="63">
        <v>0</v>
      </c>
      <c r="J110" s="15">
        <f t="shared" si="46"/>
        <v>0</v>
      </c>
      <c r="K110" s="26">
        <f t="shared" si="47"/>
        <v>0</v>
      </c>
      <c r="L110" s="26">
        <f t="shared" si="48"/>
        <v>0</v>
      </c>
    </row>
    <row r="111" spans="1:12">
      <c r="A111" s="1" t="s">
        <v>45</v>
      </c>
      <c r="B111" s="58">
        <v>0</v>
      </c>
      <c r="C111" s="60">
        <v>0</v>
      </c>
      <c r="D111" s="6">
        <f t="shared" si="45"/>
        <v>0</v>
      </c>
      <c r="E111" s="19">
        <v>0</v>
      </c>
      <c r="F111" s="19">
        <v>0</v>
      </c>
      <c r="G111" s="15">
        <f t="shared" si="49"/>
        <v>0</v>
      </c>
      <c r="H111" s="19">
        <v>0</v>
      </c>
      <c r="I111" s="63">
        <v>0</v>
      </c>
      <c r="J111" s="15">
        <f t="shared" si="46"/>
        <v>0</v>
      </c>
      <c r="K111" s="26">
        <f t="shared" si="47"/>
        <v>0</v>
      </c>
      <c r="L111" s="26">
        <f t="shared" si="48"/>
        <v>0</v>
      </c>
    </row>
    <row r="112" spans="1:12">
      <c r="A112" s="1" t="s">
        <v>46</v>
      </c>
      <c r="B112" s="58">
        <v>0</v>
      </c>
      <c r="C112" s="60">
        <v>0</v>
      </c>
      <c r="D112" s="6">
        <f t="shared" si="45"/>
        <v>0</v>
      </c>
      <c r="E112" s="19">
        <v>0</v>
      </c>
      <c r="F112" s="19">
        <v>0</v>
      </c>
      <c r="G112" s="15">
        <f t="shared" si="49"/>
        <v>0</v>
      </c>
      <c r="H112" s="19">
        <v>0</v>
      </c>
      <c r="I112" s="63">
        <v>0</v>
      </c>
      <c r="J112" s="15">
        <f t="shared" si="46"/>
        <v>0</v>
      </c>
      <c r="K112" s="26">
        <f t="shared" si="47"/>
        <v>0</v>
      </c>
      <c r="L112" s="26">
        <f t="shared" si="48"/>
        <v>0</v>
      </c>
    </row>
    <row r="113" spans="1:12">
      <c r="A113" s="1" t="s">
        <v>47</v>
      </c>
      <c r="B113" s="58">
        <v>0</v>
      </c>
      <c r="C113" s="60">
        <v>0</v>
      </c>
      <c r="D113" s="6">
        <f t="shared" si="45"/>
        <v>0</v>
      </c>
      <c r="E113" s="19">
        <v>0</v>
      </c>
      <c r="F113" s="19">
        <v>0</v>
      </c>
      <c r="G113" s="15">
        <f t="shared" si="49"/>
        <v>0</v>
      </c>
      <c r="H113" s="19">
        <v>0</v>
      </c>
      <c r="I113" s="63">
        <v>0</v>
      </c>
      <c r="J113" s="15">
        <f t="shared" si="46"/>
        <v>0</v>
      </c>
      <c r="K113" s="26">
        <f t="shared" si="47"/>
        <v>0</v>
      </c>
      <c r="L113" s="26">
        <f t="shared" si="48"/>
        <v>0</v>
      </c>
    </row>
    <row r="114" spans="1:12">
      <c r="A114" s="1" t="s">
        <v>48</v>
      </c>
      <c r="B114" s="58">
        <v>0</v>
      </c>
      <c r="C114" s="60">
        <v>0</v>
      </c>
      <c r="D114" s="6">
        <f t="shared" si="45"/>
        <v>0</v>
      </c>
      <c r="E114" s="19">
        <v>0</v>
      </c>
      <c r="F114" s="19">
        <v>0</v>
      </c>
      <c r="G114" s="15">
        <f t="shared" si="49"/>
        <v>0</v>
      </c>
      <c r="H114" s="19">
        <v>0</v>
      </c>
      <c r="I114" s="63">
        <v>0</v>
      </c>
      <c r="J114" s="15">
        <f t="shared" si="46"/>
        <v>0</v>
      </c>
      <c r="K114" s="26">
        <f t="shared" si="47"/>
        <v>0</v>
      </c>
      <c r="L114" s="26">
        <f t="shared" si="48"/>
        <v>0</v>
      </c>
    </row>
    <row r="115" spans="1:12">
      <c r="A115" s="1" t="s">
        <v>49</v>
      </c>
      <c r="B115" s="58">
        <v>0</v>
      </c>
      <c r="C115" s="60">
        <v>0</v>
      </c>
      <c r="D115" s="6">
        <f t="shared" si="45"/>
        <v>0</v>
      </c>
      <c r="E115" s="19">
        <v>0</v>
      </c>
      <c r="F115" s="19">
        <v>0</v>
      </c>
      <c r="G115" s="15">
        <f t="shared" si="49"/>
        <v>0</v>
      </c>
      <c r="H115" s="19">
        <v>0</v>
      </c>
      <c r="I115" s="63">
        <v>0</v>
      </c>
      <c r="J115" s="15">
        <f t="shared" si="46"/>
        <v>0</v>
      </c>
      <c r="K115" s="26">
        <f t="shared" si="47"/>
        <v>0</v>
      </c>
      <c r="L115" s="26">
        <f t="shared" si="48"/>
        <v>0</v>
      </c>
    </row>
    <row r="116" spans="1:12">
      <c r="A116" s="1" t="s">
        <v>50</v>
      </c>
      <c r="B116" s="58">
        <v>9</v>
      </c>
      <c r="C116" s="60">
        <v>10</v>
      </c>
      <c r="D116" s="6">
        <f t="shared" si="45"/>
        <v>9.5151421247568919</v>
      </c>
      <c r="E116" s="19">
        <v>9</v>
      </c>
      <c r="F116" s="19">
        <v>10</v>
      </c>
      <c r="G116" s="15">
        <f t="shared" si="49"/>
        <v>9.6144494154018396</v>
      </c>
      <c r="H116" s="19">
        <v>4</v>
      </c>
      <c r="I116" s="63">
        <v>8</v>
      </c>
      <c r="J116" s="15">
        <f t="shared" si="46"/>
        <v>6.4577976616073602</v>
      </c>
      <c r="K116" s="26">
        <f t="shared" si="47"/>
        <v>4</v>
      </c>
      <c r="L116" s="26">
        <f t="shared" si="48"/>
        <v>8</v>
      </c>
    </row>
    <row r="117" spans="1:12">
      <c r="A117" s="1" t="s">
        <v>51</v>
      </c>
      <c r="B117" s="58">
        <v>5</v>
      </c>
      <c r="C117" s="60">
        <v>10</v>
      </c>
      <c r="D117" s="6">
        <f t="shared" si="45"/>
        <v>7.5757106237844622</v>
      </c>
      <c r="E117" s="19">
        <v>5</v>
      </c>
      <c r="F117" s="19">
        <v>10</v>
      </c>
      <c r="G117" s="15">
        <f t="shared" si="49"/>
        <v>8.0722470770091999</v>
      </c>
      <c r="H117" s="19">
        <v>15</v>
      </c>
      <c r="I117" s="63">
        <v>20</v>
      </c>
      <c r="J117" s="15">
        <f t="shared" si="46"/>
        <v>18.072247077009202</v>
      </c>
      <c r="K117" s="26">
        <f t="shared" si="47"/>
        <v>15</v>
      </c>
      <c r="L117" s="26">
        <f t="shared" si="48"/>
        <v>20</v>
      </c>
    </row>
    <row r="118" spans="1:12">
      <c r="A118" s="1" t="s">
        <v>52</v>
      </c>
      <c r="B118" s="58">
        <v>0</v>
      </c>
      <c r="C118" s="60">
        <v>0</v>
      </c>
      <c r="D118" s="6">
        <f t="shared" si="45"/>
        <v>0</v>
      </c>
      <c r="E118" s="19">
        <v>0</v>
      </c>
      <c r="F118" s="19">
        <v>0</v>
      </c>
      <c r="G118" s="15">
        <f t="shared" si="49"/>
        <v>0</v>
      </c>
      <c r="H118" s="19">
        <v>0</v>
      </c>
      <c r="I118" s="63">
        <v>0</v>
      </c>
      <c r="J118" s="15">
        <f t="shared" si="46"/>
        <v>0</v>
      </c>
      <c r="K118" s="26">
        <f t="shared" si="47"/>
        <v>0</v>
      </c>
      <c r="L118" s="26">
        <f t="shared" si="48"/>
        <v>0</v>
      </c>
    </row>
  </sheetData>
  <autoFilter ref="B3:J89" xr:uid="{C135FE07-4726-4546-AB0B-11A0CDE97FCB}"/>
  <mergeCells count="7">
    <mergeCell ref="A21:L21"/>
    <mergeCell ref="A31:L31"/>
    <mergeCell ref="A4:L4"/>
    <mergeCell ref="K1:L1"/>
    <mergeCell ref="B1:D1"/>
    <mergeCell ref="E1:G1"/>
    <mergeCell ref="H1:J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C901D-1241-4AE1-9FBD-553FA3403C2D}">
  <dimension ref="A1:J88"/>
  <sheetViews>
    <sheetView zoomScale="85" zoomScaleNormal="85" workbookViewId="0">
      <pane xSplit="1" ySplit="1" topLeftCell="B2" activePane="bottomRight" state="frozen"/>
      <selection pane="topRight" activeCell="C1" sqref="C1"/>
      <selection pane="bottomLeft" activeCell="A4" sqref="A4"/>
      <selection pane="bottomRight" activeCell="B21" sqref="B21:B29"/>
    </sheetView>
  </sheetViews>
  <sheetFormatPr defaultColWidth="8.7265625" defaultRowHeight="14.5"/>
  <cols>
    <col min="1" max="1" width="48.26953125" style="28" customWidth="1"/>
    <col min="2" max="3" width="19" style="18" customWidth="1"/>
    <col min="4" max="4" width="19" style="18" hidden="1" customWidth="1"/>
    <col min="5" max="6" width="19" style="18" customWidth="1"/>
    <col min="7" max="7" width="19" style="28" customWidth="1"/>
  </cols>
  <sheetData>
    <row r="1" spans="1:10">
      <c r="A1" s="2" t="s">
        <v>6</v>
      </c>
      <c r="B1" s="8" t="s">
        <v>108</v>
      </c>
      <c r="C1" s="8" t="s">
        <v>69</v>
      </c>
      <c r="D1" s="68" t="s">
        <v>1</v>
      </c>
      <c r="E1" s="76" t="s">
        <v>132</v>
      </c>
      <c r="F1" s="108" t="s">
        <v>57</v>
      </c>
      <c r="G1" s="108"/>
      <c r="J1" s="69" t="s">
        <v>107</v>
      </c>
    </row>
    <row r="2" spans="1:10">
      <c r="A2" s="102" t="s">
        <v>7</v>
      </c>
      <c r="B2" s="102"/>
      <c r="C2" s="102"/>
      <c r="D2" s="102"/>
      <c r="E2" s="102"/>
      <c r="F2" s="102"/>
      <c r="G2" s="8"/>
      <c r="J2" s="70" t="s">
        <v>101</v>
      </c>
    </row>
    <row r="3" spans="1:10">
      <c r="A3" s="35" t="s">
        <v>8</v>
      </c>
      <c r="B3" s="86">
        <v>21</v>
      </c>
      <c r="C3" s="19">
        <v>21</v>
      </c>
      <c r="D3" s="19">
        <v>19</v>
      </c>
      <c r="E3" s="19">
        <v>19</v>
      </c>
      <c r="F3" s="19">
        <v>19</v>
      </c>
      <c r="G3" s="65">
        <v>19</v>
      </c>
      <c r="J3" s="71" t="s">
        <v>102</v>
      </c>
    </row>
    <row r="4" spans="1:10">
      <c r="A4" s="35" t="s">
        <v>9</v>
      </c>
      <c r="B4" s="87">
        <v>7</v>
      </c>
      <c r="C4" s="19">
        <v>7</v>
      </c>
      <c r="D4" s="19">
        <v>5.6</v>
      </c>
      <c r="E4" s="19">
        <v>5.25</v>
      </c>
      <c r="F4" s="19">
        <v>5.25</v>
      </c>
      <c r="G4" s="65">
        <v>3.9375</v>
      </c>
      <c r="J4" s="72" t="s">
        <v>103</v>
      </c>
    </row>
    <row r="5" spans="1:10">
      <c r="A5" s="35" t="s">
        <v>54</v>
      </c>
      <c r="B5" s="87">
        <v>9</v>
      </c>
      <c r="C5" s="19">
        <v>9</v>
      </c>
      <c r="D5" s="19">
        <v>7.2</v>
      </c>
      <c r="E5" s="19">
        <v>6.75</v>
      </c>
      <c r="F5" s="19">
        <v>6.75</v>
      </c>
      <c r="G5" s="65">
        <v>5.0625</v>
      </c>
      <c r="J5" s="73" t="s">
        <v>104</v>
      </c>
    </row>
    <row r="6" spans="1:10">
      <c r="A6" s="35" t="s">
        <v>12</v>
      </c>
      <c r="B6" s="87">
        <v>90</v>
      </c>
      <c r="C6" s="19">
        <v>90</v>
      </c>
      <c r="D6" s="19">
        <v>90</v>
      </c>
      <c r="E6" s="19">
        <v>90</v>
      </c>
      <c r="F6" s="19">
        <v>90</v>
      </c>
      <c r="G6" s="65">
        <v>90</v>
      </c>
      <c r="J6" s="74" t="s">
        <v>105</v>
      </c>
    </row>
    <row r="7" spans="1:10">
      <c r="A7" s="35" t="s">
        <v>55</v>
      </c>
      <c r="B7" s="87">
        <v>1.1000000000000001</v>
      </c>
      <c r="C7" s="19">
        <v>1.1000000000000001</v>
      </c>
      <c r="D7" s="19">
        <v>1.4</v>
      </c>
      <c r="E7" s="19">
        <f>C7*1.25</f>
        <v>1.375</v>
      </c>
      <c r="F7" s="19">
        <f>E7</f>
        <v>1.375</v>
      </c>
      <c r="G7" s="65">
        <v>1.4</v>
      </c>
      <c r="J7" s="28"/>
    </row>
    <row r="8" spans="1:10">
      <c r="A8" s="35" t="s">
        <v>13</v>
      </c>
      <c r="B8" s="87">
        <v>45</v>
      </c>
      <c r="C8" s="19">
        <v>45</v>
      </c>
      <c r="D8" s="19">
        <v>45</v>
      </c>
      <c r="E8" s="19">
        <v>51.749999999999993</v>
      </c>
      <c r="F8" s="19">
        <v>51.749999999999993</v>
      </c>
      <c r="G8" s="65">
        <v>51.749999999999993</v>
      </c>
    </row>
    <row r="9" spans="1:10" ht="19.5" customHeight="1">
      <c r="A9" s="35" t="s">
        <v>14</v>
      </c>
      <c r="B9" s="86">
        <v>65</v>
      </c>
      <c r="C9" s="19">
        <v>65</v>
      </c>
      <c r="D9" s="19">
        <v>65</v>
      </c>
      <c r="E9" s="19">
        <v>74.75</v>
      </c>
      <c r="F9" s="19">
        <v>74.75</v>
      </c>
      <c r="G9" s="65">
        <v>74.75</v>
      </c>
    </row>
    <row r="10" spans="1:10" ht="13" customHeight="1">
      <c r="A10" s="35" t="s">
        <v>15</v>
      </c>
      <c r="B10" s="87">
        <v>50</v>
      </c>
      <c r="C10" s="19">
        <v>50</v>
      </c>
      <c r="D10" s="19">
        <v>50</v>
      </c>
      <c r="E10" s="19">
        <v>57.499999999999993</v>
      </c>
      <c r="F10" s="19">
        <v>57.499999999999993</v>
      </c>
      <c r="G10" s="65">
        <v>57.499999999999993</v>
      </c>
    </row>
    <row r="11" spans="1:10">
      <c r="A11" s="35" t="s">
        <v>16</v>
      </c>
      <c r="B11" s="87">
        <v>60</v>
      </c>
      <c r="C11" s="19">
        <v>60</v>
      </c>
      <c r="D11" s="19">
        <v>60</v>
      </c>
      <c r="E11" s="19">
        <v>69</v>
      </c>
      <c r="F11" s="19">
        <v>69</v>
      </c>
      <c r="G11" s="65">
        <v>69</v>
      </c>
    </row>
    <row r="12" spans="1:10">
      <c r="A12" s="35" t="s">
        <v>17</v>
      </c>
      <c r="B12" s="87">
        <v>0</v>
      </c>
      <c r="C12" s="19">
        <v>0</v>
      </c>
      <c r="D12" s="19">
        <v>0</v>
      </c>
      <c r="E12" s="19">
        <v>0</v>
      </c>
      <c r="F12" s="19">
        <v>0</v>
      </c>
      <c r="G12" s="65">
        <v>0</v>
      </c>
    </row>
    <row r="13" spans="1:10">
      <c r="A13" s="35" t="s">
        <v>18</v>
      </c>
      <c r="B13" s="87">
        <v>0</v>
      </c>
      <c r="C13" s="19">
        <v>0</v>
      </c>
      <c r="D13" s="19">
        <v>0</v>
      </c>
      <c r="E13" s="19">
        <v>0</v>
      </c>
      <c r="F13" s="19">
        <v>0</v>
      </c>
      <c r="G13" s="65">
        <v>0</v>
      </c>
    </row>
    <row r="14" spans="1:10">
      <c r="A14" s="35" t="s">
        <v>19</v>
      </c>
      <c r="B14" s="87">
        <v>0</v>
      </c>
      <c r="C14" s="19">
        <v>0</v>
      </c>
      <c r="D14" s="19">
        <v>0</v>
      </c>
      <c r="E14" s="19">
        <v>0</v>
      </c>
      <c r="F14" s="19">
        <v>0</v>
      </c>
      <c r="G14" s="65">
        <v>0</v>
      </c>
    </row>
    <row r="15" spans="1:10">
      <c r="A15" s="35" t="s">
        <v>20</v>
      </c>
      <c r="B15" s="88">
        <v>247696.65531959233</v>
      </c>
      <c r="C15" s="83">
        <v>6024.0955765502795</v>
      </c>
      <c r="D15" s="83">
        <v>6024.0955765502795</v>
      </c>
      <c r="E15" s="83">
        <v>6024.0955765502795</v>
      </c>
      <c r="F15" s="67">
        <v>6024.0955765502795</v>
      </c>
      <c r="G15" s="83">
        <v>0</v>
      </c>
    </row>
    <row r="16" spans="1:10">
      <c r="A16" s="35" t="s">
        <v>21</v>
      </c>
      <c r="B16" s="89">
        <v>9907.8662127836942</v>
      </c>
      <c r="C16" s="83">
        <v>240.96382306201119</v>
      </c>
      <c r="D16" s="83">
        <v>240.96382306201119</v>
      </c>
      <c r="E16" s="83">
        <v>240.96382306201119</v>
      </c>
      <c r="F16" s="83">
        <v>240.96382306201119</v>
      </c>
      <c r="G16" s="77">
        <v>0</v>
      </c>
    </row>
    <row r="17" spans="1:7">
      <c r="A17" s="35" t="s">
        <v>56</v>
      </c>
      <c r="B17" s="87">
        <v>365</v>
      </c>
      <c r="C17" s="19">
        <v>365</v>
      </c>
      <c r="D17" s="19">
        <v>365</v>
      </c>
      <c r="E17" s="19">
        <v>365</v>
      </c>
      <c r="F17" s="19">
        <v>365</v>
      </c>
      <c r="G17" s="65">
        <v>365</v>
      </c>
    </row>
    <row r="18" spans="1:7">
      <c r="A18" s="35" t="s">
        <v>22</v>
      </c>
      <c r="B18" s="90">
        <v>15</v>
      </c>
      <c r="C18" s="19">
        <v>15</v>
      </c>
      <c r="D18" s="19">
        <v>12</v>
      </c>
      <c r="E18" s="19">
        <v>12</v>
      </c>
      <c r="F18" s="19">
        <v>12</v>
      </c>
      <c r="G18" s="65">
        <v>12</v>
      </c>
    </row>
    <row r="19" spans="1:7">
      <c r="A19" s="35" t="s">
        <v>23</v>
      </c>
      <c r="B19" s="86">
        <v>3</v>
      </c>
      <c r="C19" s="19">
        <v>3</v>
      </c>
      <c r="D19" s="19">
        <v>3</v>
      </c>
      <c r="E19" s="19">
        <v>3</v>
      </c>
      <c r="F19" s="19">
        <v>3</v>
      </c>
      <c r="G19" s="65">
        <v>3</v>
      </c>
    </row>
    <row r="20" spans="1:7">
      <c r="A20" s="101" t="s">
        <v>58</v>
      </c>
      <c r="B20" s="101"/>
      <c r="C20" s="101"/>
      <c r="D20" s="101"/>
      <c r="E20" s="101"/>
      <c r="F20" s="101"/>
      <c r="G20" s="24"/>
    </row>
    <row r="21" spans="1:7">
      <c r="A21" s="20" t="s">
        <v>59</v>
      </c>
      <c r="B21" s="19"/>
      <c r="C21" s="19"/>
      <c r="D21" s="19"/>
      <c r="E21" s="19"/>
      <c r="F21" s="19">
        <v>10</v>
      </c>
      <c r="G21" s="19">
        <v>10</v>
      </c>
    </row>
    <row r="22" spans="1:7">
      <c r="A22" s="20" t="s">
        <v>60</v>
      </c>
      <c r="B22" s="86">
        <v>40</v>
      </c>
      <c r="C22" s="43">
        <v>40</v>
      </c>
      <c r="D22" s="43">
        <v>40</v>
      </c>
      <c r="E22" s="43">
        <v>40</v>
      </c>
      <c r="F22" s="19">
        <v>10</v>
      </c>
      <c r="G22" s="19">
        <v>10</v>
      </c>
    </row>
    <row r="23" spans="1:7">
      <c r="A23" s="20" t="s">
        <v>61</v>
      </c>
      <c r="B23" s="19"/>
      <c r="C23" s="19"/>
      <c r="D23" s="19"/>
      <c r="E23" s="19"/>
      <c r="F23" s="19">
        <v>0</v>
      </c>
      <c r="G23" s="19">
        <v>0</v>
      </c>
    </row>
    <row r="24" spans="1:7">
      <c r="A24" s="20" t="s">
        <v>62</v>
      </c>
      <c r="B24" s="19"/>
      <c r="C24" s="19"/>
      <c r="D24" s="19"/>
      <c r="E24" s="19"/>
      <c r="F24" s="19">
        <v>0</v>
      </c>
      <c r="G24" s="19">
        <v>0</v>
      </c>
    </row>
    <row r="25" spans="1:7">
      <c r="A25" s="20" t="s">
        <v>63</v>
      </c>
      <c r="B25" s="52">
        <v>30</v>
      </c>
      <c r="C25" s="19">
        <v>30</v>
      </c>
      <c r="D25" s="19">
        <v>30</v>
      </c>
      <c r="E25" s="19">
        <v>30</v>
      </c>
      <c r="F25" s="19">
        <v>30</v>
      </c>
      <c r="G25" s="19">
        <v>30</v>
      </c>
    </row>
    <row r="26" spans="1:7">
      <c r="A26" s="20" t="s">
        <v>64</v>
      </c>
      <c r="B26" s="19"/>
      <c r="C26" s="19"/>
      <c r="D26" s="19"/>
      <c r="E26" s="19"/>
      <c r="F26" s="19">
        <v>0</v>
      </c>
      <c r="G26" s="19">
        <v>0</v>
      </c>
    </row>
    <row r="27" spans="1:7">
      <c r="A27" s="20" t="s">
        <v>65</v>
      </c>
      <c r="B27" s="52">
        <v>30</v>
      </c>
      <c r="C27" s="19">
        <v>30</v>
      </c>
      <c r="D27" s="19">
        <v>30</v>
      </c>
      <c r="E27" s="19">
        <v>30</v>
      </c>
      <c r="F27" s="19">
        <v>50</v>
      </c>
      <c r="G27" s="19">
        <v>50</v>
      </c>
    </row>
    <row r="28" spans="1:7">
      <c r="A28" s="20" t="s">
        <v>66</v>
      </c>
      <c r="F28" s="19">
        <v>0</v>
      </c>
      <c r="G28" s="19">
        <v>0</v>
      </c>
    </row>
    <row r="29" spans="1:7">
      <c r="A29" s="20" t="s">
        <v>67</v>
      </c>
      <c r="B29" s="19"/>
      <c r="C29" s="19"/>
      <c r="D29" s="19"/>
      <c r="E29" s="19"/>
      <c r="F29" s="19">
        <v>0</v>
      </c>
      <c r="G29" s="19">
        <v>0</v>
      </c>
    </row>
    <row r="30" spans="1:7">
      <c r="A30" s="101" t="s">
        <v>106</v>
      </c>
      <c r="B30" s="101"/>
      <c r="C30" s="101"/>
      <c r="D30" s="101"/>
      <c r="E30" s="101"/>
      <c r="F30" s="101"/>
      <c r="G30" s="101"/>
    </row>
    <row r="31" spans="1:7">
      <c r="A31" s="35" t="s">
        <v>24</v>
      </c>
      <c r="B31" s="91">
        <v>0</v>
      </c>
      <c r="C31" s="38">
        <v>0</v>
      </c>
      <c r="D31" s="38">
        <v>0</v>
      </c>
      <c r="E31" s="38">
        <v>0</v>
      </c>
      <c r="F31" s="38">
        <v>0</v>
      </c>
      <c r="G31" s="75">
        <v>0</v>
      </c>
    </row>
    <row r="32" spans="1:7">
      <c r="A32" s="35" t="s">
        <v>25</v>
      </c>
      <c r="B32" s="91">
        <v>0</v>
      </c>
      <c r="C32" s="38">
        <v>0</v>
      </c>
      <c r="D32" s="38">
        <v>0</v>
      </c>
      <c r="E32" s="38">
        <v>0</v>
      </c>
      <c r="F32" s="38">
        <v>0</v>
      </c>
      <c r="G32" s="75">
        <v>0</v>
      </c>
    </row>
    <row r="33" spans="1:7">
      <c r="A33" s="35" t="s">
        <v>26</v>
      </c>
      <c r="B33" s="91">
        <v>0</v>
      </c>
      <c r="C33" s="38">
        <v>0</v>
      </c>
      <c r="D33" s="38">
        <v>0</v>
      </c>
      <c r="E33" s="38">
        <v>0</v>
      </c>
      <c r="F33" s="38">
        <v>0</v>
      </c>
      <c r="G33" s="75">
        <v>0</v>
      </c>
    </row>
    <row r="34" spans="1:7">
      <c r="A34" s="35" t="s">
        <v>27</v>
      </c>
      <c r="B34" s="91">
        <v>0</v>
      </c>
      <c r="C34" s="38">
        <v>0</v>
      </c>
      <c r="D34" s="38">
        <v>5</v>
      </c>
      <c r="E34" s="38">
        <v>5</v>
      </c>
      <c r="F34" s="38">
        <v>5</v>
      </c>
      <c r="G34" s="75">
        <v>5</v>
      </c>
    </row>
    <row r="35" spans="1:7">
      <c r="A35" s="35" t="s">
        <v>28</v>
      </c>
      <c r="B35" s="91">
        <v>0</v>
      </c>
      <c r="C35" s="38">
        <v>0</v>
      </c>
      <c r="D35" s="38">
        <v>5</v>
      </c>
      <c r="E35" s="38">
        <v>5</v>
      </c>
      <c r="F35" s="38">
        <v>5</v>
      </c>
      <c r="G35" s="75">
        <v>5</v>
      </c>
    </row>
    <row r="36" spans="1:7">
      <c r="A36" s="35" t="s">
        <v>29</v>
      </c>
      <c r="B36" s="91">
        <v>0</v>
      </c>
      <c r="C36" s="38">
        <v>0</v>
      </c>
      <c r="D36" s="38">
        <v>0</v>
      </c>
      <c r="E36" s="38">
        <v>0</v>
      </c>
      <c r="F36" s="38">
        <v>0</v>
      </c>
      <c r="G36" s="75">
        <v>0</v>
      </c>
    </row>
    <row r="37" spans="1:7">
      <c r="A37" s="35" t="s">
        <v>30</v>
      </c>
      <c r="B37" s="91">
        <v>10</v>
      </c>
      <c r="C37" s="38">
        <v>10</v>
      </c>
      <c r="D37" s="38">
        <v>0</v>
      </c>
      <c r="E37" s="38">
        <v>0</v>
      </c>
      <c r="F37" s="38">
        <v>0</v>
      </c>
      <c r="G37" s="75">
        <v>0</v>
      </c>
    </row>
    <row r="38" spans="1:7">
      <c r="A38" s="35" t="s">
        <v>31</v>
      </c>
      <c r="B38" s="91">
        <v>0</v>
      </c>
      <c r="C38" s="38">
        <v>0</v>
      </c>
      <c r="D38" s="38">
        <v>0</v>
      </c>
      <c r="E38" s="38">
        <v>0</v>
      </c>
      <c r="F38" s="38">
        <v>0</v>
      </c>
      <c r="G38" s="75">
        <v>0</v>
      </c>
    </row>
    <row r="39" spans="1:7">
      <c r="A39" s="35" t="s">
        <v>32</v>
      </c>
      <c r="B39" s="91">
        <v>0</v>
      </c>
      <c r="C39" s="38">
        <v>0</v>
      </c>
      <c r="D39" s="38">
        <v>0</v>
      </c>
      <c r="E39" s="38">
        <v>0</v>
      </c>
      <c r="F39" s="38">
        <v>0</v>
      </c>
      <c r="G39" s="75">
        <v>0</v>
      </c>
    </row>
    <row r="40" spans="1:7">
      <c r="A40" s="35" t="s">
        <v>33</v>
      </c>
      <c r="B40" s="91">
        <v>0</v>
      </c>
      <c r="C40" s="38">
        <v>0</v>
      </c>
      <c r="D40" s="38">
        <v>0</v>
      </c>
      <c r="E40" s="38">
        <v>0</v>
      </c>
      <c r="F40" s="38">
        <v>0</v>
      </c>
      <c r="G40" s="75">
        <v>0</v>
      </c>
    </row>
    <row r="41" spans="1:7">
      <c r="A41" s="35" t="s">
        <v>34</v>
      </c>
      <c r="B41" s="91">
        <v>3</v>
      </c>
      <c r="C41" s="38">
        <v>3</v>
      </c>
      <c r="D41" s="38">
        <v>0</v>
      </c>
      <c r="E41" s="38">
        <v>0</v>
      </c>
      <c r="F41" s="38">
        <v>0</v>
      </c>
      <c r="G41" s="75">
        <v>0</v>
      </c>
    </row>
    <row r="42" spans="1:7">
      <c r="A42" s="35" t="s">
        <v>35</v>
      </c>
      <c r="B42" s="91">
        <v>0</v>
      </c>
      <c r="C42" s="38">
        <v>0</v>
      </c>
      <c r="D42" s="38">
        <v>0</v>
      </c>
      <c r="E42" s="38">
        <v>0</v>
      </c>
      <c r="F42" s="38">
        <v>0</v>
      </c>
      <c r="G42" s="75">
        <v>0</v>
      </c>
    </row>
    <row r="43" spans="1:7">
      <c r="A43" s="35" t="s">
        <v>36</v>
      </c>
      <c r="B43" s="91">
        <v>0</v>
      </c>
      <c r="C43" s="38">
        <v>0</v>
      </c>
      <c r="D43" s="38">
        <v>0</v>
      </c>
      <c r="E43" s="38">
        <v>0</v>
      </c>
      <c r="F43" s="38">
        <v>0</v>
      </c>
      <c r="G43" s="75">
        <v>0</v>
      </c>
    </row>
    <row r="44" spans="1:7">
      <c r="A44" s="35" t="s">
        <v>37</v>
      </c>
      <c r="B44" s="91">
        <v>60</v>
      </c>
      <c r="C44" s="38">
        <v>60</v>
      </c>
      <c r="D44" s="38">
        <v>54</v>
      </c>
      <c r="E44" s="38">
        <v>51</v>
      </c>
      <c r="F44" s="38">
        <v>51</v>
      </c>
      <c r="G44" s="75">
        <v>51</v>
      </c>
    </row>
    <row r="45" spans="1:7">
      <c r="A45" s="35" t="s">
        <v>38</v>
      </c>
      <c r="B45" s="91">
        <v>7</v>
      </c>
      <c r="C45" s="38">
        <v>7</v>
      </c>
      <c r="D45" s="38">
        <v>7</v>
      </c>
      <c r="E45" s="38">
        <v>3</v>
      </c>
      <c r="F45" s="38">
        <v>3</v>
      </c>
      <c r="G45" s="75">
        <v>3</v>
      </c>
    </row>
    <row r="46" spans="1:7">
      <c r="A46" s="35" t="s">
        <v>39</v>
      </c>
      <c r="B46" s="91">
        <v>0</v>
      </c>
      <c r="C46" s="38">
        <v>0</v>
      </c>
      <c r="D46" s="38">
        <v>0</v>
      </c>
      <c r="E46" s="38">
        <v>0</v>
      </c>
      <c r="F46" s="38">
        <v>0</v>
      </c>
      <c r="G46" s="75">
        <v>0</v>
      </c>
    </row>
    <row r="47" spans="1:7">
      <c r="A47" s="35" t="s">
        <v>40</v>
      </c>
      <c r="B47" s="91">
        <v>0</v>
      </c>
      <c r="C47" s="38">
        <v>0</v>
      </c>
      <c r="D47" s="38">
        <v>0</v>
      </c>
      <c r="E47" s="38">
        <v>0</v>
      </c>
      <c r="F47" s="38">
        <v>0</v>
      </c>
      <c r="G47" s="75">
        <v>0</v>
      </c>
    </row>
    <row r="48" spans="1:7">
      <c r="A48" s="35" t="s">
        <v>41</v>
      </c>
      <c r="B48" s="91">
        <v>10</v>
      </c>
      <c r="C48" s="38">
        <v>10</v>
      </c>
      <c r="D48" s="38">
        <v>10</v>
      </c>
      <c r="E48" s="38">
        <v>14</v>
      </c>
      <c r="F48" s="38">
        <v>14</v>
      </c>
      <c r="G48" s="75">
        <v>14</v>
      </c>
    </row>
    <row r="49" spans="1:7">
      <c r="A49" s="35" t="s">
        <v>42</v>
      </c>
      <c r="B49" s="91">
        <v>0</v>
      </c>
      <c r="C49" s="38">
        <v>0</v>
      </c>
      <c r="D49" s="38">
        <v>0</v>
      </c>
      <c r="E49" s="38">
        <v>0</v>
      </c>
      <c r="F49" s="38">
        <v>0</v>
      </c>
      <c r="G49" s="75">
        <v>0</v>
      </c>
    </row>
    <row r="50" spans="1:7">
      <c r="A50" s="35" t="s">
        <v>43</v>
      </c>
      <c r="B50" s="91">
        <v>10</v>
      </c>
      <c r="C50" s="38">
        <v>10</v>
      </c>
      <c r="D50" s="38">
        <v>5</v>
      </c>
      <c r="E50" s="38">
        <v>5</v>
      </c>
      <c r="F50" s="38">
        <v>5</v>
      </c>
      <c r="G50" s="75">
        <v>5</v>
      </c>
    </row>
    <row r="51" spans="1:7">
      <c r="A51" s="35" t="s">
        <v>44</v>
      </c>
      <c r="B51" s="91">
        <v>0</v>
      </c>
      <c r="C51" s="38">
        <v>0</v>
      </c>
      <c r="D51" s="38">
        <v>0</v>
      </c>
      <c r="E51" s="38">
        <v>0</v>
      </c>
      <c r="F51" s="38">
        <v>0</v>
      </c>
      <c r="G51" s="75">
        <v>0</v>
      </c>
    </row>
    <row r="52" spans="1:7">
      <c r="A52" s="35" t="s">
        <v>45</v>
      </c>
      <c r="B52" s="91">
        <v>0</v>
      </c>
      <c r="C52" s="38">
        <v>0</v>
      </c>
      <c r="D52" s="38">
        <v>0</v>
      </c>
      <c r="E52" s="38">
        <v>0</v>
      </c>
      <c r="F52" s="38">
        <v>0</v>
      </c>
      <c r="G52" s="75">
        <v>0</v>
      </c>
    </row>
    <row r="53" spans="1:7">
      <c r="A53" s="35" t="s">
        <v>46</v>
      </c>
      <c r="B53" s="91">
        <v>0</v>
      </c>
      <c r="C53" s="38">
        <v>0</v>
      </c>
      <c r="D53" s="38">
        <v>0</v>
      </c>
      <c r="E53" s="38">
        <v>0</v>
      </c>
      <c r="F53" s="38">
        <v>0</v>
      </c>
      <c r="G53" s="75">
        <v>0</v>
      </c>
    </row>
    <row r="54" spans="1:7">
      <c r="A54" s="35" t="s">
        <v>47</v>
      </c>
      <c r="B54" s="91">
        <v>0</v>
      </c>
      <c r="C54" s="38">
        <v>0</v>
      </c>
      <c r="D54" s="38">
        <v>0</v>
      </c>
      <c r="E54" s="38">
        <v>0</v>
      </c>
      <c r="F54" s="38">
        <v>0</v>
      </c>
      <c r="G54" s="75">
        <v>0</v>
      </c>
    </row>
    <row r="55" spans="1:7">
      <c r="A55" s="35" t="s">
        <v>48</v>
      </c>
      <c r="B55" s="91">
        <v>0</v>
      </c>
      <c r="C55" s="38">
        <v>0</v>
      </c>
      <c r="D55" s="38">
        <v>0</v>
      </c>
      <c r="E55" s="38">
        <v>0</v>
      </c>
      <c r="F55" s="38">
        <v>0</v>
      </c>
      <c r="G55" s="75">
        <v>0</v>
      </c>
    </row>
    <row r="56" spans="1:7">
      <c r="A56" s="35" t="s">
        <v>49</v>
      </c>
      <c r="B56" s="91">
        <v>0</v>
      </c>
      <c r="C56" s="38">
        <v>0</v>
      </c>
      <c r="D56" s="38">
        <v>0</v>
      </c>
      <c r="E56" s="38">
        <v>0</v>
      </c>
      <c r="F56" s="38">
        <v>0</v>
      </c>
      <c r="G56" s="75">
        <v>0</v>
      </c>
    </row>
    <row r="57" spans="1:7">
      <c r="A57" s="35" t="s">
        <v>50</v>
      </c>
      <c r="B57" s="91">
        <v>0</v>
      </c>
      <c r="C57" s="38">
        <v>0</v>
      </c>
      <c r="D57" s="38">
        <v>0</v>
      </c>
      <c r="E57" s="38">
        <v>0</v>
      </c>
      <c r="F57" s="38">
        <v>0</v>
      </c>
      <c r="G57" s="75">
        <v>0</v>
      </c>
    </row>
    <row r="58" spans="1:7">
      <c r="A58" s="35" t="s">
        <v>51</v>
      </c>
      <c r="B58" s="91">
        <v>0</v>
      </c>
      <c r="C58" s="38">
        <v>0</v>
      </c>
      <c r="D58" s="38">
        <v>14</v>
      </c>
      <c r="E58" s="38">
        <v>17</v>
      </c>
      <c r="F58" s="38">
        <v>17</v>
      </c>
      <c r="G58" s="75">
        <v>17</v>
      </c>
    </row>
    <row r="59" spans="1:7">
      <c r="A59" s="35" t="s">
        <v>52</v>
      </c>
      <c r="B59" s="91">
        <v>0</v>
      </c>
      <c r="C59" s="38">
        <v>0</v>
      </c>
      <c r="D59" s="38">
        <v>0</v>
      </c>
      <c r="E59" s="38">
        <v>0</v>
      </c>
      <c r="F59" s="38">
        <v>0</v>
      </c>
      <c r="G59" s="75">
        <v>0</v>
      </c>
    </row>
    <row r="60" spans="1:7">
      <c r="A60" s="35" t="s">
        <v>24</v>
      </c>
      <c r="B60" s="91">
        <v>0</v>
      </c>
      <c r="C60" s="38">
        <v>0</v>
      </c>
      <c r="D60" s="38">
        <v>0</v>
      </c>
      <c r="E60" s="38">
        <v>0</v>
      </c>
      <c r="F60" s="38">
        <v>0</v>
      </c>
    </row>
    <row r="61" spans="1:7">
      <c r="A61" s="35" t="s">
        <v>25</v>
      </c>
      <c r="B61" s="91">
        <v>0</v>
      </c>
      <c r="C61" s="38">
        <v>0</v>
      </c>
      <c r="D61" s="38">
        <v>0</v>
      </c>
      <c r="E61" s="38">
        <v>0</v>
      </c>
      <c r="F61" s="38">
        <v>0</v>
      </c>
    </row>
    <row r="62" spans="1:7">
      <c r="A62" s="35" t="s">
        <v>26</v>
      </c>
      <c r="B62" s="91">
        <v>0</v>
      </c>
      <c r="C62" s="38">
        <v>0</v>
      </c>
      <c r="D62" s="38">
        <v>0</v>
      </c>
      <c r="E62" s="38">
        <v>0</v>
      </c>
      <c r="F62" s="38">
        <v>0</v>
      </c>
    </row>
    <row r="63" spans="1:7">
      <c r="A63" s="35" t="s">
        <v>27</v>
      </c>
      <c r="B63" s="91">
        <v>0</v>
      </c>
      <c r="C63" s="38">
        <v>0</v>
      </c>
      <c r="D63" s="38">
        <v>5</v>
      </c>
      <c r="E63" s="38">
        <v>5</v>
      </c>
      <c r="F63" s="38">
        <v>5</v>
      </c>
    </row>
    <row r="64" spans="1:7">
      <c r="A64" s="35" t="s">
        <v>28</v>
      </c>
      <c r="B64" s="91">
        <v>0</v>
      </c>
      <c r="C64" s="38">
        <v>0</v>
      </c>
      <c r="D64" s="38">
        <v>5</v>
      </c>
      <c r="E64" s="38">
        <v>5</v>
      </c>
      <c r="F64" s="38">
        <v>5</v>
      </c>
    </row>
    <row r="65" spans="1:6">
      <c r="A65" s="35" t="s">
        <v>29</v>
      </c>
      <c r="B65" s="91">
        <v>0</v>
      </c>
      <c r="C65" s="38">
        <v>0</v>
      </c>
      <c r="D65" s="38">
        <v>0</v>
      </c>
      <c r="E65" s="38">
        <v>0</v>
      </c>
      <c r="F65" s="38">
        <v>0</v>
      </c>
    </row>
    <row r="66" spans="1:6">
      <c r="A66" s="35" t="s">
        <v>30</v>
      </c>
      <c r="B66" s="91">
        <v>10</v>
      </c>
      <c r="C66" s="38">
        <v>10</v>
      </c>
      <c r="D66" s="38">
        <v>0</v>
      </c>
      <c r="E66" s="38">
        <v>0</v>
      </c>
      <c r="F66" s="38">
        <v>0</v>
      </c>
    </row>
    <row r="67" spans="1:6">
      <c r="A67" s="35" t="s">
        <v>31</v>
      </c>
      <c r="B67" s="91">
        <v>0</v>
      </c>
      <c r="C67" s="38">
        <v>0</v>
      </c>
      <c r="D67" s="38">
        <v>0</v>
      </c>
      <c r="E67" s="38">
        <v>0</v>
      </c>
      <c r="F67" s="38">
        <v>0</v>
      </c>
    </row>
    <row r="68" spans="1:6">
      <c r="A68" s="35" t="s">
        <v>32</v>
      </c>
      <c r="B68" s="91">
        <v>0</v>
      </c>
      <c r="C68" s="38">
        <v>0</v>
      </c>
      <c r="D68" s="38">
        <v>0</v>
      </c>
      <c r="E68" s="38">
        <v>0</v>
      </c>
      <c r="F68" s="38">
        <v>0</v>
      </c>
    </row>
    <row r="69" spans="1:6">
      <c r="A69" s="35" t="s">
        <v>33</v>
      </c>
      <c r="B69" s="91">
        <v>0</v>
      </c>
      <c r="C69" s="38">
        <v>0</v>
      </c>
      <c r="D69" s="38">
        <v>0</v>
      </c>
      <c r="E69" s="38">
        <v>0</v>
      </c>
      <c r="F69" s="38">
        <v>0</v>
      </c>
    </row>
    <row r="70" spans="1:6">
      <c r="A70" s="35" t="s">
        <v>34</v>
      </c>
      <c r="B70" s="91">
        <v>3</v>
      </c>
      <c r="C70" s="38">
        <v>3</v>
      </c>
      <c r="D70" s="38">
        <v>0</v>
      </c>
      <c r="E70" s="38">
        <v>0</v>
      </c>
      <c r="F70" s="38">
        <v>0</v>
      </c>
    </row>
    <row r="71" spans="1:6">
      <c r="A71" s="35" t="s">
        <v>35</v>
      </c>
      <c r="B71" s="91">
        <v>0</v>
      </c>
      <c r="C71" s="38">
        <v>0</v>
      </c>
      <c r="D71" s="38">
        <v>0</v>
      </c>
      <c r="E71" s="38">
        <v>0</v>
      </c>
      <c r="F71" s="38">
        <v>0</v>
      </c>
    </row>
    <row r="72" spans="1:6">
      <c r="A72" s="35" t="s">
        <v>36</v>
      </c>
      <c r="B72" s="91">
        <v>0</v>
      </c>
      <c r="C72" s="38">
        <v>0</v>
      </c>
      <c r="D72" s="38">
        <v>0</v>
      </c>
      <c r="E72" s="38">
        <v>0</v>
      </c>
      <c r="F72" s="38">
        <v>0</v>
      </c>
    </row>
    <row r="73" spans="1:6">
      <c r="A73" s="35" t="s">
        <v>37</v>
      </c>
      <c r="B73" s="91">
        <v>60</v>
      </c>
      <c r="C73" s="38">
        <v>60</v>
      </c>
      <c r="D73" s="38">
        <v>54</v>
      </c>
      <c r="E73" s="38">
        <v>51</v>
      </c>
      <c r="F73" s="38">
        <v>51</v>
      </c>
    </row>
    <row r="74" spans="1:6">
      <c r="A74" s="35" t="s">
        <v>38</v>
      </c>
      <c r="B74" s="91">
        <v>7</v>
      </c>
      <c r="C74" s="38">
        <v>7</v>
      </c>
      <c r="D74" s="38">
        <v>7</v>
      </c>
      <c r="E74" s="38">
        <v>3</v>
      </c>
      <c r="F74" s="38">
        <v>3</v>
      </c>
    </row>
    <row r="75" spans="1:6">
      <c r="A75" s="35" t="s">
        <v>39</v>
      </c>
      <c r="B75" s="91">
        <v>0</v>
      </c>
      <c r="C75" s="38">
        <v>0</v>
      </c>
      <c r="D75" s="38">
        <v>0</v>
      </c>
      <c r="E75" s="38">
        <v>0</v>
      </c>
      <c r="F75" s="38">
        <v>0</v>
      </c>
    </row>
    <row r="76" spans="1:6">
      <c r="A76" s="35" t="s">
        <v>40</v>
      </c>
      <c r="B76" s="91">
        <v>0</v>
      </c>
      <c r="C76" s="38">
        <v>0</v>
      </c>
      <c r="D76" s="38">
        <v>0</v>
      </c>
      <c r="E76" s="38">
        <v>0</v>
      </c>
      <c r="F76" s="38">
        <v>0</v>
      </c>
    </row>
    <row r="77" spans="1:6">
      <c r="A77" s="35" t="s">
        <v>41</v>
      </c>
      <c r="B77" s="91">
        <v>10</v>
      </c>
      <c r="C77" s="38">
        <v>10</v>
      </c>
      <c r="D77" s="38">
        <v>10</v>
      </c>
      <c r="E77" s="38">
        <v>14</v>
      </c>
      <c r="F77" s="38">
        <v>14</v>
      </c>
    </row>
    <row r="78" spans="1:6">
      <c r="A78" s="35" t="s">
        <v>42</v>
      </c>
      <c r="B78" s="91">
        <v>0</v>
      </c>
      <c r="C78" s="38">
        <v>0</v>
      </c>
      <c r="D78" s="38">
        <v>0</v>
      </c>
      <c r="E78" s="38">
        <v>0</v>
      </c>
      <c r="F78" s="38">
        <v>0</v>
      </c>
    </row>
    <row r="79" spans="1:6">
      <c r="A79" s="35" t="s">
        <v>43</v>
      </c>
      <c r="B79" s="91">
        <v>10</v>
      </c>
      <c r="C79" s="38">
        <v>10</v>
      </c>
      <c r="D79" s="38">
        <v>5</v>
      </c>
      <c r="E79" s="38">
        <v>5</v>
      </c>
      <c r="F79" s="38">
        <v>5</v>
      </c>
    </row>
    <row r="80" spans="1:6">
      <c r="A80" s="35" t="s">
        <v>44</v>
      </c>
      <c r="B80" s="91">
        <v>0</v>
      </c>
      <c r="C80" s="38">
        <v>0</v>
      </c>
      <c r="D80" s="38">
        <v>0</v>
      </c>
      <c r="E80" s="38">
        <v>0</v>
      </c>
      <c r="F80" s="38">
        <v>0</v>
      </c>
    </row>
    <row r="81" spans="1:6">
      <c r="A81" s="35" t="s">
        <v>45</v>
      </c>
      <c r="B81" s="91">
        <v>0</v>
      </c>
      <c r="C81" s="38">
        <v>0</v>
      </c>
      <c r="D81" s="38">
        <v>0</v>
      </c>
      <c r="E81" s="38">
        <v>0</v>
      </c>
      <c r="F81" s="38">
        <v>0</v>
      </c>
    </row>
    <row r="82" spans="1:6">
      <c r="A82" s="35" t="s">
        <v>46</v>
      </c>
      <c r="B82" s="91">
        <v>0</v>
      </c>
      <c r="C82" s="38">
        <v>0</v>
      </c>
      <c r="D82" s="38">
        <v>0</v>
      </c>
      <c r="E82" s="38">
        <v>0</v>
      </c>
      <c r="F82" s="38">
        <v>0</v>
      </c>
    </row>
    <row r="83" spans="1:6">
      <c r="A83" s="35" t="s">
        <v>47</v>
      </c>
      <c r="B83" s="91">
        <v>0</v>
      </c>
      <c r="C83" s="38">
        <v>0</v>
      </c>
      <c r="D83" s="38">
        <v>0</v>
      </c>
      <c r="E83" s="38">
        <v>0</v>
      </c>
      <c r="F83" s="38">
        <v>0</v>
      </c>
    </row>
    <row r="84" spans="1:6">
      <c r="A84" s="35" t="s">
        <v>48</v>
      </c>
      <c r="B84" s="91">
        <v>0</v>
      </c>
      <c r="C84" s="38">
        <v>0</v>
      </c>
      <c r="D84" s="38">
        <v>0</v>
      </c>
      <c r="E84" s="38">
        <v>0</v>
      </c>
      <c r="F84" s="38">
        <v>0</v>
      </c>
    </row>
    <row r="85" spans="1:6">
      <c r="A85" s="35" t="s">
        <v>49</v>
      </c>
      <c r="B85" s="91">
        <v>0</v>
      </c>
      <c r="C85" s="38">
        <v>0</v>
      </c>
      <c r="D85" s="38">
        <v>0</v>
      </c>
      <c r="E85" s="38">
        <v>0</v>
      </c>
      <c r="F85" s="38">
        <v>0</v>
      </c>
    </row>
    <row r="86" spans="1:6">
      <c r="A86" s="35" t="s">
        <v>50</v>
      </c>
      <c r="B86" s="91">
        <v>0</v>
      </c>
      <c r="C86" s="38">
        <v>0</v>
      </c>
      <c r="D86" s="38">
        <v>0</v>
      </c>
      <c r="E86" s="38">
        <v>0</v>
      </c>
      <c r="F86" s="38">
        <v>0</v>
      </c>
    </row>
    <row r="87" spans="1:6">
      <c r="A87" s="35" t="s">
        <v>51</v>
      </c>
      <c r="B87" s="91">
        <v>0</v>
      </c>
      <c r="C87" s="38">
        <v>0</v>
      </c>
      <c r="D87" s="38">
        <v>14</v>
      </c>
      <c r="E87" s="38">
        <v>17</v>
      </c>
      <c r="F87" s="38">
        <v>17</v>
      </c>
    </row>
    <row r="88" spans="1:6">
      <c r="A88" s="35" t="s">
        <v>52</v>
      </c>
      <c r="B88" s="91">
        <v>0</v>
      </c>
      <c r="C88" s="38">
        <v>0</v>
      </c>
      <c r="D88" s="38">
        <v>0</v>
      </c>
      <c r="E88" s="38">
        <v>0</v>
      </c>
      <c r="F88" s="38">
        <v>0</v>
      </c>
    </row>
  </sheetData>
  <mergeCells count="4">
    <mergeCell ref="F1:G1"/>
    <mergeCell ref="A2:F2"/>
    <mergeCell ref="A30:G30"/>
    <mergeCell ref="A20:F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CE456-A787-4D29-B5BE-F29DF4E98BD9}">
  <dimension ref="A1:J88"/>
  <sheetViews>
    <sheetView zoomScale="70" zoomScaleNormal="70" workbookViewId="0">
      <pane xSplit="1" ySplit="1" topLeftCell="B2" activePane="bottomRight" state="frozen"/>
      <selection pane="topRight" activeCell="C1" sqref="C1"/>
      <selection pane="bottomLeft" activeCell="A4" sqref="A4"/>
      <selection pane="bottomRight" activeCell="B21" sqref="B21:B29"/>
    </sheetView>
  </sheetViews>
  <sheetFormatPr defaultColWidth="8.7265625" defaultRowHeight="14.5"/>
  <cols>
    <col min="1" max="1" width="48.26953125" style="28" customWidth="1"/>
    <col min="2" max="2" width="14.453125" style="18" customWidth="1"/>
    <col min="3" max="3" width="15.1796875" style="18" customWidth="1"/>
    <col min="4" max="4" width="18.26953125" style="18" hidden="1" customWidth="1"/>
    <col min="5" max="5" width="17.26953125" style="18" customWidth="1"/>
    <col min="6" max="6" width="19" style="18" customWidth="1"/>
    <col min="7" max="7" width="19" style="28" customWidth="1"/>
    <col min="8" max="8" width="8.7265625" style="28"/>
  </cols>
  <sheetData>
    <row r="1" spans="1:10">
      <c r="A1" s="2" t="s">
        <v>6</v>
      </c>
      <c r="B1" s="8" t="s">
        <v>108</v>
      </c>
      <c r="C1" s="8" t="s">
        <v>69</v>
      </c>
      <c r="D1" s="68" t="s">
        <v>1</v>
      </c>
      <c r="E1" s="68" t="s">
        <v>132</v>
      </c>
      <c r="F1" s="108" t="s">
        <v>57</v>
      </c>
      <c r="G1" s="108"/>
      <c r="J1" s="69" t="s">
        <v>107</v>
      </c>
    </row>
    <row r="2" spans="1:10">
      <c r="A2" s="102" t="s">
        <v>68</v>
      </c>
      <c r="B2" s="102"/>
      <c r="C2" s="102"/>
      <c r="D2" s="102"/>
      <c r="E2" s="102"/>
      <c r="F2" s="102"/>
      <c r="G2" s="8"/>
      <c r="J2" s="70" t="s">
        <v>101</v>
      </c>
    </row>
    <row r="3" spans="1:10">
      <c r="A3" s="35" t="s">
        <v>8</v>
      </c>
      <c r="B3" s="86">
        <v>21</v>
      </c>
      <c r="C3" s="19">
        <v>21</v>
      </c>
      <c r="D3" s="19">
        <v>19</v>
      </c>
      <c r="E3" s="19">
        <v>19</v>
      </c>
      <c r="F3" s="19">
        <v>19</v>
      </c>
      <c r="G3" s="65">
        <v>19</v>
      </c>
      <c r="H3" s="29"/>
      <c r="J3" s="71" t="s">
        <v>102</v>
      </c>
    </row>
    <row r="4" spans="1:10">
      <c r="A4" s="35" t="s">
        <v>9</v>
      </c>
      <c r="B4" s="87">
        <v>7</v>
      </c>
      <c r="C4" s="19">
        <v>7</v>
      </c>
      <c r="D4" s="19">
        <v>5.6</v>
      </c>
      <c r="E4" s="19">
        <v>5.25</v>
      </c>
      <c r="F4" s="19">
        <v>5.25</v>
      </c>
      <c r="G4" s="65">
        <v>3.9375</v>
      </c>
      <c r="H4" s="29"/>
      <c r="J4" s="72" t="s">
        <v>103</v>
      </c>
    </row>
    <row r="5" spans="1:10">
      <c r="A5" s="35" t="s">
        <v>54</v>
      </c>
      <c r="B5" s="87">
        <v>9</v>
      </c>
      <c r="C5" s="19">
        <v>9</v>
      </c>
      <c r="D5" s="19">
        <v>7.2</v>
      </c>
      <c r="E5" s="19">
        <v>6.75</v>
      </c>
      <c r="F5" s="19">
        <v>6.75</v>
      </c>
      <c r="G5" s="65">
        <v>5.0625</v>
      </c>
      <c r="H5" s="29"/>
      <c r="J5" s="73" t="s">
        <v>104</v>
      </c>
    </row>
    <row r="6" spans="1:10">
      <c r="A6" s="35" t="s">
        <v>12</v>
      </c>
      <c r="B6" s="87">
        <v>80</v>
      </c>
      <c r="C6" s="19">
        <v>80</v>
      </c>
      <c r="D6" s="19">
        <v>80</v>
      </c>
      <c r="E6" s="19">
        <v>84</v>
      </c>
      <c r="F6" s="19">
        <v>84</v>
      </c>
      <c r="G6" s="65">
        <v>84</v>
      </c>
      <c r="H6" s="29"/>
      <c r="J6" s="74" t="s">
        <v>105</v>
      </c>
    </row>
    <row r="7" spans="1:10">
      <c r="A7" s="35" t="s">
        <v>55</v>
      </c>
      <c r="B7" s="87">
        <v>1.2</v>
      </c>
      <c r="C7" s="19">
        <v>1.2</v>
      </c>
      <c r="D7" s="19">
        <v>1.5</v>
      </c>
      <c r="E7" s="19">
        <v>1.5</v>
      </c>
      <c r="F7" s="19">
        <v>1.5</v>
      </c>
      <c r="G7" s="65">
        <v>1.5</v>
      </c>
      <c r="H7" s="29"/>
      <c r="J7" s="28"/>
    </row>
    <row r="8" spans="1:10">
      <c r="A8" s="35" t="s">
        <v>13</v>
      </c>
      <c r="B8" s="87">
        <v>55</v>
      </c>
      <c r="C8" s="19">
        <v>55</v>
      </c>
      <c r="D8" s="19">
        <v>55</v>
      </c>
      <c r="E8" s="19">
        <v>63.249999999999993</v>
      </c>
      <c r="F8" s="19">
        <v>63.249999999999993</v>
      </c>
      <c r="G8" s="65">
        <v>63.249999999999993</v>
      </c>
      <c r="H8" s="29"/>
    </row>
    <row r="9" spans="1:10">
      <c r="A9" s="35" t="s">
        <v>14</v>
      </c>
      <c r="B9" s="86">
        <v>80</v>
      </c>
      <c r="C9" s="19">
        <v>80</v>
      </c>
      <c r="D9" s="19">
        <v>80</v>
      </c>
      <c r="E9" s="19">
        <v>92</v>
      </c>
      <c r="F9" s="19">
        <v>92</v>
      </c>
      <c r="G9" s="65">
        <v>92</v>
      </c>
      <c r="H9" s="29"/>
    </row>
    <row r="10" spans="1:10">
      <c r="A10" s="35" t="s">
        <v>15</v>
      </c>
      <c r="B10" s="87">
        <v>55</v>
      </c>
      <c r="C10" s="19">
        <v>55</v>
      </c>
      <c r="D10" s="19">
        <v>55</v>
      </c>
      <c r="E10" s="19">
        <v>63.249999999999993</v>
      </c>
      <c r="F10" s="19">
        <v>63.249999999999993</v>
      </c>
      <c r="G10" s="65">
        <v>63.249999999999993</v>
      </c>
      <c r="H10" s="29"/>
    </row>
    <row r="11" spans="1:10">
      <c r="A11" s="35" t="s">
        <v>16</v>
      </c>
      <c r="B11" s="87">
        <v>75</v>
      </c>
      <c r="C11" s="19">
        <v>75</v>
      </c>
      <c r="D11" s="19">
        <v>75</v>
      </c>
      <c r="E11" s="19">
        <v>86.25</v>
      </c>
      <c r="F11" s="19">
        <v>86.25</v>
      </c>
      <c r="G11" s="65">
        <v>86.25</v>
      </c>
      <c r="H11" s="29"/>
    </row>
    <row r="12" spans="1:10">
      <c r="A12" s="35" t="s">
        <v>17</v>
      </c>
      <c r="B12" s="19"/>
      <c r="C12" s="19">
        <v>0</v>
      </c>
      <c r="D12" s="19">
        <v>0</v>
      </c>
      <c r="E12" s="19">
        <v>0</v>
      </c>
      <c r="F12" s="19">
        <v>0</v>
      </c>
      <c r="G12" s="65">
        <v>0</v>
      </c>
      <c r="H12" s="29"/>
    </row>
    <row r="13" spans="1:10">
      <c r="A13" s="35" t="s">
        <v>18</v>
      </c>
      <c r="B13" s="19"/>
      <c r="C13" s="19">
        <v>0</v>
      </c>
      <c r="D13" s="19">
        <v>0</v>
      </c>
      <c r="E13" s="19">
        <v>0</v>
      </c>
      <c r="F13" s="19">
        <v>0</v>
      </c>
      <c r="G13" s="65">
        <v>0</v>
      </c>
      <c r="H13" s="29"/>
    </row>
    <row r="14" spans="1:10">
      <c r="A14" s="35" t="s">
        <v>19</v>
      </c>
      <c r="B14" s="84"/>
      <c r="C14" s="19">
        <v>0</v>
      </c>
      <c r="D14" s="19">
        <v>0</v>
      </c>
      <c r="E14" s="19">
        <v>0</v>
      </c>
      <c r="F14" s="19">
        <v>0</v>
      </c>
      <c r="G14" s="65">
        <v>0</v>
      </c>
      <c r="H14" s="29"/>
    </row>
    <row r="15" spans="1:10">
      <c r="A15" s="35" t="s">
        <v>20</v>
      </c>
      <c r="B15" s="120">
        <v>2046083.7625299417</v>
      </c>
      <c r="C15" s="83">
        <v>3343850.9165878971</v>
      </c>
      <c r="D15" s="83">
        <v>3343850.9165878971</v>
      </c>
      <c r="E15" s="83">
        <v>3343850.9165878971</v>
      </c>
      <c r="F15" s="67">
        <v>3343850.9165878971</v>
      </c>
      <c r="G15" s="83">
        <v>0</v>
      </c>
      <c r="H15" s="29"/>
    </row>
    <row r="16" spans="1:10">
      <c r="A16" s="35" t="s">
        <v>21</v>
      </c>
      <c r="B16" s="120">
        <v>81843.350501197667</v>
      </c>
      <c r="C16" s="83">
        <v>133754.0366635159</v>
      </c>
      <c r="D16" s="83">
        <v>133754.0366635159</v>
      </c>
      <c r="E16" s="83">
        <v>133754.0366635159</v>
      </c>
      <c r="F16" s="67">
        <v>133754.0366635159</v>
      </c>
      <c r="G16" s="77">
        <v>0</v>
      </c>
      <c r="H16" s="29"/>
    </row>
    <row r="17" spans="1:8">
      <c r="A17" s="35" t="s">
        <v>56</v>
      </c>
      <c r="B17" s="87">
        <v>365</v>
      </c>
      <c r="C17" s="19">
        <v>365</v>
      </c>
      <c r="D17" s="19">
        <v>365</v>
      </c>
      <c r="E17" s="19">
        <v>365</v>
      </c>
      <c r="F17" s="19">
        <v>365</v>
      </c>
      <c r="G17" s="65">
        <v>365</v>
      </c>
      <c r="H17" s="29"/>
    </row>
    <row r="18" spans="1:8">
      <c r="A18" s="35" t="s">
        <v>22</v>
      </c>
      <c r="B18" s="90">
        <v>15</v>
      </c>
      <c r="C18" s="19">
        <v>15</v>
      </c>
      <c r="D18" s="19">
        <v>12</v>
      </c>
      <c r="E18" s="19">
        <v>12</v>
      </c>
      <c r="F18" s="19">
        <v>12</v>
      </c>
      <c r="G18" s="65">
        <v>12</v>
      </c>
      <c r="H18" s="29"/>
    </row>
    <row r="19" spans="1:8">
      <c r="A19" s="35" t="s">
        <v>23</v>
      </c>
      <c r="B19" s="121">
        <v>4</v>
      </c>
      <c r="C19" s="19">
        <v>4</v>
      </c>
      <c r="D19" s="19">
        <v>4</v>
      </c>
      <c r="E19" s="19">
        <v>4</v>
      </c>
      <c r="F19" s="19">
        <v>4</v>
      </c>
      <c r="G19" s="65">
        <v>4</v>
      </c>
      <c r="H19" s="29"/>
    </row>
    <row r="20" spans="1:8">
      <c r="A20" s="101" t="s">
        <v>109</v>
      </c>
      <c r="B20" s="101"/>
      <c r="C20" s="101"/>
      <c r="D20" s="101"/>
      <c r="E20" s="101"/>
      <c r="F20" s="101"/>
      <c r="G20" s="24"/>
      <c r="H20" s="29"/>
    </row>
    <row r="21" spans="1:8">
      <c r="A21" s="20" t="s">
        <v>59</v>
      </c>
      <c r="B21" s="19"/>
      <c r="C21" s="19"/>
      <c r="D21" s="19"/>
      <c r="E21" s="19"/>
      <c r="F21" s="19">
        <v>10</v>
      </c>
      <c r="G21" s="19">
        <v>10</v>
      </c>
      <c r="H21" s="19"/>
    </row>
    <row r="22" spans="1:8">
      <c r="A22" s="20" t="s">
        <v>60</v>
      </c>
      <c r="B22" s="86">
        <v>40</v>
      </c>
      <c r="C22" s="43">
        <v>40</v>
      </c>
      <c r="D22" s="43">
        <v>40</v>
      </c>
      <c r="E22" s="43">
        <v>40</v>
      </c>
      <c r="F22" s="19">
        <v>10</v>
      </c>
      <c r="G22" s="19">
        <v>10</v>
      </c>
      <c r="H22" s="19"/>
    </row>
    <row r="23" spans="1:8">
      <c r="A23" s="20" t="s">
        <v>61</v>
      </c>
      <c r="B23" s="19"/>
      <c r="C23" s="19"/>
      <c r="D23" s="19"/>
      <c r="E23" s="19"/>
      <c r="F23" s="19">
        <v>0</v>
      </c>
      <c r="G23" s="19">
        <v>0</v>
      </c>
      <c r="H23" s="19"/>
    </row>
    <row r="24" spans="1:8">
      <c r="A24" s="20" t="s">
        <v>62</v>
      </c>
      <c r="B24" s="19"/>
      <c r="C24" s="19"/>
      <c r="D24" s="19"/>
      <c r="E24" s="19"/>
      <c r="F24" s="19">
        <v>0</v>
      </c>
      <c r="G24" s="19">
        <v>0</v>
      </c>
      <c r="H24" s="19"/>
    </row>
    <row r="25" spans="1:8">
      <c r="A25" s="20" t="s">
        <v>63</v>
      </c>
      <c r="B25" s="87">
        <v>30</v>
      </c>
      <c r="C25" s="19">
        <v>30</v>
      </c>
      <c r="D25" s="19">
        <v>30</v>
      </c>
      <c r="E25" s="19">
        <v>30</v>
      </c>
      <c r="F25" s="19">
        <v>30</v>
      </c>
      <c r="G25" s="19">
        <v>30</v>
      </c>
      <c r="H25" s="19"/>
    </row>
    <row r="26" spans="1:8">
      <c r="A26" s="20" t="s">
        <v>64</v>
      </c>
      <c r="B26" s="19"/>
      <c r="C26" s="19"/>
      <c r="D26" s="19"/>
      <c r="E26" s="19"/>
      <c r="F26" s="19">
        <v>0</v>
      </c>
      <c r="G26" s="19">
        <v>0</v>
      </c>
      <c r="H26" s="19"/>
    </row>
    <row r="27" spans="1:8">
      <c r="A27" s="20" t="s">
        <v>65</v>
      </c>
      <c r="B27" s="87">
        <v>30</v>
      </c>
      <c r="C27" s="19">
        <v>30</v>
      </c>
      <c r="D27" s="19">
        <v>30</v>
      </c>
      <c r="E27" s="19">
        <v>30</v>
      </c>
      <c r="F27" s="19">
        <v>50</v>
      </c>
      <c r="G27" s="19">
        <v>50</v>
      </c>
      <c r="H27" s="19"/>
    </row>
    <row r="28" spans="1:8">
      <c r="A28" s="20" t="s">
        <v>66</v>
      </c>
      <c r="B28" s="19"/>
      <c r="C28" s="19"/>
      <c r="D28" s="19"/>
      <c r="E28" s="19"/>
      <c r="F28" s="19">
        <v>0</v>
      </c>
      <c r="G28" s="19">
        <v>0</v>
      </c>
      <c r="H28" s="19"/>
    </row>
    <row r="29" spans="1:8">
      <c r="A29" s="20" t="s">
        <v>67</v>
      </c>
      <c r="B29" s="19"/>
      <c r="C29" s="19"/>
      <c r="D29" s="19"/>
      <c r="E29" s="19"/>
      <c r="F29" s="19">
        <v>0</v>
      </c>
      <c r="G29" s="19">
        <v>0</v>
      </c>
      <c r="H29" s="19"/>
    </row>
    <row r="30" spans="1:8">
      <c r="A30" s="109" t="s">
        <v>110</v>
      </c>
      <c r="B30" s="109"/>
      <c r="C30" s="109"/>
      <c r="D30" s="109"/>
      <c r="E30" s="109"/>
      <c r="F30" s="109"/>
      <c r="G30" s="24"/>
    </row>
    <row r="31" spans="1:8">
      <c r="A31" s="78" t="s">
        <v>24</v>
      </c>
      <c r="B31" s="19">
        <v>0</v>
      </c>
      <c r="C31" s="19">
        <v>0</v>
      </c>
      <c r="D31" s="19">
        <v>0</v>
      </c>
      <c r="E31" s="38">
        <v>0</v>
      </c>
      <c r="F31" s="19">
        <v>0</v>
      </c>
      <c r="G31" s="65">
        <v>0</v>
      </c>
    </row>
    <row r="32" spans="1:8">
      <c r="A32" s="35" t="s">
        <v>25</v>
      </c>
      <c r="B32" s="19">
        <v>0</v>
      </c>
      <c r="C32" s="19">
        <v>0</v>
      </c>
      <c r="D32" s="19">
        <v>0</v>
      </c>
      <c r="E32" s="38">
        <v>0</v>
      </c>
      <c r="F32" s="19">
        <v>0</v>
      </c>
      <c r="G32" s="65">
        <v>0</v>
      </c>
    </row>
    <row r="33" spans="1:7">
      <c r="A33" s="35" t="s">
        <v>26</v>
      </c>
      <c r="B33" s="19">
        <v>0</v>
      </c>
      <c r="C33" s="19">
        <v>0</v>
      </c>
      <c r="D33" s="19">
        <v>0</v>
      </c>
      <c r="E33" s="38">
        <v>0</v>
      </c>
      <c r="F33" s="19">
        <v>0</v>
      </c>
      <c r="G33" s="65">
        <v>0</v>
      </c>
    </row>
    <row r="34" spans="1:7">
      <c r="A34" s="35" t="s">
        <v>27</v>
      </c>
      <c r="B34" s="19">
        <v>0</v>
      </c>
      <c r="C34" s="19">
        <v>0</v>
      </c>
      <c r="D34" s="19">
        <v>5</v>
      </c>
      <c r="E34" s="38">
        <v>5</v>
      </c>
      <c r="F34" s="19">
        <v>5</v>
      </c>
      <c r="G34" s="65">
        <v>5</v>
      </c>
    </row>
    <row r="35" spans="1:7">
      <c r="A35" s="35" t="s">
        <v>28</v>
      </c>
      <c r="B35" s="19">
        <v>0</v>
      </c>
      <c r="C35" s="19">
        <v>0</v>
      </c>
      <c r="D35" s="19">
        <v>5</v>
      </c>
      <c r="E35" s="38">
        <v>5</v>
      </c>
      <c r="F35" s="19">
        <v>5</v>
      </c>
      <c r="G35" s="65">
        <v>5</v>
      </c>
    </row>
    <row r="36" spans="1:7">
      <c r="A36" s="35" t="s">
        <v>29</v>
      </c>
      <c r="B36" s="19">
        <v>0</v>
      </c>
      <c r="C36" s="19">
        <v>0</v>
      </c>
      <c r="D36" s="19">
        <v>0</v>
      </c>
      <c r="E36" s="38">
        <v>0</v>
      </c>
      <c r="F36" s="19">
        <v>0</v>
      </c>
      <c r="G36" s="65">
        <v>0</v>
      </c>
    </row>
    <row r="37" spans="1:7">
      <c r="A37" s="35" t="s">
        <v>30</v>
      </c>
      <c r="B37" s="87">
        <v>10</v>
      </c>
      <c r="C37" s="19">
        <v>10</v>
      </c>
      <c r="D37" s="19">
        <v>0</v>
      </c>
      <c r="E37" s="38">
        <v>0</v>
      </c>
      <c r="F37" s="19">
        <v>0</v>
      </c>
      <c r="G37" s="65">
        <v>0</v>
      </c>
    </row>
    <row r="38" spans="1:7">
      <c r="A38" s="35" t="s">
        <v>31</v>
      </c>
      <c r="B38" s="19">
        <v>0</v>
      </c>
      <c r="C38" s="19">
        <v>0</v>
      </c>
      <c r="D38" s="19">
        <v>0</v>
      </c>
      <c r="E38" s="38">
        <v>0</v>
      </c>
      <c r="F38" s="19">
        <v>0</v>
      </c>
      <c r="G38" s="65">
        <v>0</v>
      </c>
    </row>
    <row r="39" spans="1:7">
      <c r="A39" s="35" t="s">
        <v>32</v>
      </c>
      <c r="B39" s="19">
        <v>0</v>
      </c>
      <c r="C39" s="19">
        <v>0</v>
      </c>
      <c r="D39" s="19">
        <v>0</v>
      </c>
      <c r="E39" s="38">
        <v>0</v>
      </c>
      <c r="F39" s="19">
        <v>0</v>
      </c>
      <c r="G39" s="65">
        <v>0</v>
      </c>
    </row>
    <row r="40" spans="1:7">
      <c r="A40" s="35" t="s">
        <v>33</v>
      </c>
      <c r="B40" s="19">
        <v>0</v>
      </c>
      <c r="C40" s="19">
        <v>0</v>
      </c>
      <c r="D40" s="19">
        <v>0</v>
      </c>
      <c r="E40" s="38">
        <v>0</v>
      </c>
      <c r="F40" s="19">
        <v>0</v>
      </c>
      <c r="G40" s="65">
        <v>0</v>
      </c>
    </row>
    <row r="41" spans="1:7">
      <c r="A41" s="35" t="s">
        <v>34</v>
      </c>
      <c r="B41" s="87">
        <v>3</v>
      </c>
      <c r="C41" s="19">
        <v>3</v>
      </c>
      <c r="D41" s="19">
        <v>0</v>
      </c>
      <c r="E41" s="38">
        <v>0</v>
      </c>
      <c r="F41" s="19">
        <v>0</v>
      </c>
      <c r="G41" s="65">
        <v>0</v>
      </c>
    </row>
    <row r="42" spans="1:7">
      <c r="A42" s="35" t="s">
        <v>35</v>
      </c>
      <c r="B42" s="19">
        <v>0</v>
      </c>
      <c r="C42" s="19">
        <v>0</v>
      </c>
      <c r="D42" s="19">
        <v>0</v>
      </c>
      <c r="E42" s="38">
        <v>0</v>
      </c>
      <c r="F42" s="19">
        <v>0</v>
      </c>
      <c r="G42" s="65">
        <v>0</v>
      </c>
    </row>
    <row r="43" spans="1:7">
      <c r="A43" s="35" t="s">
        <v>36</v>
      </c>
      <c r="B43" s="19">
        <v>0</v>
      </c>
      <c r="C43" s="19">
        <v>0</v>
      </c>
      <c r="D43" s="19">
        <v>0</v>
      </c>
      <c r="E43" s="38">
        <v>0</v>
      </c>
      <c r="F43" s="19">
        <v>0</v>
      </c>
      <c r="G43" s="65">
        <v>0</v>
      </c>
    </row>
    <row r="44" spans="1:7">
      <c r="A44" s="35" t="s">
        <v>37</v>
      </c>
      <c r="B44" s="87">
        <v>60</v>
      </c>
      <c r="C44" s="19">
        <v>60</v>
      </c>
      <c r="D44" s="19">
        <v>54</v>
      </c>
      <c r="E44" s="38">
        <v>51</v>
      </c>
      <c r="F44" s="19">
        <v>51</v>
      </c>
      <c r="G44" s="65">
        <v>51</v>
      </c>
    </row>
    <row r="45" spans="1:7">
      <c r="A45" s="35" t="s">
        <v>38</v>
      </c>
      <c r="B45" s="87">
        <v>7</v>
      </c>
      <c r="C45" s="19">
        <v>7</v>
      </c>
      <c r="D45" s="19">
        <v>7</v>
      </c>
      <c r="E45" s="38">
        <v>3</v>
      </c>
      <c r="F45" s="19">
        <v>3</v>
      </c>
      <c r="G45" s="65">
        <v>3</v>
      </c>
    </row>
    <row r="46" spans="1:7">
      <c r="A46" s="35" t="s">
        <v>39</v>
      </c>
      <c r="B46" s="19">
        <v>0</v>
      </c>
      <c r="C46" s="19">
        <v>0</v>
      </c>
      <c r="D46" s="19">
        <v>0</v>
      </c>
      <c r="E46" s="38">
        <v>0</v>
      </c>
      <c r="F46" s="19">
        <v>0</v>
      </c>
      <c r="G46" s="65">
        <v>0</v>
      </c>
    </row>
    <row r="47" spans="1:7">
      <c r="A47" s="35" t="s">
        <v>40</v>
      </c>
      <c r="B47" s="19">
        <v>0</v>
      </c>
      <c r="C47" s="19">
        <v>0</v>
      </c>
      <c r="D47" s="19">
        <v>0</v>
      </c>
      <c r="E47" s="38">
        <v>0</v>
      </c>
      <c r="F47" s="19">
        <v>0</v>
      </c>
      <c r="G47" s="65">
        <v>0</v>
      </c>
    </row>
    <row r="48" spans="1:7">
      <c r="A48" s="35" t="s">
        <v>41</v>
      </c>
      <c r="B48" s="87">
        <v>10</v>
      </c>
      <c r="C48" s="19">
        <v>10</v>
      </c>
      <c r="D48" s="19">
        <v>10</v>
      </c>
      <c r="E48" s="38">
        <v>14</v>
      </c>
      <c r="F48" s="19">
        <v>14</v>
      </c>
      <c r="G48" s="65">
        <v>14</v>
      </c>
    </row>
    <row r="49" spans="1:7">
      <c r="A49" s="35" t="s">
        <v>42</v>
      </c>
      <c r="B49" s="19">
        <v>0</v>
      </c>
      <c r="C49" s="19">
        <v>0</v>
      </c>
      <c r="D49" s="19">
        <v>0</v>
      </c>
      <c r="E49" s="38">
        <v>0</v>
      </c>
      <c r="F49" s="19">
        <v>0</v>
      </c>
      <c r="G49" s="65">
        <v>0</v>
      </c>
    </row>
    <row r="50" spans="1:7">
      <c r="A50" s="35" t="s">
        <v>43</v>
      </c>
      <c r="B50" s="87">
        <v>10</v>
      </c>
      <c r="C50" s="19">
        <v>10</v>
      </c>
      <c r="D50" s="19">
        <v>5</v>
      </c>
      <c r="E50" s="38">
        <v>5</v>
      </c>
      <c r="F50" s="19">
        <v>5</v>
      </c>
      <c r="G50" s="65">
        <v>5</v>
      </c>
    </row>
    <row r="51" spans="1:7">
      <c r="A51" s="35" t="s">
        <v>44</v>
      </c>
      <c r="B51" s="19">
        <v>0</v>
      </c>
      <c r="C51" s="19">
        <v>0</v>
      </c>
      <c r="D51" s="19">
        <v>0</v>
      </c>
      <c r="E51" s="38">
        <v>0</v>
      </c>
      <c r="F51" s="19">
        <v>0</v>
      </c>
      <c r="G51" s="65">
        <v>0</v>
      </c>
    </row>
    <row r="52" spans="1:7">
      <c r="A52" s="35" t="s">
        <v>45</v>
      </c>
      <c r="B52" s="19">
        <v>0</v>
      </c>
      <c r="C52" s="19">
        <v>0</v>
      </c>
      <c r="D52" s="19">
        <v>0</v>
      </c>
      <c r="E52" s="38">
        <v>0</v>
      </c>
      <c r="F52" s="19">
        <v>0</v>
      </c>
      <c r="G52" s="65">
        <v>0</v>
      </c>
    </row>
    <row r="53" spans="1:7">
      <c r="A53" s="35" t="s">
        <v>46</v>
      </c>
      <c r="B53" s="19">
        <v>0</v>
      </c>
      <c r="C53" s="19">
        <v>0</v>
      </c>
      <c r="D53" s="19">
        <v>0</v>
      </c>
      <c r="E53" s="38">
        <v>0</v>
      </c>
      <c r="F53" s="19">
        <v>0</v>
      </c>
      <c r="G53" s="65">
        <v>0</v>
      </c>
    </row>
    <row r="54" spans="1:7">
      <c r="A54" s="35" t="s">
        <v>47</v>
      </c>
      <c r="B54" s="19">
        <v>0</v>
      </c>
      <c r="C54" s="19">
        <v>0</v>
      </c>
      <c r="D54" s="19">
        <v>0</v>
      </c>
      <c r="E54" s="38">
        <v>0</v>
      </c>
      <c r="F54" s="19">
        <v>0</v>
      </c>
      <c r="G54" s="65">
        <v>0</v>
      </c>
    </row>
    <row r="55" spans="1:7">
      <c r="A55" s="35" t="s">
        <v>48</v>
      </c>
      <c r="B55" s="19">
        <v>0</v>
      </c>
      <c r="C55" s="19">
        <v>0</v>
      </c>
      <c r="D55" s="19">
        <v>0</v>
      </c>
      <c r="E55" s="38">
        <v>0</v>
      </c>
      <c r="F55" s="19">
        <v>0</v>
      </c>
      <c r="G55" s="65">
        <v>0</v>
      </c>
    </row>
    <row r="56" spans="1:7">
      <c r="A56" s="35" t="s">
        <v>49</v>
      </c>
      <c r="B56" s="19">
        <v>0</v>
      </c>
      <c r="C56" s="19">
        <v>0</v>
      </c>
      <c r="D56" s="19">
        <v>0</v>
      </c>
      <c r="E56" s="38">
        <v>0</v>
      </c>
      <c r="F56" s="19">
        <v>0</v>
      </c>
      <c r="G56" s="65">
        <v>0</v>
      </c>
    </row>
    <row r="57" spans="1:7">
      <c r="A57" s="35" t="s">
        <v>50</v>
      </c>
      <c r="B57" s="19">
        <v>0</v>
      </c>
      <c r="C57" s="19">
        <v>0</v>
      </c>
      <c r="D57" s="19">
        <v>0</v>
      </c>
      <c r="E57" s="38">
        <v>0</v>
      </c>
      <c r="F57" s="19">
        <v>0</v>
      </c>
      <c r="G57" s="65">
        <v>0</v>
      </c>
    </row>
    <row r="58" spans="1:7">
      <c r="A58" s="35" t="s">
        <v>51</v>
      </c>
      <c r="B58" s="19">
        <v>0</v>
      </c>
      <c r="C58" s="19">
        <v>0</v>
      </c>
      <c r="D58" s="19">
        <v>14</v>
      </c>
      <c r="E58" s="38">
        <v>17</v>
      </c>
      <c r="F58" s="19">
        <v>17</v>
      </c>
      <c r="G58" s="65">
        <v>17</v>
      </c>
    </row>
    <row r="59" spans="1:7">
      <c r="A59" s="35" t="s">
        <v>52</v>
      </c>
      <c r="B59" s="19">
        <v>0</v>
      </c>
      <c r="C59" s="19">
        <v>0</v>
      </c>
      <c r="D59" s="19">
        <v>0</v>
      </c>
      <c r="E59" s="38">
        <v>0</v>
      </c>
      <c r="F59" s="19">
        <v>0</v>
      </c>
      <c r="G59" s="65">
        <v>0</v>
      </c>
    </row>
    <row r="60" spans="1:7">
      <c r="A60" s="28" t="s">
        <v>24</v>
      </c>
      <c r="B60" s="85">
        <v>0</v>
      </c>
      <c r="C60" s="85">
        <v>0</v>
      </c>
      <c r="D60" s="85">
        <v>0</v>
      </c>
      <c r="E60" s="85">
        <v>0</v>
      </c>
      <c r="F60" s="85">
        <v>0</v>
      </c>
      <c r="G60" s="79">
        <v>0</v>
      </c>
    </row>
    <row r="61" spans="1:7">
      <c r="A61" s="35" t="s">
        <v>25</v>
      </c>
      <c r="B61" s="85">
        <v>0</v>
      </c>
      <c r="C61" s="85">
        <v>0</v>
      </c>
      <c r="D61" s="85">
        <v>0</v>
      </c>
      <c r="E61" s="85">
        <v>0</v>
      </c>
      <c r="F61" s="85">
        <v>0</v>
      </c>
      <c r="G61" s="79">
        <v>0</v>
      </c>
    </row>
    <row r="62" spans="1:7">
      <c r="A62" s="35" t="s">
        <v>26</v>
      </c>
      <c r="B62" s="85">
        <v>0</v>
      </c>
      <c r="C62" s="85">
        <v>0</v>
      </c>
      <c r="D62" s="85">
        <v>0</v>
      </c>
      <c r="E62" s="85">
        <v>0</v>
      </c>
      <c r="F62" s="85">
        <v>0</v>
      </c>
      <c r="G62" s="79">
        <v>0</v>
      </c>
    </row>
    <row r="63" spans="1:7">
      <c r="A63" s="35" t="s">
        <v>27</v>
      </c>
      <c r="B63" s="85">
        <v>0</v>
      </c>
      <c r="C63" s="85">
        <v>0</v>
      </c>
      <c r="D63" s="85">
        <v>5</v>
      </c>
      <c r="E63" s="85">
        <v>5</v>
      </c>
      <c r="F63" s="85">
        <v>5</v>
      </c>
      <c r="G63" s="79">
        <v>5</v>
      </c>
    </row>
    <row r="64" spans="1:7">
      <c r="A64" s="35" t="s">
        <v>28</v>
      </c>
      <c r="B64" s="85">
        <v>0</v>
      </c>
      <c r="C64" s="85">
        <v>0</v>
      </c>
      <c r="D64" s="85">
        <v>5</v>
      </c>
      <c r="E64" s="85">
        <v>5</v>
      </c>
      <c r="F64" s="85">
        <v>5</v>
      </c>
      <c r="G64" s="79">
        <v>5</v>
      </c>
    </row>
    <row r="65" spans="1:7">
      <c r="A65" s="35" t="s">
        <v>29</v>
      </c>
      <c r="B65" s="85">
        <v>0</v>
      </c>
      <c r="C65" s="85">
        <v>0</v>
      </c>
      <c r="D65" s="85">
        <v>0</v>
      </c>
      <c r="E65" s="85">
        <v>0</v>
      </c>
      <c r="F65" s="85">
        <v>0</v>
      </c>
      <c r="G65" s="79">
        <v>0</v>
      </c>
    </row>
    <row r="66" spans="1:7">
      <c r="A66" s="35" t="s">
        <v>30</v>
      </c>
      <c r="B66" s="85">
        <v>10</v>
      </c>
      <c r="C66" s="85">
        <v>10</v>
      </c>
      <c r="D66" s="85">
        <v>0</v>
      </c>
      <c r="E66" s="85">
        <v>0</v>
      </c>
      <c r="F66" s="85">
        <v>0</v>
      </c>
      <c r="G66" s="79">
        <v>0</v>
      </c>
    </row>
    <row r="67" spans="1:7">
      <c r="A67" s="35" t="s">
        <v>31</v>
      </c>
      <c r="B67" s="85">
        <v>0</v>
      </c>
      <c r="C67" s="85">
        <v>0</v>
      </c>
      <c r="D67" s="85">
        <v>0</v>
      </c>
      <c r="E67" s="85">
        <v>0</v>
      </c>
      <c r="F67" s="85">
        <v>0</v>
      </c>
      <c r="G67" s="79">
        <v>0</v>
      </c>
    </row>
    <row r="68" spans="1:7">
      <c r="A68" s="35" t="s">
        <v>32</v>
      </c>
      <c r="B68" s="85">
        <v>0</v>
      </c>
      <c r="C68" s="85">
        <v>0</v>
      </c>
      <c r="D68" s="85">
        <v>0</v>
      </c>
      <c r="E68" s="85">
        <v>0</v>
      </c>
      <c r="F68" s="85">
        <v>0</v>
      </c>
      <c r="G68" s="79">
        <v>0</v>
      </c>
    </row>
    <row r="69" spans="1:7">
      <c r="A69" s="35" t="s">
        <v>33</v>
      </c>
      <c r="B69" s="85">
        <v>0</v>
      </c>
      <c r="C69" s="85">
        <v>0</v>
      </c>
      <c r="D69" s="85">
        <v>0</v>
      </c>
      <c r="E69" s="85">
        <v>0</v>
      </c>
      <c r="F69" s="85">
        <v>0</v>
      </c>
      <c r="G69" s="79">
        <v>0</v>
      </c>
    </row>
    <row r="70" spans="1:7">
      <c r="A70" s="35" t="s">
        <v>34</v>
      </c>
      <c r="B70" s="85">
        <v>3</v>
      </c>
      <c r="C70" s="85">
        <v>3</v>
      </c>
      <c r="D70" s="85">
        <v>0</v>
      </c>
      <c r="E70" s="85">
        <v>0</v>
      </c>
      <c r="F70" s="85">
        <v>0</v>
      </c>
      <c r="G70" s="79">
        <v>0</v>
      </c>
    </row>
    <row r="71" spans="1:7">
      <c r="A71" s="35" t="s">
        <v>35</v>
      </c>
      <c r="B71" s="85">
        <v>0</v>
      </c>
      <c r="C71" s="85">
        <v>0</v>
      </c>
      <c r="D71" s="85">
        <v>0</v>
      </c>
      <c r="E71" s="85">
        <v>0</v>
      </c>
      <c r="F71" s="85">
        <v>0</v>
      </c>
      <c r="G71" s="79">
        <v>0</v>
      </c>
    </row>
    <row r="72" spans="1:7">
      <c r="A72" s="35" t="s">
        <v>36</v>
      </c>
      <c r="B72" s="85">
        <v>0</v>
      </c>
      <c r="C72" s="85">
        <v>0</v>
      </c>
      <c r="D72" s="85">
        <v>0</v>
      </c>
      <c r="E72" s="85">
        <v>0</v>
      </c>
      <c r="F72" s="85">
        <v>0</v>
      </c>
      <c r="G72" s="79">
        <v>0</v>
      </c>
    </row>
    <row r="73" spans="1:7">
      <c r="A73" s="35" t="s">
        <v>37</v>
      </c>
      <c r="B73" s="85">
        <v>60</v>
      </c>
      <c r="C73" s="85">
        <v>60</v>
      </c>
      <c r="D73" s="85">
        <v>54</v>
      </c>
      <c r="E73" s="85">
        <v>51</v>
      </c>
      <c r="F73" s="85">
        <v>51</v>
      </c>
      <c r="G73" s="79">
        <v>51</v>
      </c>
    </row>
    <row r="74" spans="1:7">
      <c r="A74" s="35" t="s">
        <v>38</v>
      </c>
      <c r="B74" s="85">
        <v>7</v>
      </c>
      <c r="C74" s="85">
        <v>7</v>
      </c>
      <c r="D74" s="85">
        <v>7</v>
      </c>
      <c r="E74" s="85">
        <v>3</v>
      </c>
      <c r="F74" s="85">
        <v>3</v>
      </c>
      <c r="G74" s="79">
        <v>3</v>
      </c>
    </row>
    <row r="75" spans="1:7">
      <c r="A75" s="35" t="s">
        <v>39</v>
      </c>
      <c r="B75" s="85">
        <v>0</v>
      </c>
      <c r="C75" s="85">
        <v>0</v>
      </c>
      <c r="D75" s="85">
        <v>0</v>
      </c>
      <c r="E75" s="85">
        <v>0</v>
      </c>
      <c r="F75" s="85">
        <v>0</v>
      </c>
      <c r="G75" s="79">
        <v>0</v>
      </c>
    </row>
    <row r="76" spans="1:7">
      <c r="A76" s="35" t="s">
        <v>40</v>
      </c>
      <c r="B76" s="85">
        <v>0</v>
      </c>
      <c r="C76" s="85">
        <v>0</v>
      </c>
      <c r="D76" s="85">
        <v>0</v>
      </c>
      <c r="E76" s="85">
        <v>0</v>
      </c>
      <c r="F76" s="85">
        <v>0</v>
      </c>
      <c r="G76" s="79">
        <v>0</v>
      </c>
    </row>
    <row r="77" spans="1:7">
      <c r="A77" s="35" t="s">
        <v>41</v>
      </c>
      <c r="B77" s="85">
        <v>10</v>
      </c>
      <c r="C77" s="85">
        <v>10</v>
      </c>
      <c r="D77" s="85">
        <v>10</v>
      </c>
      <c r="E77" s="85">
        <v>14</v>
      </c>
      <c r="F77" s="85">
        <v>14</v>
      </c>
      <c r="G77" s="79">
        <v>14</v>
      </c>
    </row>
    <row r="78" spans="1:7">
      <c r="A78" s="35" t="s">
        <v>42</v>
      </c>
      <c r="B78" s="85">
        <v>0</v>
      </c>
      <c r="C78" s="85">
        <v>0</v>
      </c>
      <c r="D78" s="85">
        <v>0</v>
      </c>
      <c r="E78" s="85">
        <v>0</v>
      </c>
      <c r="F78" s="85">
        <v>0</v>
      </c>
      <c r="G78" s="79">
        <v>0</v>
      </c>
    </row>
    <row r="79" spans="1:7">
      <c r="A79" s="35" t="s">
        <v>43</v>
      </c>
      <c r="B79" s="85">
        <v>10</v>
      </c>
      <c r="C79" s="85">
        <v>10</v>
      </c>
      <c r="D79" s="85">
        <v>5</v>
      </c>
      <c r="E79" s="85">
        <v>5</v>
      </c>
      <c r="F79" s="85">
        <v>5</v>
      </c>
      <c r="G79" s="79">
        <v>5</v>
      </c>
    </row>
    <row r="80" spans="1:7">
      <c r="A80" s="35" t="s">
        <v>44</v>
      </c>
      <c r="B80" s="85">
        <v>0</v>
      </c>
      <c r="C80" s="85">
        <v>0</v>
      </c>
      <c r="D80" s="85">
        <v>0</v>
      </c>
      <c r="E80" s="85">
        <v>0</v>
      </c>
      <c r="F80" s="85">
        <v>0</v>
      </c>
      <c r="G80" s="79">
        <v>0</v>
      </c>
    </row>
    <row r="81" spans="1:7">
      <c r="A81" s="35" t="s">
        <v>45</v>
      </c>
      <c r="B81" s="85">
        <v>0</v>
      </c>
      <c r="C81" s="85">
        <v>0</v>
      </c>
      <c r="D81" s="85">
        <v>0</v>
      </c>
      <c r="E81" s="85">
        <v>0</v>
      </c>
      <c r="F81" s="85">
        <v>0</v>
      </c>
      <c r="G81" s="79">
        <v>0</v>
      </c>
    </row>
    <row r="82" spans="1:7">
      <c r="A82" s="35" t="s">
        <v>46</v>
      </c>
      <c r="B82" s="85">
        <v>0</v>
      </c>
      <c r="C82" s="85">
        <v>0</v>
      </c>
      <c r="D82" s="85">
        <v>0</v>
      </c>
      <c r="E82" s="85">
        <v>0</v>
      </c>
      <c r="F82" s="85">
        <v>0</v>
      </c>
      <c r="G82" s="79">
        <v>0</v>
      </c>
    </row>
    <row r="83" spans="1:7">
      <c r="A83" s="35" t="s">
        <v>47</v>
      </c>
      <c r="B83" s="85">
        <v>0</v>
      </c>
      <c r="C83" s="85">
        <v>0</v>
      </c>
      <c r="D83" s="85">
        <v>0</v>
      </c>
      <c r="E83" s="85">
        <v>0</v>
      </c>
      <c r="F83" s="85">
        <v>0</v>
      </c>
      <c r="G83" s="79">
        <v>0</v>
      </c>
    </row>
    <row r="84" spans="1:7">
      <c r="A84" s="35" t="s">
        <v>48</v>
      </c>
      <c r="B84" s="85">
        <v>0</v>
      </c>
      <c r="C84" s="85">
        <v>0</v>
      </c>
      <c r="D84" s="85">
        <v>0</v>
      </c>
      <c r="E84" s="85">
        <v>0</v>
      </c>
      <c r="F84" s="85">
        <v>0</v>
      </c>
      <c r="G84" s="79">
        <v>0</v>
      </c>
    </row>
    <row r="85" spans="1:7">
      <c r="A85" s="35" t="s">
        <v>49</v>
      </c>
      <c r="B85" s="85">
        <v>0</v>
      </c>
      <c r="C85" s="85">
        <v>0</v>
      </c>
      <c r="D85" s="85">
        <v>0</v>
      </c>
      <c r="E85" s="85">
        <v>0</v>
      </c>
      <c r="F85" s="85">
        <v>0</v>
      </c>
      <c r="G85" s="79">
        <v>0</v>
      </c>
    </row>
    <row r="86" spans="1:7">
      <c r="A86" s="80" t="s">
        <v>50</v>
      </c>
      <c r="B86" s="85">
        <v>0</v>
      </c>
      <c r="C86" s="85">
        <v>0</v>
      </c>
      <c r="D86" s="85">
        <v>0</v>
      </c>
      <c r="E86" s="85">
        <v>0</v>
      </c>
      <c r="F86" s="85">
        <v>0</v>
      </c>
      <c r="G86" s="79">
        <v>0</v>
      </c>
    </row>
    <row r="87" spans="1:7">
      <c r="A87" s="28" t="s">
        <v>51</v>
      </c>
      <c r="B87" s="85">
        <v>0</v>
      </c>
      <c r="C87" s="85">
        <v>0</v>
      </c>
      <c r="D87" s="85">
        <v>14</v>
      </c>
      <c r="E87" s="85">
        <v>17</v>
      </c>
      <c r="F87" s="85">
        <v>17</v>
      </c>
      <c r="G87" s="79">
        <v>17</v>
      </c>
    </row>
    <row r="88" spans="1:7">
      <c r="A88" s="28" t="s">
        <v>52</v>
      </c>
      <c r="B88" s="85">
        <v>0</v>
      </c>
      <c r="C88" s="85">
        <v>0</v>
      </c>
      <c r="D88" s="85">
        <v>0</v>
      </c>
      <c r="E88" s="85">
        <v>0</v>
      </c>
      <c r="F88" s="85">
        <v>0</v>
      </c>
      <c r="G88" s="79">
        <v>0</v>
      </c>
    </row>
  </sheetData>
  <mergeCells count="4">
    <mergeCell ref="F1:G1"/>
    <mergeCell ref="A30:F30"/>
    <mergeCell ref="A20:F20"/>
    <mergeCell ref="A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E139D-8129-4464-AA28-95395626BEBD}">
  <dimension ref="A1:Z69"/>
  <sheetViews>
    <sheetView tabSelected="1" zoomScaleNormal="100" workbookViewId="0">
      <selection activeCell="I17" sqref="I17"/>
    </sheetView>
  </sheetViews>
  <sheetFormatPr defaultRowHeight="14.5"/>
  <cols>
    <col min="1" max="1" width="33.54296875" customWidth="1"/>
    <col min="2" max="2" width="22.6328125" customWidth="1"/>
    <col min="3" max="3" width="24.90625" customWidth="1"/>
    <col min="4" max="4" width="15.6328125" customWidth="1"/>
    <col min="5" max="5" width="30.54296875" customWidth="1"/>
    <col min="6" max="6" width="24.36328125" customWidth="1"/>
    <col min="8" max="8" width="12.90625" bestFit="1" customWidth="1"/>
    <col min="11" max="11" width="23.81640625" bestFit="1" customWidth="1"/>
  </cols>
  <sheetData>
    <row r="1" spans="1:11">
      <c r="A1" s="134" t="s">
        <v>141</v>
      </c>
      <c r="B1" s="135"/>
      <c r="C1" s="135"/>
      <c r="D1" s="135"/>
      <c r="E1" s="135"/>
      <c r="F1" s="136"/>
    </row>
    <row r="2" spans="1:11">
      <c r="A2" s="132"/>
      <c r="B2" s="132" t="s">
        <v>71</v>
      </c>
      <c r="C2" s="133" t="s">
        <v>95</v>
      </c>
      <c r="D2" t="s">
        <v>115</v>
      </c>
      <c r="E2" s="133" t="s">
        <v>98</v>
      </c>
      <c r="F2" s="133" t="s">
        <v>57</v>
      </c>
    </row>
    <row r="3" spans="1:11">
      <c r="A3" s="69" t="s">
        <v>96</v>
      </c>
      <c r="B3" s="69" t="s">
        <v>100</v>
      </c>
      <c r="C3" s="94">
        <v>1783144.33</v>
      </c>
      <c r="D3" s="94">
        <v>2670433.25</v>
      </c>
      <c r="E3" s="94">
        <v>2483219.0499999998</v>
      </c>
      <c r="F3" s="69"/>
      <c r="H3" s="116"/>
    </row>
    <row r="4" spans="1:11">
      <c r="A4" s="69" t="s">
        <v>97</v>
      </c>
      <c r="B4" s="69" t="s">
        <v>100</v>
      </c>
      <c r="C4" s="94">
        <v>5515594.6399999997</v>
      </c>
      <c r="D4" s="94">
        <v>9013964.1300000008</v>
      </c>
      <c r="E4" s="94">
        <v>9911083.9700000007</v>
      </c>
      <c r="F4" s="69"/>
      <c r="H4" s="116"/>
      <c r="I4" s="116"/>
      <c r="K4" s="152"/>
    </row>
    <row r="5" spans="1:11">
      <c r="A5" s="69" t="s">
        <v>70</v>
      </c>
      <c r="B5" s="69" t="s">
        <v>100</v>
      </c>
      <c r="C5" s="94">
        <v>685369.7</v>
      </c>
      <c r="D5" s="94">
        <v>16668.25</v>
      </c>
      <c r="E5" s="94">
        <v>18160.12</v>
      </c>
      <c r="F5" s="69"/>
      <c r="H5" s="116"/>
    </row>
    <row r="6" spans="1:11">
      <c r="A6" s="69" t="s">
        <v>120</v>
      </c>
      <c r="B6" s="69" t="s">
        <v>119</v>
      </c>
      <c r="C6" s="95">
        <v>1349180253</v>
      </c>
      <c r="D6" s="95">
        <v>2035902560</v>
      </c>
      <c r="E6" s="95">
        <v>2607881465</v>
      </c>
      <c r="F6" s="69"/>
    </row>
    <row r="7" spans="1:11">
      <c r="A7" s="69" t="s">
        <v>116</v>
      </c>
      <c r="B7" s="69" t="s">
        <v>119</v>
      </c>
      <c r="C7" s="95">
        <v>88048934.329999998</v>
      </c>
      <c r="D7" s="95">
        <v>130259890.45</v>
      </c>
      <c r="E7" s="95">
        <v>170000511.22</v>
      </c>
      <c r="F7" s="69"/>
    </row>
    <row r="8" spans="1:11">
      <c r="A8" s="69" t="s">
        <v>117</v>
      </c>
      <c r="B8" s="69" t="s">
        <v>119</v>
      </c>
      <c r="C8" s="95">
        <v>55457470.439999998</v>
      </c>
      <c r="D8" s="95">
        <v>90632405.719999999</v>
      </c>
      <c r="E8" s="95">
        <v>141293397.46000001</v>
      </c>
      <c r="F8" s="69"/>
    </row>
    <row r="9" spans="1:11">
      <c r="A9" s="69" t="s">
        <v>118</v>
      </c>
      <c r="B9" s="69" t="s">
        <v>119</v>
      </c>
      <c r="C9" s="95">
        <v>5227977.21</v>
      </c>
      <c r="D9" s="95">
        <v>127144.53</v>
      </c>
      <c r="E9" s="95">
        <v>195844.52</v>
      </c>
      <c r="F9" s="69"/>
    </row>
    <row r="10" spans="1:11">
      <c r="A10" s="69" t="s">
        <v>139</v>
      </c>
      <c r="B10" s="69" t="s">
        <v>140</v>
      </c>
      <c r="C10" s="95">
        <v>71038710</v>
      </c>
      <c r="D10" s="95">
        <v>106723544</v>
      </c>
      <c r="E10" s="95">
        <v>140748787</v>
      </c>
      <c r="F10" s="69">
        <v>96193953</v>
      </c>
    </row>
    <row r="11" spans="1:11">
      <c r="A11" s="82" t="s">
        <v>111</v>
      </c>
      <c r="B11" s="82" t="s">
        <v>112</v>
      </c>
      <c r="C11" s="115">
        <f>4671045138/1000000000</f>
        <v>4.6710451380000002</v>
      </c>
      <c r="D11" s="115">
        <f>6961438554/1000000000</f>
        <v>6.9614385539999999</v>
      </c>
      <c r="E11" s="115">
        <f>7504271802/1000000000</f>
        <v>7.5042718019999999</v>
      </c>
      <c r="F11" s="115">
        <f>5210014695/1000000000</f>
        <v>5.2100146949999999</v>
      </c>
    </row>
    <row r="12" spans="1:11">
      <c r="A12" t="s">
        <v>121</v>
      </c>
      <c r="B12" s="13"/>
      <c r="C12" s="13"/>
      <c r="D12" s="13"/>
      <c r="E12" s="13"/>
      <c r="F12" s="13"/>
    </row>
    <row r="13" spans="1:11">
      <c r="A13" s="13"/>
      <c r="B13" s="13"/>
      <c r="C13" s="13"/>
      <c r="D13" s="13"/>
      <c r="E13" s="13"/>
      <c r="F13" s="13"/>
    </row>
    <row r="14" spans="1:11">
      <c r="A14" s="134" t="s">
        <v>142</v>
      </c>
      <c r="B14" s="135"/>
      <c r="C14" s="135"/>
      <c r="D14" s="136"/>
      <c r="E14" s="13"/>
      <c r="F14" s="13"/>
    </row>
    <row r="15" spans="1:11" s="10" customFormat="1" ht="43.5">
      <c r="A15" s="81" t="s">
        <v>99</v>
      </c>
      <c r="B15" s="81" t="s">
        <v>114</v>
      </c>
      <c r="C15" s="81" t="s">
        <v>113</v>
      </c>
      <c r="D15" s="81" t="s">
        <v>122</v>
      </c>
    </row>
    <row r="16" spans="1:11">
      <c r="A16" s="92">
        <v>2000</v>
      </c>
      <c r="B16" s="93">
        <v>3.1655264999999999</v>
      </c>
      <c r="C16" s="93">
        <f>SUMIFS([1]Sheet1!$S$2:$S$249,[1]Sheet1!$J$2:$J$249,A16)/1000</f>
        <v>2.6779613999999996</v>
      </c>
      <c r="D16" s="93"/>
    </row>
    <row r="17" spans="1:26">
      <c r="A17" s="92">
        <v>2005</v>
      </c>
      <c r="B17" s="93">
        <v>3.3710924999999996</v>
      </c>
      <c r="C17" s="93">
        <f>SUMIFS([1]Sheet1!$S$2:$S$249,[1]Sheet1!$J$2:$J$249,A17)/1000</f>
        <v>2.8716380999999997</v>
      </c>
      <c r="D17" s="93"/>
    </row>
    <row r="18" spans="1:26">
      <c r="A18" s="92">
        <v>2010</v>
      </c>
      <c r="B18" s="93">
        <v>4.2275768999999999</v>
      </c>
      <c r="C18" s="93">
        <f>SUMIFS([1]Sheet1!$S$2:$S$249,[1]Sheet1!$J$2:$J$249,A18)/1000</f>
        <v>3.6565310999999991</v>
      </c>
      <c r="D18" s="93"/>
    </row>
    <row r="19" spans="1:26">
      <c r="A19" s="92">
        <v>2015</v>
      </c>
      <c r="B19" s="93">
        <v>4.8495087000000003</v>
      </c>
      <c r="C19" s="93">
        <f>SUMIFS([1]Sheet1!$S$2:$S$249,[1]Sheet1!$J$2:$J$249,A19)/1000</f>
        <v>4.2013655999999999</v>
      </c>
      <c r="D19" s="93"/>
    </row>
    <row r="20" spans="1:26">
      <c r="A20" s="92">
        <v>2020</v>
      </c>
      <c r="B20" s="93">
        <v>5.4700434000000007</v>
      </c>
      <c r="C20" s="93">
        <f>SUMIFS([1]Sheet1!$S$2:$S$249,[1]Sheet1!$J$2:$J$249,A20)/1000</f>
        <v>4.728374099999999</v>
      </c>
      <c r="D20" s="110"/>
    </row>
    <row r="21" spans="1:26">
      <c r="A21" s="92">
        <v>2022</v>
      </c>
      <c r="B21" s="93">
        <v>5.5900043999999998</v>
      </c>
      <c r="C21" s="93">
        <f>SUMIFS([1]Sheet1!$S$2:$S$249,[1]Sheet1!$J$2:$J$249,A21)/1000</f>
        <v>4.8441726000000003</v>
      </c>
      <c r="D21" s="113">
        <f>4671045138/1000000000</f>
        <v>4.6710451380000002</v>
      </c>
    </row>
    <row r="22" spans="1:26">
      <c r="A22" s="111">
        <v>2023</v>
      </c>
      <c r="B22" s="112"/>
      <c r="C22" s="112"/>
      <c r="D22" s="113">
        <f>4752844903/1000000000</f>
        <v>4.7528449029999997</v>
      </c>
    </row>
    <row r="23" spans="1:26">
      <c r="A23" t="s">
        <v>121</v>
      </c>
      <c r="B23" s="23"/>
      <c r="C23" s="13"/>
      <c r="D23" s="13"/>
      <c r="E23" s="13"/>
    </row>
    <row r="26" spans="1:26">
      <c r="A26" s="150" t="s">
        <v>143</v>
      </c>
      <c r="B26" s="150"/>
      <c r="C26" s="150"/>
      <c r="D26" s="150"/>
      <c r="E26" s="150"/>
      <c r="F26" s="150"/>
      <c r="G26" s="150"/>
      <c r="H26" s="150"/>
      <c r="I26" s="150"/>
      <c r="J26" s="150"/>
      <c r="K26" s="150"/>
    </row>
    <row r="27" spans="1:26">
      <c r="A27" s="137"/>
      <c r="C27" s="138" t="s">
        <v>144</v>
      </c>
      <c r="D27" s="139" t="s">
        <v>145</v>
      </c>
      <c r="E27" s="139" t="s">
        <v>146</v>
      </c>
      <c r="F27" s="139" t="s">
        <v>147</v>
      </c>
      <c r="G27" s="139" t="s">
        <v>148</v>
      </c>
      <c r="H27" s="139" t="s">
        <v>149</v>
      </c>
      <c r="I27" s="139" t="s">
        <v>150</v>
      </c>
      <c r="J27" s="139" t="s">
        <v>151</v>
      </c>
      <c r="K27" s="139" t="s">
        <v>152</v>
      </c>
      <c r="M27" s="149"/>
      <c r="N27" s="149"/>
      <c r="O27" s="149"/>
      <c r="P27" s="149"/>
      <c r="Q27" s="149"/>
      <c r="R27" s="149"/>
      <c r="S27" s="149"/>
      <c r="T27" s="149"/>
      <c r="U27" s="149"/>
      <c r="V27" s="149"/>
      <c r="W27" s="149"/>
      <c r="X27" s="149"/>
      <c r="Y27" s="149"/>
      <c r="Z27" s="149"/>
    </row>
    <row r="28" spans="1:26" ht="15" thickBot="1">
      <c r="A28" s="140" t="s">
        <v>153</v>
      </c>
      <c r="C28" s="141"/>
      <c r="D28" s="142"/>
      <c r="E28" s="142"/>
      <c r="F28" s="142"/>
      <c r="G28" s="142"/>
      <c r="H28" s="142"/>
      <c r="I28" s="142"/>
      <c r="J28" s="142"/>
      <c r="K28" s="142"/>
      <c r="M28" s="149"/>
      <c r="N28" s="149"/>
      <c r="O28" s="149"/>
      <c r="P28" s="149"/>
      <c r="Q28" s="149"/>
      <c r="R28" s="149"/>
      <c r="S28" s="149"/>
      <c r="T28" s="149"/>
      <c r="U28" s="149"/>
      <c r="V28" s="149"/>
      <c r="W28" s="149"/>
      <c r="X28" s="149"/>
      <c r="Y28" s="149"/>
      <c r="Z28" s="149"/>
    </row>
    <row r="29" spans="1:26">
      <c r="A29" s="143"/>
      <c r="B29" s="143"/>
      <c r="C29" s="143"/>
      <c r="D29" s="143"/>
      <c r="E29" s="143"/>
      <c r="F29" s="143"/>
      <c r="G29" s="143"/>
      <c r="H29" s="143"/>
      <c r="I29" s="143"/>
      <c r="J29" s="143"/>
      <c r="K29" s="143"/>
      <c r="M29" s="149"/>
      <c r="N29" s="149"/>
      <c r="O29" s="149"/>
      <c r="P29" s="149"/>
      <c r="Q29" s="149"/>
      <c r="R29" s="149"/>
      <c r="S29" s="149"/>
      <c r="T29" s="149"/>
      <c r="U29" s="149"/>
      <c r="V29" s="149"/>
      <c r="W29" s="149"/>
      <c r="X29" s="149"/>
      <c r="Y29" s="149"/>
      <c r="Z29" s="149"/>
    </row>
    <row r="30" spans="1:26" ht="15" thickBot="1">
      <c r="A30" s="144">
        <v>1</v>
      </c>
      <c r="B30" s="145" t="s">
        <v>154</v>
      </c>
      <c r="C30" s="114">
        <v>5210014695</v>
      </c>
      <c r="D30" s="114">
        <v>96193953</v>
      </c>
      <c r="E30" s="114">
        <v>39014784</v>
      </c>
      <c r="F30" s="114">
        <v>57179169</v>
      </c>
      <c r="G30" s="114">
        <v>2050</v>
      </c>
      <c r="H30" s="145" t="s">
        <v>155</v>
      </c>
      <c r="I30" s="114">
        <v>9642953</v>
      </c>
      <c r="J30" s="114">
        <v>54.161560000000001</v>
      </c>
      <c r="K30" s="114">
        <v>27.33033</v>
      </c>
      <c r="M30" s="149"/>
      <c r="N30" s="149"/>
      <c r="O30" s="149"/>
      <c r="P30" s="149"/>
      <c r="Q30" s="149"/>
      <c r="R30" s="149"/>
      <c r="S30" s="149"/>
      <c r="T30" s="149"/>
      <c r="U30" s="149"/>
      <c r="V30" s="149"/>
      <c r="W30" s="149"/>
      <c r="X30" s="149"/>
      <c r="Y30" s="149"/>
      <c r="Z30" s="149"/>
    </row>
    <row r="31" spans="1:26" ht="15" thickBot="1">
      <c r="A31" s="144">
        <v>2</v>
      </c>
      <c r="B31" s="145" t="s">
        <v>156</v>
      </c>
      <c r="C31" s="114">
        <v>6961438554</v>
      </c>
      <c r="D31" s="114">
        <v>106723544</v>
      </c>
      <c r="E31" s="114">
        <v>33430905</v>
      </c>
      <c r="F31" s="114">
        <v>73292639</v>
      </c>
      <c r="G31" s="114">
        <v>2050</v>
      </c>
      <c r="H31" s="145" t="s">
        <v>155</v>
      </c>
      <c r="I31" s="114">
        <v>9642953</v>
      </c>
      <c r="J31" s="114">
        <v>65.228700000000003</v>
      </c>
      <c r="K31" s="114">
        <v>30.32197</v>
      </c>
      <c r="M31" s="149"/>
      <c r="N31" s="149"/>
      <c r="O31" s="149"/>
      <c r="P31" s="149"/>
      <c r="Q31" s="149"/>
      <c r="R31" s="149"/>
      <c r="S31" s="149"/>
      <c r="T31" s="149"/>
      <c r="U31" s="149"/>
      <c r="V31" s="149"/>
      <c r="W31" s="149"/>
      <c r="X31" s="149"/>
      <c r="Y31" s="149"/>
      <c r="Z31" s="149"/>
    </row>
    <row r="32" spans="1:26" ht="15" thickBot="1">
      <c r="A32" s="144">
        <v>3</v>
      </c>
      <c r="B32" s="145" t="s">
        <v>68</v>
      </c>
      <c r="C32" s="114">
        <v>5759103909</v>
      </c>
      <c r="D32" s="114">
        <v>106723544</v>
      </c>
      <c r="E32" s="114">
        <v>39453934</v>
      </c>
      <c r="F32" s="114">
        <v>67269610</v>
      </c>
      <c r="G32" s="114">
        <v>2050</v>
      </c>
      <c r="H32" s="145" t="s">
        <v>155</v>
      </c>
      <c r="I32" s="114">
        <v>9642953</v>
      </c>
      <c r="J32" s="114">
        <v>53.962820000000001</v>
      </c>
      <c r="K32" s="114">
        <v>30.32197</v>
      </c>
      <c r="M32" s="149"/>
      <c r="N32" s="149"/>
      <c r="O32" s="149"/>
      <c r="P32" s="149"/>
      <c r="Q32" s="149"/>
      <c r="R32" s="149"/>
      <c r="S32" s="149"/>
      <c r="T32" s="149"/>
      <c r="U32" s="149"/>
      <c r="V32" s="149"/>
      <c r="W32" s="149"/>
      <c r="X32" s="149"/>
      <c r="Y32" s="149"/>
      <c r="Z32" s="149"/>
    </row>
    <row r="33" spans="1:26" ht="15" thickBot="1">
      <c r="A33" s="144">
        <v>4</v>
      </c>
      <c r="B33" s="145" t="s">
        <v>157</v>
      </c>
      <c r="C33" s="114">
        <v>7164165331</v>
      </c>
      <c r="D33" s="114">
        <v>139807348</v>
      </c>
      <c r="E33" s="114">
        <v>46894213</v>
      </c>
      <c r="F33" s="114">
        <v>92913135</v>
      </c>
      <c r="G33" s="114">
        <v>2050</v>
      </c>
      <c r="H33" s="145" t="s">
        <v>155</v>
      </c>
      <c r="I33" s="114">
        <v>9642953</v>
      </c>
      <c r="J33" s="114">
        <v>51.243119999999998</v>
      </c>
      <c r="K33" s="114">
        <v>39.721629999999998</v>
      </c>
      <c r="M33" s="149"/>
      <c r="N33" s="149"/>
      <c r="O33" s="149"/>
      <c r="P33" s="149"/>
      <c r="Q33" s="149"/>
      <c r="R33" s="149"/>
      <c r="S33" s="149"/>
      <c r="T33" s="149"/>
      <c r="U33" s="149"/>
      <c r="V33" s="149"/>
      <c r="W33" s="149"/>
      <c r="X33" s="149"/>
      <c r="Y33" s="149"/>
      <c r="Z33" s="149"/>
    </row>
    <row r="34" spans="1:26" ht="15" thickBot="1">
      <c r="A34" s="144">
        <v>5</v>
      </c>
      <c r="B34" s="145" t="s">
        <v>0</v>
      </c>
      <c r="C34" s="114">
        <v>4671045138</v>
      </c>
      <c r="D34" s="114">
        <v>71038710</v>
      </c>
      <c r="E34" s="114">
        <v>22470626</v>
      </c>
      <c r="F34" s="114">
        <v>48568084</v>
      </c>
      <c r="G34" s="114">
        <v>2022</v>
      </c>
      <c r="H34" s="145" t="s">
        <v>155</v>
      </c>
      <c r="I34" s="114">
        <v>6955788</v>
      </c>
      <c r="J34" s="114">
        <v>65.753519999999995</v>
      </c>
      <c r="K34" s="114">
        <v>27.980530000000002</v>
      </c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49"/>
      <c r="X34" s="149"/>
      <c r="Y34" s="149"/>
      <c r="Z34" s="149"/>
    </row>
    <row r="35" spans="1:26" ht="15" thickBot="1">
      <c r="A35" s="144">
        <v>6</v>
      </c>
      <c r="B35" s="145" t="s">
        <v>158</v>
      </c>
      <c r="C35" s="114">
        <v>7504271802</v>
      </c>
      <c r="D35" s="114">
        <v>140748787</v>
      </c>
      <c r="E35" s="114">
        <v>46875675</v>
      </c>
      <c r="F35" s="114">
        <v>93873112</v>
      </c>
      <c r="G35" s="114">
        <v>2050</v>
      </c>
      <c r="H35" s="145" t="s">
        <v>155</v>
      </c>
      <c r="I35" s="114">
        <v>9642953</v>
      </c>
      <c r="J35" s="114">
        <v>53.316780000000001</v>
      </c>
      <c r="K35" s="114">
        <v>39.989109999999997</v>
      </c>
      <c r="M35" s="149"/>
      <c r="N35" s="149"/>
      <c r="O35" s="149"/>
      <c r="P35" s="149"/>
      <c r="Q35" s="149"/>
      <c r="R35" s="149"/>
      <c r="S35" s="149"/>
      <c r="T35" s="149"/>
      <c r="U35" s="149"/>
      <c r="V35" s="149"/>
      <c r="W35" s="149"/>
      <c r="X35" s="149"/>
      <c r="Y35" s="149"/>
      <c r="Z35" s="149"/>
    </row>
    <row r="36" spans="1:26" ht="15" thickBot="1">
      <c r="A36" s="144">
        <v>7</v>
      </c>
      <c r="B36" s="145" t="s">
        <v>159</v>
      </c>
      <c r="C36" s="114">
        <v>7504271802</v>
      </c>
      <c r="D36" s="114">
        <v>140748787</v>
      </c>
      <c r="E36" s="114">
        <v>46875675</v>
      </c>
      <c r="F36" s="114">
        <v>93873112</v>
      </c>
      <c r="G36" s="114">
        <v>2050</v>
      </c>
      <c r="H36" s="145" t="s">
        <v>155</v>
      </c>
      <c r="I36" s="114">
        <v>9642953</v>
      </c>
      <c r="J36" s="114">
        <v>53.316780000000001</v>
      </c>
      <c r="K36" s="114">
        <v>39.989100000000001</v>
      </c>
      <c r="M36" s="149"/>
      <c r="N36" s="149"/>
      <c r="O36" s="149"/>
      <c r="P36" s="149"/>
      <c r="Q36" s="149"/>
      <c r="R36" s="149"/>
      <c r="S36" s="149"/>
      <c r="T36" s="149"/>
      <c r="U36" s="149"/>
      <c r="V36" s="149"/>
      <c r="W36" s="149"/>
      <c r="X36" s="149"/>
      <c r="Y36" s="149"/>
      <c r="Z36" s="149"/>
    </row>
    <row r="37" spans="1:26">
      <c r="M37" s="149"/>
      <c r="N37" s="149"/>
      <c r="O37" s="149"/>
      <c r="P37" s="149"/>
      <c r="Q37" s="149"/>
      <c r="R37" s="149"/>
      <c r="S37" s="149"/>
      <c r="T37" s="149"/>
      <c r="U37" s="149"/>
      <c r="V37" s="149"/>
      <c r="W37" s="149"/>
      <c r="X37" s="149"/>
      <c r="Y37" s="149"/>
      <c r="Z37" s="149"/>
    </row>
    <row r="38" spans="1:26"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49"/>
      <c r="Y38" s="149"/>
      <c r="Z38" s="149"/>
    </row>
    <row r="39" spans="1:26"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49"/>
      <c r="X39" s="149"/>
      <c r="Y39" s="149"/>
      <c r="Z39" s="149"/>
    </row>
    <row r="40" spans="1:26" ht="72.5">
      <c r="A40" s="146"/>
      <c r="B40" s="4" t="s">
        <v>148</v>
      </c>
      <c r="C40" s="146" t="s">
        <v>160</v>
      </c>
      <c r="D40" s="146" t="s">
        <v>151</v>
      </c>
      <c r="E40" s="146" t="s">
        <v>161</v>
      </c>
      <c r="F40" s="146" t="s">
        <v>162</v>
      </c>
      <c r="H40" s="146" t="s">
        <v>175</v>
      </c>
      <c r="J40" s="147"/>
      <c r="M40" s="149"/>
      <c r="N40" s="149"/>
      <c r="O40" s="149"/>
      <c r="P40" s="149"/>
      <c r="Q40" s="149"/>
      <c r="R40" s="149"/>
      <c r="S40" s="149"/>
      <c r="T40" s="149"/>
      <c r="U40" s="149"/>
      <c r="V40" s="149"/>
      <c r="W40" s="149"/>
      <c r="X40" s="149"/>
      <c r="Y40" s="149"/>
      <c r="Z40" s="149"/>
    </row>
    <row r="41" spans="1:26">
      <c r="A41" t="s">
        <v>163</v>
      </c>
      <c r="B41">
        <v>2022</v>
      </c>
      <c r="C41" s="119">
        <f>C34/1000000000</f>
        <v>4.6710451380000002</v>
      </c>
      <c r="D41" s="119">
        <f>J34</f>
        <v>65.753519999999995</v>
      </c>
      <c r="E41" s="119">
        <f>D34/1000000</f>
        <v>71.038709999999995</v>
      </c>
      <c r="F41" s="119">
        <f>K34</f>
        <v>27.980530000000002</v>
      </c>
      <c r="H41">
        <f>C31-C30</f>
        <v>1751423859</v>
      </c>
      <c r="M41" s="149"/>
      <c r="N41" s="149"/>
      <c r="O41" s="149"/>
      <c r="P41" s="149"/>
      <c r="Q41" s="149"/>
      <c r="R41" s="149"/>
      <c r="S41" s="149"/>
      <c r="T41" s="149"/>
      <c r="U41" s="149"/>
      <c r="V41" s="149"/>
      <c r="W41" s="149"/>
      <c r="X41" s="149"/>
      <c r="Y41" s="149"/>
      <c r="Z41" s="149"/>
    </row>
    <row r="42" spans="1:26">
      <c r="A42" t="s">
        <v>69</v>
      </c>
      <c r="B42">
        <v>2050</v>
      </c>
      <c r="C42" s="119">
        <f>C31/1000000000</f>
        <v>6.9614385539999999</v>
      </c>
      <c r="D42" s="119">
        <f>J31</f>
        <v>65.228700000000003</v>
      </c>
      <c r="E42" s="119">
        <f>D31/1000000</f>
        <v>106.723544</v>
      </c>
      <c r="F42" s="119">
        <f>K31</f>
        <v>30.32197</v>
      </c>
      <c r="M42" s="149"/>
      <c r="N42" s="149"/>
      <c r="O42" s="149"/>
      <c r="P42" s="149"/>
      <c r="Q42" s="149"/>
      <c r="R42" s="149"/>
      <c r="S42" s="149"/>
      <c r="T42" s="149"/>
      <c r="U42" s="149"/>
      <c r="V42" s="149"/>
      <c r="W42" s="149"/>
      <c r="X42" s="149"/>
      <c r="Y42" s="149"/>
      <c r="Z42" s="149"/>
    </row>
    <row r="43" spans="1:26">
      <c r="A43" s="148" t="s">
        <v>164</v>
      </c>
      <c r="B43" s="148"/>
      <c r="C43" s="148"/>
      <c r="D43" s="148"/>
      <c r="E43" s="148"/>
      <c r="F43" s="148"/>
      <c r="M43" s="149"/>
      <c r="N43" s="149"/>
      <c r="O43" s="149"/>
      <c r="P43" s="149"/>
      <c r="Q43" s="149"/>
      <c r="R43" s="149"/>
      <c r="S43" s="149"/>
      <c r="T43" s="149"/>
      <c r="U43" s="149"/>
      <c r="V43" s="149"/>
      <c r="W43" s="149"/>
      <c r="X43" s="149"/>
      <c r="Y43" s="149"/>
      <c r="Z43" s="149"/>
    </row>
    <row r="44" spans="1:26">
      <c r="A44" t="s">
        <v>165</v>
      </c>
      <c r="B44">
        <v>2050</v>
      </c>
      <c r="C44" s="116">
        <f>((C36/1000000000)-C42)/C42</f>
        <v>7.7977165752341704E-2</v>
      </c>
      <c r="D44" s="116">
        <f>((J36)-D42)/D42</f>
        <v>-0.18261777407797491</v>
      </c>
      <c r="E44" s="116">
        <f>((D36/1000000)-E42)/E42</f>
        <v>0.3188166521156755</v>
      </c>
      <c r="F44" s="116">
        <f>(K36-F42)/F42</f>
        <v>0.3188160267950928</v>
      </c>
      <c r="M44" s="149"/>
      <c r="N44" s="149"/>
      <c r="O44" s="149"/>
      <c r="P44" s="149"/>
      <c r="Q44" s="149"/>
      <c r="R44" s="149"/>
      <c r="S44" s="149"/>
      <c r="T44" s="149"/>
      <c r="U44" s="149"/>
      <c r="V44" s="149"/>
      <c r="W44" s="149"/>
      <c r="X44" s="149"/>
      <c r="Y44" s="149"/>
      <c r="Z44" s="149"/>
    </row>
    <row r="45" spans="1:26">
      <c r="A45" t="s">
        <v>166</v>
      </c>
      <c r="B45">
        <v>2050</v>
      </c>
      <c r="C45" s="116">
        <f>((C30/1000000000)-C42)/C42</f>
        <v>-0.25158935835088891</v>
      </c>
      <c r="D45" s="116">
        <f>((J30)-D42)/D42</f>
        <v>-0.16966672645629916</v>
      </c>
      <c r="E45" s="116">
        <f>((D30/1000000)-E42)/E42</f>
        <v>-9.8662306416661072E-2</v>
      </c>
      <c r="F45" s="116">
        <f>(K30-F42)/F42</f>
        <v>-9.8662454979013575E-2</v>
      </c>
    </row>
    <row r="47" spans="1:26">
      <c r="A47" s="150" t="s">
        <v>143</v>
      </c>
      <c r="B47" s="150"/>
      <c r="C47" s="150"/>
      <c r="D47" s="150"/>
      <c r="E47" s="150"/>
      <c r="F47" s="150"/>
      <c r="G47" s="150"/>
      <c r="H47" s="150"/>
      <c r="I47" s="150"/>
      <c r="J47" s="150"/>
      <c r="K47" s="150"/>
    </row>
    <row r="48" spans="1:26">
      <c r="A48" s="137"/>
      <c r="C48" s="138" t="s">
        <v>144</v>
      </c>
      <c r="D48" s="139" t="s">
        <v>145</v>
      </c>
      <c r="E48" s="139" t="s">
        <v>146</v>
      </c>
      <c r="F48" s="139" t="s">
        <v>147</v>
      </c>
      <c r="G48" s="139" t="s">
        <v>148</v>
      </c>
      <c r="H48" s="139" t="s">
        <v>149</v>
      </c>
      <c r="I48" s="139" t="s">
        <v>150</v>
      </c>
      <c r="J48" s="139" t="s">
        <v>151</v>
      </c>
      <c r="K48" s="139" t="s">
        <v>152</v>
      </c>
    </row>
    <row r="49" spans="1:26" ht="15" thickBot="1">
      <c r="A49" s="140" t="s">
        <v>153</v>
      </c>
      <c r="C49" s="141"/>
      <c r="D49" s="142"/>
      <c r="E49" s="142"/>
      <c r="F49" s="142"/>
      <c r="G49" s="142"/>
      <c r="H49" s="142"/>
      <c r="I49" s="142"/>
      <c r="J49" s="142"/>
      <c r="K49" s="142"/>
    </row>
    <row r="50" spans="1:26">
      <c r="A50" s="143"/>
      <c r="B50" s="143"/>
      <c r="C50" s="143"/>
      <c r="D50" s="143"/>
      <c r="E50" s="143"/>
      <c r="F50" s="143"/>
      <c r="G50" s="143"/>
      <c r="H50" s="143"/>
      <c r="I50" s="143"/>
      <c r="J50" s="143"/>
      <c r="K50" s="143"/>
    </row>
    <row r="51" spans="1:26" ht="15" thickBot="1">
      <c r="A51" s="144">
        <v>1</v>
      </c>
      <c r="B51" s="145" t="s">
        <v>154</v>
      </c>
      <c r="C51" s="114">
        <v>5210014695</v>
      </c>
      <c r="D51" s="114">
        <v>96193953</v>
      </c>
      <c r="E51" s="114">
        <v>39014784</v>
      </c>
      <c r="F51" s="114">
        <v>57179169</v>
      </c>
      <c r="G51" s="114">
        <v>2050</v>
      </c>
      <c r="H51" s="145" t="s">
        <v>155</v>
      </c>
      <c r="I51" s="114">
        <v>9642953</v>
      </c>
      <c r="J51" s="114">
        <v>54.161560000000001</v>
      </c>
      <c r="K51" s="114">
        <v>27.33033</v>
      </c>
      <c r="M51" s="149"/>
      <c r="N51" s="149"/>
      <c r="O51" s="149"/>
      <c r="P51" s="149"/>
      <c r="Q51" s="149"/>
      <c r="R51" s="149"/>
      <c r="S51" s="149"/>
      <c r="T51" s="149"/>
      <c r="U51" s="149"/>
      <c r="V51" s="149"/>
      <c r="W51" s="149"/>
      <c r="X51" s="149"/>
      <c r="Y51" s="149"/>
      <c r="Z51" s="149"/>
    </row>
    <row r="52" spans="1:26" ht="15" thickBot="1">
      <c r="A52" s="144">
        <v>2</v>
      </c>
      <c r="B52" s="145" t="s">
        <v>156</v>
      </c>
      <c r="C52" s="114">
        <v>6961438554</v>
      </c>
      <c r="D52" s="114">
        <v>106723544</v>
      </c>
      <c r="E52" s="114">
        <v>33430905</v>
      </c>
      <c r="F52" s="114">
        <v>73292639</v>
      </c>
      <c r="G52" s="114">
        <v>2050</v>
      </c>
      <c r="H52" s="145" t="s">
        <v>155</v>
      </c>
      <c r="I52" s="114">
        <v>9642953</v>
      </c>
      <c r="J52" s="114">
        <v>65.228700000000003</v>
      </c>
      <c r="K52" s="114">
        <v>30.32197</v>
      </c>
      <c r="M52" s="149"/>
      <c r="N52" s="149"/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149"/>
      <c r="Z52" s="149"/>
    </row>
    <row r="53" spans="1:26" ht="15" thickBot="1">
      <c r="A53" s="144">
        <v>3</v>
      </c>
      <c r="B53" s="145" t="s">
        <v>68</v>
      </c>
      <c r="C53" s="114">
        <v>5759103909</v>
      </c>
      <c r="D53" s="114">
        <v>106723544</v>
      </c>
      <c r="E53" s="114">
        <v>39453934</v>
      </c>
      <c r="F53" s="114">
        <v>67269610</v>
      </c>
      <c r="G53" s="114">
        <v>2050</v>
      </c>
      <c r="H53" s="145" t="s">
        <v>155</v>
      </c>
      <c r="I53" s="114">
        <v>9642953</v>
      </c>
      <c r="J53" s="114">
        <v>53.962820000000001</v>
      </c>
      <c r="K53" s="114">
        <v>30.32197</v>
      </c>
      <c r="M53" s="149"/>
      <c r="N53" s="149"/>
      <c r="O53" s="149"/>
      <c r="P53" s="149"/>
      <c r="Q53" s="149"/>
      <c r="R53" s="149"/>
      <c r="S53" s="149"/>
      <c r="T53" s="149"/>
      <c r="U53" s="149"/>
      <c r="V53" s="149"/>
      <c r="W53" s="149"/>
      <c r="X53" s="149"/>
      <c r="Y53" s="149"/>
      <c r="Z53" s="149"/>
    </row>
    <row r="54" spans="1:26" ht="15" thickBot="1">
      <c r="A54" s="144">
        <v>4</v>
      </c>
      <c r="B54" s="145" t="s">
        <v>157</v>
      </c>
      <c r="C54" s="114">
        <v>7164165331</v>
      </c>
      <c r="D54" s="114">
        <v>139807348</v>
      </c>
      <c r="E54" s="114">
        <v>46894213</v>
      </c>
      <c r="F54" s="114">
        <v>92913135</v>
      </c>
      <c r="G54" s="114">
        <v>2050</v>
      </c>
      <c r="H54" s="145" t="s">
        <v>155</v>
      </c>
      <c r="I54" s="114">
        <v>9642953</v>
      </c>
      <c r="J54" s="114">
        <v>51.243119999999998</v>
      </c>
      <c r="K54" s="114">
        <v>39.721629999999998</v>
      </c>
      <c r="M54" s="149"/>
      <c r="N54" s="149"/>
      <c r="O54" s="149"/>
      <c r="P54" s="149"/>
      <c r="Q54" s="149"/>
      <c r="R54" s="149"/>
      <c r="S54" s="149"/>
      <c r="T54" s="149"/>
      <c r="U54" s="149"/>
      <c r="V54" s="149"/>
      <c r="W54" s="149"/>
      <c r="X54" s="149"/>
      <c r="Y54" s="149"/>
      <c r="Z54" s="149"/>
    </row>
    <row r="55" spans="1:26" ht="15" thickBot="1">
      <c r="A55" s="144">
        <v>5</v>
      </c>
      <c r="B55" s="145" t="s">
        <v>0</v>
      </c>
      <c r="C55" s="114">
        <v>4671045138</v>
      </c>
      <c r="D55" s="114">
        <v>71038710</v>
      </c>
      <c r="E55" s="114">
        <v>22470626</v>
      </c>
      <c r="F55" s="114">
        <v>48568084</v>
      </c>
      <c r="G55" s="114">
        <v>2022</v>
      </c>
      <c r="H55" s="145" t="s">
        <v>155</v>
      </c>
      <c r="I55" s="114">
        <v>6955788</v>
      </c>
      <c r="J55" s="114">
        <v>65.753519999999995</v>
      </c>
      <c r="K55" s="114">
        <v>27.980530000000002</v>
      </c>
      <c r="M55" s="149"/>
      <c r="N55" s="149"/>
      <c r="O55" s="149"/>
      <c r="P55" s="149"/>
      <c r="Q55" s="149"/>
      <c r="R55" s="149"/>
      <c r="S55" s="149"/>
      <c r="T55" s="149"/>
      <c r="U55" s="149"/>
      <c r="V55" s="149"/>
      <c r="W55" s="149"/>
      <c r="X55" s="149"/>
      <c r="Y55" s="149"/>
      <c r="Z55" s="149"/>
    </row>
    <row r="56" spans="1:26" ht="15" thickBot="1">
      <c r="A56" s="144">
        <v>6</v>
      </c>
      <c r="B56" s="145" t="s">
        <v>158</v>
      </c>
      <c r="C56" s="114">
        <v>7504271802</v>
      </c>
      <c r="D56" s="114">
        <v>140748787</v>
      </c>
      <c r="E56" s="114">
        <v>46875675</v>
      </c>
      <c r="F56" s="114">
        <v>93873112</v>
      </c>
      <c r="G56" s="114">
        <v>2050</v>
      </c>
      <c r="H56" s="145" t="s">
        <v>155</v>
      </c>
      <c r="I56" s="114">
        <v>9642953</v>
      </c>
      <c r="J56" s="114">
        <v>53.316780000000001</v>
      </c>
      <c r="K56" s="114">
        <v>39.989109999999997</v>
      </c>
      <c r="M56" s="149"/>
      <c r="N56" s="149"/>
      <c r="O56" s="149"/>
      <c r="P56" s="149"/>
      <c r="Q56" s="149"/>
      <c r="R56" s="149"/>
      <c r="S56" s="149"/>
      <c r="T56" s="149"/>
      <c r="U56" s="149"/>
      <c r="V56" s="149"/>
      <c r="W56" s="149"/>
      <c r="X56" s="149"/>
      <c r="Y56" s="149"/>
      <c r="Z56" s="149"/>
    </row>
    <row r="57" spans="1:26" ht="15" thickBot="1">
      <c r="A57" s="144">
        <v>7</v>
      </c>
      <c r="B57" s="145" t="s">
        <v>159</v>
      </c>
      <c r="C57" s="114">
        <v>7504271802</v>
      </c>
      <c r="D57" s="114">
        <v>140748787</v>
      </c>
      <c r="E57" s="114">
        <v>46875675</v>
      </c>
      <c r="F57" s="114">
        <v>93873112</v>
      </c>
      <c r="G57" s="114">
        <v>2050</v>
      </c>
      <c r="H57" s="145" t="s">
        <v>155</v>
      </c>
      <c r="I57" s="114">
        <v>9642953</v>
      </c>
      <c r="J57" s="114">
        <v>53.316780000000001</v>
      </c>
      <c r="K57" s="114">
        <v>39.989100000000001</v>
      </c>
      <c r="M57" s="149"/>
      <c r="N57" s="149"/>
      <c r="O57" s="149"/>
      <c r="P57" s="149"/>
      <c r="Q57" s="149"/>
      <c r="R57" s="149"/>
      <c r="S57" s="149"/>
      <c r="T57" s="149"/>
      <c r="U57" s="149"/>
      <c r="V57" s="149"/>
      <c r="W57" s="149"/>
      <c r="X57" s="149"/>
      <c r="Y57" s="149"/>
      <c r="Z57" s="149"/>
    </row>
    <row r="58" spans="1:26">
      <c r="M58" s="149"/>
      <c r="N58" s="149"/>
      <c r="O58" s="149"/>
      <c r="P58" s="149"/>
      <c r="Q58" s="149"/>
      <c r="R58" s="149"/>
      <c r="S58" s="149"/>
      <c r="T58" s="149"/>
      <c r="U58" s="149"/>
      <c r="V58" s="149"/>
      <c r="W58" s="149"/>
      <c r="X58" s="149"/>
      <c r="Y58" s="149"/>
      <c r="Z58" s="149"/>
    </row>
    <row r="59" spans="1:26">
      <c r="M59" s="149"/>
      <c r="N59" s="149"/>
      <c r="O59" s="149"/>
      <c r="P59" s="149"/>
      <c r="Q59" s="149"/>
      <c r="R59" s="149"/>
      <c r="S59" s="149"/>
      <c r="T59" s="149"/>
      <c r="U59" s="149"/>
      <c r="V59" s="149"/>
      <c r="W59" s="149"/>
      <c r="X59" s="149"/>
      <c r="Y59" s="149"/>
      <c r="Z59" s="149"/>
    </row>
    <row r="60" spans="1:26">
      <c r="M60" s="149"/>
      <c r="N60" s="149"/>
      <c r="O60" s="149"/>
      <c r="P60" s="149"/>
      <c r="Q60" s="149"/>
      <c r="R60" s="149"/>
      <c r="S60" s="149"/>
      <c r="T60" s="149"/>
      <c r="U60" s="149"/>
      <c r="V60" s="149"/>
      <c r="W60" s="149"/>
      <c r="X60" s="149"/>
      <c r="Y60" s="149"/>
      <c r="Z60" s="149"/>
    </row>
    <row r="61" spans="1:26">
      <c r="A61" s="146"/>
      <c r="B61" s="4" t="s">
        <v>148</v>
      </c>
      <c r="C61" s="146" t="s">
        <v>160</v>
      </c>
      <c r="D61" s="146" t="s">
        <v>151</v>
      </c>
      <c r="E61" s="146" t="s">
        <v>161</v>
      </c>
      <c r="F61" s="146" t="s">
        <v>162</v>
      </c>
      <c r="M61" s="149"/>
      <c r="N61" s="149"/>
      <c r="O61" s="149"/>
      <c r="P61" s="149"/>
      <c r="Q61" s="149"/>
      <c r="R61" s="149"/>
      <c r="S61" s="149"/>
      <c r="T61" s="149"/>
      <c r="U61" s="149"/>
      <c r="V61" s="149"/>
      <c r="W61" s="149"/>
      <c r="X61" s="149"/>
      <c r="Y61" s="149"/>
      <c r="Z61" s="149"/>
    </row>
    <row r="62" spans="1:26">
      <c r="A62" t="s">
        <v>163</v>
      </c>
      <c r="B62">
        <v>2022</v>
      </c>
      <c r="C62" s="119">
        <f>C55/1000000000</f>
        <v>4.6710451380000002</v>
      </c>
      <c r="D62" s="119">
        <f>J55</f>
        <v>65.753519999999995</v>
      </c>
      <c r="E62" s="119">
        <f>D55/1000000</f>
        <v>71.038709999999995</v>
      </c>
      <c r="F62" s="119">
        <f>K55</f>
        <v>27.980530000000002</v>
      </c>
      <c r="M62" s="149"/>
      <c r="N62" s="149"/>
      <c r="O62" s="149"/>
      <c r="P62" s="149"/>
      <c r="Q62" s="149"/>
      <c r="R62" s="149"/>
      <c r="S62" s="149"/>
      <c r="T62" s="149"/>
      <c r="U62" s="149"/>
      <c r="V62" s="149"/>
      <c r="W62" s="149"/>
      <c r="X62" s="149"/>
      <c r="Y62" s="149"/>
      <c r="Z62" s="149"/>
    </row>
    <row r="63" spans="1:26">
      <c r="A63" t="s">
        <v>69</v>
      </c>
      <c r="B63">
        <v>2050</v>
      </c>
      <c r="C63" s="119">
        <f>C52/1000000000</f>
        <v>6.9614385539999999</v>
      </c>
      <c r="D63" s="119">
        <f>J52</f>
        <v>65.228700000000003</v>
      </c>
      <c r="E63" s="119">
        <f>D52/1000000</f>
        <v>106.723544</v>
      </c>
      <c r="F63" s="119">
        <f>K52</f>
        <v>30.32197</v>
      </c>
      <c r="M63" s="149"/>
      <c r="N63" s="149"/>
      <c r="O63" s="149"/>
      <c r="P63" s="149"/>
      <c r="Q63" s="149"/>
      <c r="R63" s="149"/>
      <c r="S63" s="149"/>
      <c r="T63" s="149"/>
      <c r="U63" s="149"/>
      <c r="V63" s="149"/>
      <c r="W63" s="149"/>
      <c r="X63" s="149"/>
      <c r="Y63" s="149"/>
      <c r="Z63" s="149"/>
    </row>
    <row r="64" spans="1:26">
      <c r="A64" s="148" t="s">
        <v>164</v>
      </c>
      <c r="B64" s="148"/>
      <c r="C64" s="148"/>
      <c r="D64" s="148"/>
      <c r="E64" s="148"/>
      <c r="F64" s="148"/>
      <c r="M64" s="149"/>
      <c r="N64" s="149"/>
      <c r="O64" s="149"/>
      <c r="P64" s="149"/>
      <c r="Q64" s="149"/>
      <c r="R64" s="149"/>
      <c r="S64" s="149"/>
      <c r="T64" s="149"/>
      <c r="U64" s="149"/>
      <c r="V64" s="149"/>
      <c r="W64" s="149"/>
      <c r="X64" s="149"/>
      <c r="Y64" s="149"/>
      <c r="Z64" s="149"/>
    </row>
    <row r="65" spans="1:26">
      <c r="A65" s="126" t="s">
        <v>1</v>
      </c>
      <c r="B65">
        <v>2050</v>
      </c>
      <c r="C65" s="116">
        <f>((C56/1000000000)-C63)/C63</f>
        <v>7.7977165752341704E-2</v>
      </c>
      <c r="D65" s="116">
        <f>((J56)-D63)/D63</f>
        <v>-0.18261777407797491</v>
      </c>
      <c r="E65" s="116">
        <f>((D56/1000000)-E63)/E63</f>
        <v>0.3188166521156755</v>
      </c>
      <c r="F65" s="116">
        <f>(K56-F63)/F63</f>
        <v>0.31881635658896823</v>
      </c>
      <c r="M65" s="149"/>
      <c r="N65" s="149"/>
      <c r="O65" s="149"/>
      <c r="P65" s="149"/>
      <c r="Q65" s="149"/>
      <c r="R65" s="149"/>
      <c r="S65" s="149"/>
      <c r="T65" s="149"/>
      <c r="U65" s="149"/>
      <c r="V65" s="149"/>
      <c r="W65" s="149"/>
      <c r="X65" s="149"/>
      <c r="Y65" s="149"/>
      <c r="Z65" s="149"/>
    </row>
    <row r="66" spans="1:26">
      <c r="A66" s="126" t="s">
        <v>167</v>
      </c>
      <c r="B66">
        <v>2050</v>
      </c>
      <c r="C66" s="116">
        <f>((C53/1000000000)-C63)/C63</f>
        <v>-0.17271353265183179</v>
      </c>
      <c r="D66" s="116">
        <f>((J53)-D63)/D63</f>
        <v>-0.17271354480466425</v>
      </c>
      <c r="E66" s="116">
        <f>((D53/1000000)-E63)/E63</f>
        <v>0</v>
      </c>
      <c r="F66" s="116">
        <f>(K53-F63)/F63</f>
        <v>0</v>
      </c>
      <c r="M66" s="149"/>
      <c r="N66" s="149"/>
      <c r="O66" s="149"/>
      <c r="P66" s="149"/>
      <c r="Q66" s="149"/>
      <c r="R66" s="149"/>
      <c r="S66" s="149"/>
      <c r="T66" s="149"/>
      <c r="U66" s="149"/>
      <c r="V66" s="149"/>
      <c r="W66" s="149"/>
      <c r="X66" s="149"/>
      <c r="Y66" s="149"/>
      <c r="Z66" s="149"/>
    </row>
    <row r="67" spans="1:26">
      <c r="A67" s="126" t="s">
        <v>168</v>
      </c>
      <c r="B67">
        <v>2050</v>
      </c>
      <c r="C67" s="116">
        <f>((C51/1000000000)-C63)/C63</f>
        <v>-0.25158935835088891</v>
      </c>
      <c r="D67" s="116">
        <f>((J51)-D63)/D63</f>
        <v>-0.16966672645629916</v>
      </c>
      <c r="E67" s="116">
        <f>((D51/1000000)-E63)/E63</f>
        <v>-9.8662306416661072E-2</v>
      </c>
      <c r="F67" s="116">
        <f>(K51-F63)/F63</f>
        <v>-9.8662454979013575E-2</v>
      </c>
      <c r="M67" s="149"/>
      <c r="N67" s="149"/>
      <c r="O67" s="149"/>
      <c r="P67" s="149"/>
      <c r="Q67" s="149"/>
      <c r="R67" s="149"/>
      <c r="S67" s="149"/>
      <c r="T67" s="149"/>
      <c r="U67" s="149"/>
      <c r="V67" s="149"/>
      <c r="W67" s="149"/>
      <c r="X67" s="149"/>
      <c r="Y67" s="149"/>
      <c r="Z67" s="149"/>
    </row>
    <row r="68" spans="1:26">
      <c r="M68" s="149"/>
      <c r="N68" s="149"/>
      <c r="O68" s="149"/>
      <c r="P68" s="149"/>
      <c r="Q68" s="149"/>
      <c r="R68" s="149"/>
      <c r="S68" s="149"/>
      <c r="T68" s="149"/>
      <c r="U68" s="149"/>
      <c r="V68" s="149"/>
      <c r="W68" s="149"/>
      <c r="X68" s="149"/>
      <c r="Y68" s="149"/>
      <c r="Z68" s="149"/>
    </row>
    <row r="69" spans="1:26">
      <c r="M69" s="149"/>
      <c r="N69" s="149"/>
      <c r="O69" s="149"/>
      <c r="P69" s="149"/>
      <c r="Q69" s="149"/>
      <c r="R69" s="149"/>
      <c r="S69" s="149"/>
      <c r="T69" s="149"/>
      <c r="U69" s="149"/>
      <c r="V69" s="149"/>
      <c r="W69" s="149"/>
      <c r="X69" s="149"/>
      <c r="Y69" s="149"/>
      <c r="Z69" s="149"/>
    </row>
  </sheetData>
  <mergeCells count="8">
    <mergeCell ref="A26:K26"/>
    <mergeCell ref="A47:K47"/>
    <mergeCell ref="A1:F1"/>
    <mergeCell ref="A14:D14"/>
    <mergeCell ref="C27:C28"/>
    <mergeCell ref="A43:F43"/>
    <mergeCell ref="C48:C49"/>
    <mergeCell ref="A64:F6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</vt:lpstr>
      <vt:lpstr>Assumptions</vt:lpstr>
      <vt:lpstr>Cattle</vt:lpstr>
      <vt:lpstr>Goat</vt:lpstr>
      <vt:lpstr>Sheep</vt:lpstr>
      <vt:lpstr>Results</vt:lpstr>
    </vt:vector>
  </TitlesOfParts>
  <Manager/>
  <Company>Wageningen University and Research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Moleman, Merel</dc:creator>
  <cp:keywords/>
  <dc:description/>
  <cp:lastModifiedBy>Moleman, Merel</cp:lastModifiedBy>
  <cp:revision/>
  <dcterms:created xsi:type="dcterms:W3CDTF">2024-10-30T08:40:01Z</dcterms:created>
  <dcterms:modified xsi:type="dcterms:W3CDTF">2025-04-08T09:27:01Z</dcterms:modified>
  <cp:category/>
  <cp:contentStatus/>
</cp:coreProperties>
</file>