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files\WB\CCDRKYR\KYRCCDR1\"/>
    </mc:Choice>
  </mc:AlternateContent>
  <xr:revisionPtr revIDLastSave="0" documentId="13_ncr:1_{BAD23735-EA5D-443F-96AA-01CCD56F9F74}" xr6:coauthVersionLast="47" xr6:coauthVersionMax="47" xr10:uidLastSave="{00000000-0000-0000-0000-000000000000}"/>
  <bookViews>
    <workbookView xWindow="57480" yWindow="-120" windowWidth="29040" windowHeight="15720" xr2:uid="{63328CD9-E449-4C14-9E2F-A495AF94E7A3}"/>
  </bookViews>
  <sheets>
    <sheet name="Cattle" sheetId="15" r:id="rId1"/>
    <sheet name="Goat" sheetId="14" r:id="rId2"/>
    <sheet name="Sheep" sheetId="10" r:id="rId3"/>
    <sheet name="KYRNIR" sheetId="23" r:id="rId4"/>
    <sheet name="KYRemmisionsTIER1" sheetId="24" r:id="rId5"/>
    <sheet name="KYRpop" sheetId="25" r:id="rId6"/>
  </sheets>
  <externalReferences>
    <externalReference r:id="rId7"/>
  </externalReferences>
  <definedNames>
    <definedName name="_xlnm._FilterDatabase" localSheetId="0" hidden="1">Cattle!$C$3:$R$78</definedName>
    <definedName name="_xlnm._FilterDatabase" localSheetId="1" hidden="1">Goat!$A$2:$D$19</definedName>
    <definedName name="_xlnm._FilterDatabase" localSheetId="2" hidden="1">Sheep!$A$2:$D$18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4" l="1"/>
  <c r="F17" i="14"/>
  <c r="E17" i="14"/>
  <c r="D17" i="14"/>
  <c r="J106" i="25"/>
  <c r="J105" i="25"/>
  <c r="J104" i="25"/>
  <c r="I105" i="25"/>
  <c r="I106" i="25"/>
  <c r="I104" i="25"/>
  <c r="I21" i="15"/>
  <c r="I22" i="15"/>
  <c r="I23" i="15"/>
  <c r="I24" i="15"/>
  <c r="I25" i="15"/>
  <c r="I26" i="15"/>
  <c r="I28" i="15"/>
  <c r="N28" i="15" s="1"/>
  <c r="I29" i="15"/>
  <c r="N29" i="15" s="1"/>
  <c r="I32" i="15"/>
  <c r="N32" i="15" s="1"/>
  <c r="I33" i="15"/>
  <c r="N33" i="15" s="1"/>
  <c r="I34" i="15"/>
  <c r="I35" i="15"/>
  <c r="N35" i="15" s="1"/>
  <c r="I37" i="15"/>
  <c r="N37" i="15" s="1"/>
  <c r="I39" i="15"/>
  <c r="I41" i="15"/>
  <c r="I42" i="15"/>
  <c r="I43" i="15"/>
  <c r="I44" i="15"/>
  <c r="I45" i="15"/>
  <c r="I46" i="15"/>
  <c r="N46" i="15" s="1"/>
  <c r="I47" i="15"/>
  <c r="N47" i="15" s="1"/>
  <c r="I49" i="15"/>
  <c r="N49" i="15" s="1"/>
  <c r="N21" i="15"/>
  <c r="K23" i="15"/>
  <c r="K24" i="15"/>
  <c r="P24" i="15" s="1"/>
  <c r="K26" i="15"/>
  <c r="K27" i="15"/>
  <c r="K28" i="15"/>
  <c r="P28" i="15" s="1"/>
  <c r="K29" i="15"/>
  <c r="P29" i="15" s="1"/>
  <c r="K30" i="15"/>
  <c r="K32" i="15"/>
  <c r="P32" i="15" s="1"/>
  <c r="K33" i="15"/>
  <c r="P33" i="15" s="1"/>
  <c r="K35" i="15"/>
  <c r="P35" i="15" s="1"/>
  <c r="K37" i="15"/>
  <c r="P37" i="15" s="1"/>
  <c r="K38" i="15"/>
  <c r="P38" i="15" s="1"/>
  <c r="K39" i="15"/>
  <c r="K40" i="15"/>
  <c r="K41" i="15"/>
  <c r="K42" i="15"/>
  <c r="K43" i="15"/>
  <c r="K44" i="15"/>
  <c r="K45" i="15"/>
  <c r="K46" i="15"/>
  <c r="P23" i="15"/>
  <c r="P26" i="15"/>
  <c r="P27" i="15"/>
  <c r="P30" i="15"/>
  <c r="P39" i="15"/>
  <c r="P40" i="15"/>
  <c r="P41" i="15"/>
  <c r="P42" i="15"/>
  <c r="P43" i="15"/>
  <c r="P44" i="15"/>
  <c r="P45" i="15"/>
  <c r="P46" i="15"/>
  <c r="N22" i="15"/>
  <c r="N23" i="15"/>
  <c r="N24" i="15"/>
  <c r="N25" i="15"/>
  <c r="N26" i="15"/>
  <c r="N39" i="15"/>
  <c r="N41" i="15"/>
  <c r="N42" i="15"/>
  <c r="N43" i="15"/>
  <c r="N44" i="15"/>
  <c r="N45" i="15"/>
  <c r="L36" i="15"/>
  <c r="L54" i="15"/>
  <c r="J56" i="15"/>
  <c r="J60" i="15"/>
  <c r="J67" i="15"/>
  <c r="J69" i="15"/>
  <c r="Q31" i="15"/>
  <c r="Q34" i="15"/>
  <c r="L60" i="15"/>
  <c r="L63" i="15"/>
  <c r="F21" i="15"/>
  <c r="F22" i="15"/>
  <c r="G22" i="15"/>
  <c r="F23" i="15"/>
  <c r="G23" i="15"/>
  <c r="F24" i="15"/>
  <c r="G24" i="15"/>
  <c r="F25" i="15"/>
  <c r="G25" i="15"/>
  <c r="F26" i="15"/>
  <c r="G26" i="15"/>
  <c r="F27" i="15"/>
  <c r="G27" i="15"/>
  <c r="F28" i="15"/>
  <c r="G28" i="15"/>
  <c r="F29" i="15"/>
  <c r="G29" i="15"/>
  <c r="G30" i="15"/>
  <c r="F31" i="15"/>
  <c r="G31" i="15"/>
  <c r="F32" i="15"/>
  <c r="G32" i="15"/>
  <c r="F33" i="15"/>
  <c r="G33" i="15"/>
  <c r="F34" i="15"/>
  <c r="G34" i="15"/>
  <c r="F35" i="15"/>
  <c r="G35" i="15"/>
  <c r="F36" i="15"/>
  <c r="G36" i="15"/>
  <c r="F37" i="15"/>
  <c r="G37" i="15"/>
  <c r="F38" i="15"/>
  <c r="G38" i="15"/>
  <c r="F39" i="15"/>
  <c r="G39" i="15"/>
  <c r="F40" i="15"/>
  <c r="G40" i="15"/>
  <c r="F41" i="15"/>
  <c r="G41" i="15"/>
  <c r="F42" i="15"/>
  <c r="G42" i="15"/>
  <c r="F43" i="15"/>
  <c r="G43" i="15"/>
  <c r="F44" i="15"/>
  <c r="G44" i="15"/>
  <c r="F45" i="15"/>
  <c r="G45" i="15"/>
  <c r="F46" i="15"/>
  <c r="G46" i="15"/>
  <c r="F47" i="15"/>
  <c r="G47" i="15"/>
  <c r="F48" i="15"/>
  <c r="G48" i="15"/>
  <c r="Q48" i="15" s="1"/>
  <c r="F49" i="15"/>
  <c r="G49" i="15"/>
  <c r="F50" i="15"/>
  <c r="H50" i="15" s="1"/>
  <c r="G50" i="15"/>
  <c r="F51" i="15"/>
  <c r="H51" i="15" s="1"/>
  <c r="G51" i="15"/>
  <c r="F52" i="15"/>
  <c r="G52" i="15"/>
  <c r="F53" i="15"/>
  <c r="G53" i="15"/>
  <c r="F54" i="15"/>
  <c r="G54" i="15"/>
  <c r="F55" i="15"/>
  <c r="G55" i="15"/>
  <c r="F56" i="15"/>
  <c r="G56" i="15"/>
  <c r="F57" i="15"/>
  <c r="H57" i="15" s="1"/>
  <c r="G57" i="15"/>
  <c r="F58" i="15"/>
  <c r="G58" i="15"/>
  <c r="F59" i="15"/>
  <c r="G59" i="15"/>
  <c r="F60" i="15"/>
  <c r="G60" i="15"/>
  <c r="Q60" i="15" s="1"/>
  <c r="F61" i="15"/>
  <c r="H61" i="15" s="1"/>
  <c r="G61" i="15"/>
  <c r="F62" i="15"/>
  <c r="H62" i="15" s="1"/>
  <c r="G62" i="15"/>
  <c r="F63" i="15"/>
  <c r="H63" i="15" s="1"/>
  <c r="G63" i="15"/>
  <c r="Q63" i="15" s="1"/>
  <c r="F64" i="15"/>
  <c r="G64" i="15"/>
  <c r="F65" i="15"/>
  <c r="G65" i="15"/>
  <c r="L65" i="15" s="1"/>
  <c r="F66" i="15"/>
  <c r="G66" i="15"/>
  <c r="F67" i="15"/>
  <c r="O67" i="15" s="1"/>
  <c r="G67" i="15"/>
  <c r="L67" i="15" s="1"/>
  <c r="F68" i="15"/>
  <c r="G68" i="15"/>
  <c r="F69" i="15"/>
  <c r="O69" i="15" s="1"/>
  <c r="G69" i="15"/>
  <c r="F70" i="15"/>
  <c r="G70" i="15"/>
  <c r="F71" i="15"/>
  <c r="G71" i="15"/>
  <c r="F72" i="15"/>
  <c r="G72" i="15"/>
  <c r="F73" i="15"/>
  <c r="H73" i="15" s="1"/>
  <c r="G73" i="15"/>
  <c r="F74" i="15"/>
  <c r="H74" i="15" s="1"/>
  <c r="G74" i="15"/>
  <c r="F75" i="15"/>
  <c r="H75" i="15" s="1"/>
  <c r="G75" i="15"/>
  <c r="F76" i="15"/>
  <c r="G76" i="15"/>
  <c r="F77" i="15"/>
  <c r="G77" i="15"/>
  <c r="L77" i="15" s="1"/>
  <c r="F78" i="15"/>
  <c r="G78" i="15"/>
  <c r="G21" i="15"/>
  <c r="Q25" i="15"/>
  <c r="Q36" i="15"/>
  <c r="Q65" i="15"/>
  <c r="Q77" i="15"/>
  <c r="O31" i="15"/>
  <c r="O34" i="15"/>
  <c r="O38" i="15"/>
  <c r="O40" i="15"/>
  <c r="O56" i="15"/>
  <c r="L25" i="15"/>
  <c r="L31" i="15"/>
  <c r="L34" i="15"/>
  <c r="F19" i="15"/>
  <c r="G4" i="15"/>
  <c r="H52" i="15"/>
  <c r="H53" i="15"/>
  <c r="H54" i="15"/>
  <c r="H55" i="15"/>
  <c r="H56" i="15"/>
  <c r="H58" i="15"/>
  <c r="H59" i="15"/>
  <c r="H60" i="15"/>
  <c r="H64" i="15"/>
  <c r="H65" i="15"/>
  <c r="H66" i="15"/>
  <c r="H67" i="15"/>
  <c r="H68" i="15"/>
  <c r="H70" i="15"/>
  <c r="H71" i="15"/>
  <c r="H72" i="15"/>
  <c r="H76" i="15"/>
  <c r="H77" i="15"/>
  <c r="H78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49" i="15"/>
  <c r="O60" i="15" l="1"/>
  <c r="Q54" i="15"/>
  <c r="H69" i="15"/>
  <c r="L48" i="15"/>
  <c r="O27" i="15"/>
  <c r="O63" i="15"/>
  <c r="I11" i="10" l="1"/>
  <c r="I9" i="14"/>
  <c r="C17" i="14"/>
  <c r="D17" i="15"/>
  <c r="C17" i="15"/>
  <c r="V11" i="15"/>
  <c r="U11" i="15"/>
  <c r="D15" i="15"/>
  <c r="C15" i="15"/>
  <c r="I31" i="23"/>
  <c r="J31" i="23"/>
  <c r="K31" i="23"/>
  <c r="L31" i="23"/>
  <c r="I32" i="23"/>
  <c r="J32" i="23"/>
  <c r="K32" i="23"/>
  <c r="L32" i="23"/>
  <c r="I33" i="23"/>
  <c r="J33" i="23"/>
  <c r="K33" i="23"/>
  <c r="L33" i="23"/>
  <c r="I34" i="23"/>
  <c r="J34" i="23"/>
  <c r="K34" i="23"/>
  <c r="L34" i="23"/>
  <c r="J30" i="23"/>
  <c r="K30" i="23"/>
  <c r="L30" i="23"/>
  <c r="I30" i="23"/>
  <c r="R29" i="25"/>
  <c r="R30" i="25"/>
  <c r="R31" i="25"/>
  <c r="R32" i="25"/>
  <c r="R33" i="25"/>
  <c r="R34" i="25"/>
  <c r="R35" i="25"/>
  <c r="R36" i="25"/>
  <c r="R37" i="25"/>
  <c r="R38" i="25"/>
  <c r="R39" i="25"/>
  <c r="R40" i="25"/>
  <c r="R28" i="25"/>
  <c r="K111" i="25"/>
  <c r="J113" i="25"/>
  <c r="L111" i="25"/>
  <c r="L86" i="25" l="1"/>
  <c r="I86" i="25"/>
  <c r="F86" i="25"/>
  <c r="L85" i="25"/>
  <c r="I85" i="25"/>
  <c r="F85" i="25"/>
  <c r="L66" i="25"/>
  <c r="L65" i="25"/>
  <c r="L64" i="25"/>
  <c r="L63" i="25"/>
  <c r="L62" i="25"/>
  <c r="L61" i="25"/>
  <c r="L60" i="25"/>
  <c r="L59" i="25"/>
  <c r="L58" i="25"/>
  <c r="L57" i="25"/>
  <c r="L56" i="25"/>
  <c r="L55" i="25"/>
  <c r="L54" i="25"/>
  <c r="L40" i="25"/>
  <c r="L39" i="25"/>
  <c r="L38" i="25"/>
  <c r="L37" i="25"/>
  <c r="L36" i="25"/>
  <c r="L35" i="25"/>
  <c r="L34" i="25"/>
  <c r="L33" i="25"/>
  <c r="L32" i="25"/>
  <c r="L31" i="25"/>
  <c r="L30" i="25"/>
  <c r="L29" i="25"/>
  <c r="L28" i="25"/>
  <c r="L14" i="25"/>
  <c r="L13" i="25"/>
  <c r="L12" i="25"/>
  <c r="L11" i="25"/>
  <c r="L10" i="25"/>
  <c r="L9" i="25"/>
  <c r="L8" i="25"/>
  <c r="L7" i="25"/>
  <c r="L6" i="25"/>
  <c r="L5" i="25"/>
  <c r="L4" i="25"/>
  <c r="L3" i="25"/>
  <c r="L2" i="25"/>
  <c r="F17" i="15" l="1"/>
  <c r="F7" i="14"/>
  <c r="F5" i="14"/>
  <c r="E7" i="14"/>
  <c r="E5" i="14"/>
  <c r="F8" i="14"/>
  <c r="F13" i="14"/>
  <c r="F11" i="14"/>
  <c r="F12" i="14"/>
  <c r="F10" i="14"/>
  <c r="E13" i="14"/>
  <c r="E11" i="14"/>
  <c r="E12" i="14"/>
  <c r="E10" i="14"/>
  <c r="D4" i="10"/>
  <c r="E4" i="10" s="1"/>
  <c r="F4" i="10" s="1"/>
  <c r="D20" i="10"/>
  <c r="E20" i="10" s="1"/>
  <c r="F20" i="10" s="1"/>
  <c r="D19" i="10"/>
  <c r="E19" i="10" s="1"/>
  <c r="F19" i="10" s="1"/>
  <c r="D18" i="10"/>
  <c r="E18" i="10" s="1"/>
  <c r="F18" i="10" s="1"/>
  <c r="D15" i="10"/>
  <c r="E15" i="10" s="1"/>
  <c r="F15" i="10" s="1"/>
  <c r="D14" i="10"/>
  <c r="E14" i="10" s="1"/>
  <c r="F14" i="10" s="1"/>
  <c r="D13" i="10"/>
  <c r="E13" i="10" s="1"/>
  <c r="F13" i="10" s="1"/>
  <c r="D12" i="10"/>
  <c r="D11" i="10"/>
  <c r="D10" i="10"/>
  <c r="D9" i="10"/>
  <c r="D8" i="10"/>
  <c r="E8" i="10" s="1"/>
  <c r="F8" i="10" s="1"/>
  <c r="D7" i="10"/>
  <c r="E7" i="10" s="1"/>
  <c r="F7" i="10" s="1"/>
  <c r="D6" i="10"/>
  <c r="D5" i="10"/>
  <c r="D22" i="10"/>
  <c r="E22" i="10"/>
  <c r="F22" i="10"/>
  <c r="D23" i="10"/>
  <c r="E23" i="10"/>
  <c r="F23" i="10"/>
  <c r="D24" i="10"/>
  <c r="E24" i="10"/>
  <c r="F24" i="10"/>
  <c r="D25" i="10"/>
  <c r="E25" i="10"/>
  <c r="F25" i="10"/>
  <c r="D26" i="10"/>
  <c r="E26" i="10"/>
  <c r="F26" i="10"/>
  <c r="D27" i="10"/>
  <c r="E27" i="10"/>
  <c r="F27" i="10"/>
  <c r="D28" i="10"/>
  <c r="E28" i="10"/>
  <c r="F28" i="10"/>
  <c r="D29" i="10"/>
  <c r="E29" i="10"/>
  <c r="F29" i="10"/>
  <c r="D30" i="10"/>
  <c r="E30" i="10"/>
  <c r="F30" i="10"/>
  <c r="D31" i="10"/>
  <c r="E31" i="10"/>
  <c r="F31" i="10"/>
  <c r="D32" i="10"/>
  <c r="E32" i="10"/>
  <c r="F32" i="10"/>
  <c r="D33" i="10"/>
  <c r="E33" i="10"/>
  <c r="F33" i="10"/>
  <c r="D34" i="10"/>
  <c r="E34" i="10"/>
  <c r="F34" i="10"/>
  <c r="D35" i="10"/>
  <c r="E35" i="10"/>
  <c r="F35" i="10"/>
  <c r="D36" i="10"/>
  <c r="E36" i="10"/>
  <c r="F36" i="10"/>
  <c r="D37" i="10"/>
  <c r="E37" i="10"/>
  <c r="F37" i="10"/>
  <c r="D38" i="10"/>
  <c r="E38" i="10"/>
  <c r="F38" i="10"/>
  <c r="D39" i="10"/>
  <c r="E39" i="10"/>
  <c r="F39" i="10"/>
  <c r="D40" i="10"/>
  <c r="E40" i="10"/>
  <c r="F40" i="10"/>
  <c r="D41" i="10"/>
  <c r="E41" i="10"/>
  <c r="F41" i="10"/>
  <c r="D42" i="10"/>
  <c r="E42" i="10"/>
  <c r="F42" i="10"/>
  <c r="D43" i="10"/>
  <c r="E43" i="10"/>
  <c r="F43" i="10"/>
  <c r="D44" i="10"/>
  <c r="E44" i="10"/>
  <c r="F44" i="10"/>
  <c r="D45" i="10"/>
  <c r="E45" i="10"/>
  <c r="F45" i="10"/>
  <c r="D46" i="10"/>
  <c r="E46" i="10"/>
  <c r="F46" i="10"/>
  <c r="D47" i="10"/>
  <c r="E47" i="10"/>
  <c r="F47" i="10"/>
  <c r="D48" i="10"/>
  <c r="E48" i="10"/>
  <c r="F48" i="10"/>
  <c r="D49" i="10"/>
  <c r="E49" i="10"/>
  <c r="F49" i="10"/>
  <c r="D50" i="10"/>
  <c r="E50" i="10"/>
  <c r="F50" i="10"/>
  <c r="D51" i="10"/>
  <c r="E51" i="10"/>
  <c r="F51" i="10"/>
  <c r="F30" i="14"/>
  <c r="F51" i="14"/>
  <c r="F52" i="14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E35" i="14"/>
  <c r="F35" i="14" s="1"/>
  <c r="E36" i="14"/>
  <c r="F36" i="14" s="1"/>
  <c r="E37" i="14"/>
  <c r="F37" i="14" s="1"/>
  <c r="E38" i="14"/>
  <c r="F38" i="14" s="1"/>
  <c r="E39" i="14"/>
  <c r="F39" i="14" s="1"/>
  <c r="E40" i="14"/>
  <c r="F40" i="14" s="1"/>
  <c r="E41" i="14"/>
  <c r="F41" i="14" s="1"/>
  <c r="E42" i="14"/>
  <c r="F42" i="14" s="1"/>
  <c r="E47" i="14"/>
  <c r="F47" i="14" s="1"/>
  <c r="E48" i="14"/>
  <c r="F48" i="14" s="1"/>
  <c r="E49" i="14"/>
  <c r="F49" i="14" s="1"/>
  <c r="E50" i="14"/>
  <c r="F50" i="14" s="1"/>
  <c r="E51" i="14"/>
  <c r="E52" i="14"/>
  <c r="E4" i="14"/>
  <c r="F4" i="14" s="1"/>
  <c r="D5" i="14"/>
  <c r="D6" i="14"/>
  <c r="E6" i="14" s="1"/>
  <c r="F6" i="14" s="1"/>
  <c r="D7" i="14"/>
  <c r="D8" i="14"/>
  <c r="E8" i="14" s="1"/>
  <c r="D9" i="14"/>
  <c r="E9" i="14" s="1"/>
  <c r="F9" i="14" s="1"/>
  <c r="D10" i="14"/>
  <c r="D11" i="14"/>
  <c r="D12" i="14"/>
  <c r="D13" i="14"/>
  <c r="D14" i="14"/>
  <c r="E14" i="14" s="1"/>
  <c r="F14" i="14" s="1"/>
  <c r="D15" i="14"/>
  <c r="E15" i="14" s="1"/>
  <c r="F15" i="14" s="1"/>
  <c r="D16" i="14"/>
  <c r="E16" i="14" s="1"/>
  <c r="F16" i="14" s="1"/>
  <c r="D19" i="14"/>
  <c r="E19" i="14" s="1"/>
  <c r="F19" i="14" s="1"/>
  <c r="D20" i="14"/>
  <c r="E20" i="14" s="1"/>
  <c r="F20" i="14" s="1"/>
  <c r="D21" i="14"/>
  <c r="E21" i="14" s="1"/>
  <c r="F21" i="14" s="1"/>
  <c r="D23" i="14"/>
  <c r="D24" i="14"/>
  <c r="D25" i="14"/>
  <c r="D26" i="14"/>
  <c r="D27" i="14"/>
  <c r="D28" i="14"/>
  <c r="D29" i="14"/>
  <c r="D30" i="14"/>
  <c r="D31" i="14"/>
  <c r="E31" i="14" s="1"/>
  <c r="F31" i="14" s="1"/>
  <c r="D32" i="14"/>
  <c r="E32" i="14" s="1"/>
  <c r="F32" i="14" s="1"/>
  <c r="D33" i="14"/>
  <c r="E33" i="14" s="1"/>
  <c r="F33" i="14" s="1"/>
  <c r="D34" i="14"/>
  <c r="E34" i="14" s="1"/>
  <c r="F34" i="14" s="1"/>
  <c r="D35" i="14"/>
  <c r="D36" i="14"/>
  <c r="D37" i="14"/>
  <c r="D38" i="14"/>
  <c r="D39" i="14"/>
  <c r="D40" i="14"/>
  <c r="D41" i="14"/>
  <c r="D42" i="14"/>
  <c r="D43" i="14"/>
  <c r="E43" i="14" s="1"/>
  <c r="F43" i="14" s="1"/>
  <c r="D44" i="14"/>
  <c r="E44" i="14" s="1"/>
  <c r="F44" i="14" s="1"/>
  <c r="D45" i="14"/>
  <c r="E45" i="14" s="1"/>
  <c r="F45" i="14" s="1"/>
  <c r="D46" i="14"/>
  <c r="E46" i="14" s="1"/>
  <c r="F46" i="14" s="1"/>
  <c r="D47" i="14"/>
  <c r="D48" i="14"/>
  <c r="D49" i="14"/>
  <c r="D50" i="14"/>
  <c r="D51" i="14"/>
  <c r="D52" i="14"/>
  <c r="D4" i="14"/>
  <c r="H49" i="15"/>
  <c r="H48" i="15"/>
  <c r="H47" i="15"/>
  <c r="H40" i="15"/>
  <c r="H38" i="15"/>
  <c r="H36" i="15"/>
  <c r="H35" i="15"/>
  <c r="H34" i="15"/>
  <c r="H33" i="15"/>
  <c r="H32" i="15"/>
  <c r="H31" i="15"/>
  <c r="H27" i="15"/>
  <c r="H25" i="15"/>
  <c r="H21" i="15"/>
  <c r="G17" i="15"/>
  <c r="E18" i="15"/>
  <c r="E19" i="15"/>
  <c r="E21" i="15"/>
  <c r="E12" i="15"/>
  <c r="E13" i="15"/>
  <c r="E14" i="15"/>
  <c r="E15" i="15"/>
  <c r="E5" i="15"/>
  <c r="E6" i="15"/>
  <c r="E7" i="15"/>
  <c r="E8" i="15"/>
  <c r="E9" i="15"/>
  <c r="E10" i="15"/>
  <c r="E11" i="15"/>
  <c r="E4" i="15"/>
  <c r="E16" i="15"/>
  <c r="G16" i="15" s="1"/>
  <c r="L38" i="15" l="1"/>
  <c r="I17" i="15"/>
  <c r="K16" i="15"/>
  <c r="P16" i="15"/>
  <c r="F16" i="15"/>
  <c r="H17" i="15" s="1"/>
  <c r="F5" i="10"/>
  <c r="E5" i="10"/>
  <c r="F6" i="10"/>
  <c r="E6" i="10"/>
  <c r="F9" i="10"/>
  <c r="E9" i="10"/>
  <c r="F10" i="10"/>
  <c r="E10" i="10"/>
  <c r="F11" i="10"/>
  <c r="E11" i="10"/>
  <c r="F12" i="10"/>
  <c r="E12" i="10"/>
  <c r="H16" i="15" l="1"/>
  <c r="I16" i="15"/>
  <c r="N16" i="15"/>
  <c r="G19" i="15"/>
  <c r="K19" i="15" s="1"/>
  <c r="G18" i="15"/>
  <c r="K18" i="15" s="1"/>
  <c r="G5" i="15"/>
  <c r="G6" i="15"/>
  <c r="G7" i="15"/>
  <c r="G8" i="15"/>
  <c r="K8" i="15" s="1"/>
  <c r="G9" i="15"/>
  <c r="P9" i="15" s="1"/>
  <c r="Q9" i="15" s="1"/>
  <c r="G10" i="15"/>
  <c r="P10" i="15" s="1"/>
  <c r="Q10" i="15" s="1"/>
  <c r="G11" i="15"/>
  <c r="P11" i="15" s="1"/>
  <c r="Q11" i="15" s="1"/>
  <c r="G12" i="15"/>
  <c r="P12" i="15" s="1"/>
  <c r="Q12" i="15" s="1"/>
  <c r="G13" i="15"/>
  <c r="K13" i="15" s="1"/>
  <c r="G14" i="15"/>
  <c r="K14" i="15" s="1"/>
  <c r="G15" i="15"/>
  <c r="K15" i="15" s="1"/>
  <c r="F4" i="15"/>
  <c r="H4" i="15" s="1"/>
  <c r="P8" i="15" l="1"/>
  <c r="Q8" i="15" s="1"/>
  <c r="L8" i="15"/>
  <c r="P15" i="15"/>
  <c r="Q15" i="15" s="1"/>
  <c r="L15" i="15"/>
  <c r="P19" i="15"/>
  <c r="Q19" i="15" s="1"/>
  <c r="L19" i="15"/>
  <c r="P18" i="15"/>
  <c r="P14" i="15"/>
  <c r="R16" i="15"/>
  <c r="P13" i="15"/>
  <c r="H19" i="15"/>
  <c r="M62" i="15"/>
  <c r="R62" i="15" s="1"/>
  <c r="M63" i="15"/>
  <c r="R63" i="15" s="1"/>
  <c r="M64" i="15"/>
  <c r="R64" i="15" s="1"/>
  <c r="M16" i="15"/>
  <c r="M54" i="15"/>
  <c r="R54" i="15" s="1"/>
  <c r="M66" i="15"/>
  <c r="R66" i="15" s="1"/>
  <c r="M78" i="15"/>
  <c r="R78" i="15" s="1"/>
  <c r="M55" i="15"/>
  <c r="R55" i="15" s="1"/>
  <c r="M67" i="15"/>
  <c r="R67" i="15" s="1"/>
  <c r="M56" i="15"/>
  <c r="R56" i="15" s="1"/>
  <c r="M68" i="15"/>
  <c r="R68" i="15" s="1"/>
  <c r="M57" i="15"/>
  <c r="R57" i="15" s="1"/>
  <c r="M69" i="15"/>
  <c r="R69" i="15" s="1"/>
  <c r="M58" i="15"/>
  <c r="R58" i="15" s="1"/>
  <c r="M70" i="15"/>
  <c r="R70" i="15" s="1"/>
  <c r="M59" i="15"/>
  <c r="R59" i="15" s="1"/>
  <c r="M71" i="15"/>
  <c r="R71" i="15" s="1"/>
  <c r="M60" i="15"/>
  <c r="R60" i="15" s="1"/>
  <c r="M72" i="15"/>
  <c r="R72" i="15" s="1"/>
  <c r="M50" i="15"/>
  <c r="R50" i="15" s="1"/>
  <c r="M74" i="15"/>
  <c r="R74" i="15" s="1"/>
  <c r="M51" i="15"/>
  <c r="R51" i="15" s="1"/>
  <c r="M75" i="15"/>
  <c r="R75" i="15" s="1"/>
  <c r="M52" i="15"/>
  <c r="R52" i="15" s="1"/>
  <c r="M76" i="15"/>
  <c r="R76" i="15" s="1"/>
  <c r="M53" i="15"/>
  <c r="R53" i="15" s="1"/>
  <c r="M65" i="15"/>
  <c r="R65" i="15" s="1"/>
  <c r="M77" i="15"/>
  <c r="R77" i="15" s="1"/>
  <c r="M61" i="15"/>
  <c r="R61" i="15" s="1"/>
  <c r="M73" i="15"/>
  <c r="R73" i="15" s="1"/>
  <c r="K12" i="15"/>
  <c r="L12" i="15" s="1"/>
  <c r="K9" i="15"/>
  <c r="L9" i="15" s="1"/>
  <c r="P6" i="15"/>
  <c r="Q6" i="15" s="1"/>
  <c r="K6" i="15"/>
  <c r="L6" i="15" s="1"/>
  <c r="I4" i="15"/>
  <c r="K5" i="15"/>
  <c r="L5" i="15" s="1"/>
  <c r="P5" i="15"/>
  <c r="Q5" i="15" s="1"/>
  <c r="K4" i="15"/>
  <c r="K11" i="15"/>
  <c r="L11" i="15" s="1"/>
  <c r="K10" i="15"/>
  <c r="L10" i="15" s="1"/>
  <c r="K7" i="15"/>
  <c r="L7" i="15" s="1"/>
  <c r="P7" i="15"/>
  <c r="Q7" i="15" s="1"/>
  <c r="P4" i="15" l="1"/>
  <c r="Q4" i="15" s="1"/>
  <c r="L4" i="15"/>
  <c r="J4" i="15"/>
  <c r="N4" i="15"/>
  <c r="O4" i="15" s="1"/>
  <c r="M4" i="15"/>
  <c r="E47" i="15"/>
  <c r="E48" i="15"/>
  <c r="E35" i="15"/>
  <c r="E36" i="15"/>
  <c r="E40" i="15"/>
  <c r="E27" i="15"/>
  <c r="E38" i="15"/>
  <c r="E34" i="15"/>
  <c r="E25" i="15"/>
  <c r="E32" i="15"/>
  <c r="E31" i="15"/>
  <c r="E33" i="15"/>
  <c r="R4" i="15" l="1"/>
  <c r="N17" i="15"/>
  <c r="K17" i="15"/>
  <c r="M21" i="15"/>
  <c r="E17" i="15"/>
  <c r="M17" i="15" s="1"/>
  <c r="R17" i="15" s="1"/>
  <c r="P17" i="15" l="1"/>
  <c r="R21" i="15"/>
  <c r="F13" i="15"/>
  <c r="F14" i="15"/>
  <c r="F15" i="15"/>
  <c r="I19" i="15"/>
  <c r="N19" i="15" s="1"/>
  <c r="F18" i="15"/>
  <c r="F12" i="15"/>
  <c r="F11" i="15"/>
  <c r="F10" i="15"/>
  <c r="F9" i="15"/>
  <c r="F8" i="15"/>
  <c r="F7" i="15"/>
  <c r="H7" i="15" s="1"/>
  <c r="F6" i="15"/>
  <c r="H6" i="15" s="1"/>
  <c r="F5" i="15"/>
  <c r="H5" i="15" s="1"/>
  <c r="R19" i="15" l="1"/>
  <c r="N12" i="15"/>
  <c r="H12" i="15"/>
  <c r="N9" i="15"/>
  <c r="O9" i="15" s="1"/>
  <c r="H9" i="15"/>
  <c r="N10" i="15"/>
  <c r="O10" i="15" s="1"/>
  <c r="H10" i="15"/>
  <c r="I18" i="15"/>
  <c r="N18" i="15" s="1"/>
  <c r="H18" i="15"/>
  <c r="I14" i="15"/>
  <c r="H14" i="15"/>
  <c r="I8" i="15"/>
  <c r="H8" i="15"/>
  <c r="N11" i="15"/>
  <c r="O11" i="15" s="1"/>
  <c r="H11" i="15"/>
  <c r="I15" i="15"/>
  <c r="J15" i="15" s="1"/>
  <c r="H15" i="15"/>
  <c r="I13" i="15"/>
  <c r="H13" i="15"/>
  <c r="N15" i="15"/>
  <c r="N7" i="15"/>
  <c r="I7" i="15"/>
  <c r="J7" i="15" s="1"/>
  <c r="R9" i="15"/>
  <c r="I9" i="15"/>
  <c r="J9" i="15" s="1"/>
  <c r="I11" i="15"/>
  <c r="J11" i="15" s="1"/>
  <c r="I12" i="15"/>
  <c r="J12" i="15" s="1"/>
  <c r="N5" i="15"/>
  <c r="I5" i="15"/>
  <c r="J5" i="15" s="1"/>
  <c r="N6" i="15"/>
  <c r="I6" i="15"/>
  <c r="J6" i="15" s="1"/>
  <c r="I10" i="15"/>
  <c r="J10" i="15" s="1"/>
  <c r="R10" i="15"/>
  <c r="M36" i="15"/>
  <c r="R36" i="15" s="1"/>
  <c r="R18" i="15"/>
  <c r="N13" i="15" l="1"/>
  <c r="O13" i="15" s="1"/>
  <c r="J13" i="15"/>
  <c r="R15" i="15"/>
  <c r="O15" i="15"/>
  <c r="N14" i="15"/>
  <c r="R7" i="15"/>
  <c r="O7" i="15"/>
  <c r="R12" i="15"/>
  <c r="O12" i="15"/>
  <c r="R6" i="15"/>
  <c r="O6" i="15"/>
  <c r="R5" i="15"/>
  <c r="O5" i="15"/>
  <c r="R11" i="15"/>
  <c r="N8" i="15"/>
  <c r="J8" i="15"/>
  <c r="M46" i="15"/>
  <c r="R46" i="15" s="1"/>
  <c r="M31" i="15"/>
  <c r="R31" i="15" s="1"/>
  <c r="M27" i="15"/>
  <c r="R27" i="15" s="1"/>
  <c r="M38" i="15"/>
  <c r="R38" i="15" s="1"/>
  <c r="M29" i="15"/>
  <c r="R29" i="15" s="1"/>
  <c r="M26" i="15"/>
  <c r="R26" i="15" s="1"/>
  <c r="M41" i="15"/>
  <c r="R41" i="15" s="1"/>
  <c r="M32" i="15"/>
  <c r="R32" i="15" s="1"/>
  <c r="M35" i="15"/>
  <c r="R35" i="15" s="1"/>
  <c r="M23" i="15"/>
  <c r="R23" i="15" s="1"/>
  <c r="M43" i="15"/>
  <c r="R43" i="15" s="1"/>
  <c r="M30" i="15"/>
  <c r="R30" i="15" s="1"/>
  <c r="M44" i="15"/>
  <c r="R44" i="15" s="1"/>
  <c r="M48" i="15"/>
  <c r="M39" i="15"/>
  <c r="R39" i="15" s="1"/>
  <c r="M45" i="15"/>
  <c r="R45" i="15" s="1"/>
  <c r="M33" i="15"/>
  <c r="R33" i="15" s="1"/>
  <c r="M22" i="15"/>
  <c r="R22" i="15" s="1"/>
  <c r="M40" i="15"/>
  <c r="R40" i="15" s="1"/>
  <c r="M37" i="15"/>
  <c r="R37" i="15" s="1"/>
  <c r="M25" i="15"/>
  <c r="R25" i="15" s="1"/>
  <c r="M34" i="15"/>
  <c r="R34" i="15" s="1"/>
  <c r="M42" i="15"/>
  <c r="R42" i="15" s="1"/>
  <c r="M24" i="15"/>
  <c r="R24" i="15" s="1"/>
  <c r="M28" i="15"/>
  <c r="R28" i="15" s="1"/>
  <c r="M49" i="15"/>
  <c r="R49" i="15" s="1"/>
  <c r="M47" i="15"/>
  <c r="R47" i="15" s="1"/>
  <c r="R13" i="15"/>
  <c r="M13" i="15"/>
  <c r="R14" i="15"/>
  <c r="M14" i="15"/>
  <c r="M15" i="15"/>
  <c r="M11" i="15"/>
  <c r="M10" i="15"/>
  <c r="M12" i="15"/>
  <c r="M18" i="15"/>
  <c r="M7" i="15"/>
  <c r="M19" i="15"/>
  <c r="M8" i="15"/>
  <c r="M5" i="15"/>
  <c r="M9" i="15"/>
  <c r="M6" i="15"/>
  <c r="R8" i="15" l="1"/>
  <c r="O8" i="15"/>
  <c r="R48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tc={6B674857-F948-41A0-9CF4-B28ECE41C23E}</author>
  </authors>
  <commentList>
    <comment ref="D19" authorId="0" shapeId="0" xr:uid="{6B674857-F948-41A0-9CF4-B28ECE41C23E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Seemed to low: used gleam default values</t>
      </text>
    </comment>
  </commentList>
</comments>
</file>

<file path=xl/sharedStrings.xml><?xml version="1.0" encoding="utf-8"?>
<sst xmlns="http://schemas.openxmlformats.org/spreadsheetml/2006/main" count="1122" uniqueCount="149">
  <si>
    <t>REF</t>
  </si>
  <si>
    <t>BAU</t>
  </si>
  <si>
    <t>Reformed growth</t>
  </si>
  <si>
    <t>climate</t>
  </si>
  <si>
    <t>Source</t>
  </si>
  <si>
    <t>households</t>
  </si>
  <si>
    <t>Individual farms</t>
  </si>
  <si>
    <t>Average</t>
  </si>
  <si>
    <t>category</t>
  </si>
  <si>
    <t>parameter</t>
  </si>
  <si>
    <t>herd</t>
  </si>
  <si>
    <t>Age at the first parturition</t>
  </si>
  <si>
    <t>Death rate of adult animals</t>
  </si>
  <si>
    <t>Death rate of young females</t>
  </si>
  <si>
    <t>Death rate of young males</t>
  </si>
  <si>
    <t>Fertility rate (adult female)</t>
  </si>
  <si>
    <t>Live weight (Adult Females)</t>
  </si>
  <si>
    <t>Live weight (Adult Males)</t>
  </si>
  <si>
    <t>Live weight of animal at slaughter (Meat Females)</t>
  </si>
  <si>
    <t>Live weight of animal at slaughter (Meat Males)</t>
  </si>
  <si>
    <t>Milk fat content</t>
  </si>
  <si>
    <t>Milk protein content</t>
  </si>
  <si>
    <t>Milk Yield</t>
  </si>
  <si>
    <t>Number of animals (Adult Females)</t>
  </si>
  <si>
    <t>Number of animals (Adult Males)</t>
  </si>
  <si>
    <t>Replacement rate of adult females</t>
  </si>
  <si>
    <t>Weight at birth</t>
  </si>
  <si>
    <t>feed</t>
  </si>
  <si>
    <t>By-products from cottonseed</t>
  </si>
  <si>
    <t>By-products from rape (canola)</t>
  </si>
  <si>
    <t>By-products from soy</t>
  </si>
  <si>
    <t>By-products from sugar beet</t>
  </si>
  <si>
    <t>Crop residues from maize</t>
  </si>
  <si>
    <t>Crop residues from millet</t>
  </si>
  <si>
    <t>Crop residues from other grains</t>
  </si>
  <si>
    <t>Crop residues from rice</t>
  </si>
  <si>
    <t>Crop residues from sorghum</t>
  </si>
  <si>
    <t>Crop residues from sugarcane</t>
  </si>
  <si>
    <t>Crop residues from wheat</t>
  </si>
  <si>
    <t>Dry by-product from grain industries</t>
  </si>
  <si>
    <t>Fodder beet</t>
  </si>
  <si>
    <t>Fresh grass</t>
  </si>
  <si>
    <t>Fresh mixture of grass and legumes</t>
  </si>
  <si>
    <t>Grains</t>
  </si>
  <si>
    <t>Hay from adjacent areas</t>
  </si>
  <si>
    <t>Hay or silage from alfalfa</t>
  </si>
  <si>
    <t>Hay or silage from cultivated grass</t>
  </si>
  <si>
    <t>Hay or silage from grass and legumes</t>
  </si>
  <si>
    <t>Leaves from natural vegetation</t>
  </si>
  <si>
    <t>Maize</t>
  </si>
  <si>
    <t>Maize gluten feed</t>
  </si>
  <si>
    <t>Maize gluten meal</t>
  </si>
  <si>
    <t>Molasses</t>
  </si>
  <si>
    <t>Oil palm kernel expeller</t>
  </si>
  <si>
    <t>Silage from whole grain plants.</t>
  </si>
  <si>
    <t>Silage from whole maize plant</t>
  </si>
  <si>
    <t>Wet by-product from grain industries</t>
  </si>
  <si>
    <t>reformed growth</t>
  </si>
  <si>
    <t>climate resilience</t>
  </si>
  <si>
    <t>Death rate of young animals</t>
  </si>
  <si>
    <t>Litter size</t>
  </si>
  <si>
    <t>Parturition interval</t>
  </si>
  <si>
    <t>y = 303884.273x + -606046150.273</t>
  </si>
  <si>
    <t>Country</t>
  </si>
  <si>
    <t>Year</t>
  </si>
  <si>
    <t>EDGAR</t>
  </si>
  <si>
    <t>FAOSTAT</t>
  </si>
  <si>
    <t>NIR</t>
  </si>
  <si>
    <t>Estimated</t>
  </si>
  <si>
    <t>Kyrgyzstan</t>
  </si>
  <si>
    <t>Domain Code</t>
  </si>
  <si>
    <t>Domain</t>
  </si>
  <si>
    <t>Area Code (M49)</t>
  </si>
  <si>
    <t>Area</t>
  </si>
  <si>
    <t>Element Code</t>
  </si>
  <si>
    <t>Element</t>
  </si>
  <si>
    <t>Item Code (CPC)</t>
  </si>
  <si>
    <t>Item</t>
  </si>
  <si>
    <t>Year Code</t>
  </si>
  <si>
    <t>Unit</t>
  </si>
  <si>
    <t>Value</t>
  </si>
  <si>
    <t>Flag</t>
  </si>
  <si>
    <t>Flag Description</t>
  </si>
  <si>
    <t>Note</t>
  </si>
  <si>
    <t>QCL</t>
  </si>
  <si>
    <t>Crops and livestock products</t>
  </si>
  <si>
    <t>417</t>
  </si>
  <si>
    <t>5111</t>
  </si>
  <si>
    <t>Stocks</t>
  </si>
  <si>
    <t>02111</t>
  </si>
  <si>
    <t>Cattle</t>
  </si>
  <si>
    <t>2010</t>
  </si>
  <si>
    <t>An</t>
  </si>
  <si>
    <t>A</t>
  </si>
  <si>
    <t>Official figure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</si>
  <si>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</si>
  <si>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</si>
  <si>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</si>
  <si>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</si>
  <si>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</si>
  <si>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</si>
  <si>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</si>
  <si>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</si>
  <si>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</si>
  <si>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</si>
  <si>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</si>
  <si>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</si>
  <si>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</si>
  <si>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</si>
  <si>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</si>
  <si>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</si>
  <si>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</si>
  <si>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</si>
  <si>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</si>
  <si>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</si>
  <si>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</si>
  <si>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</si>
  <si>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</si>
  <si>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</si>
  <si>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</si>
  <si>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02123</t>
  </si>
  <si>
    <t>Goats</t>
  </si>
  <si>
    <t>02122</t>
  </si>
  <si>
    <t>Sheep</t>
  </si>
  <si>
    <t>sheep</t>
  </si>
  <si>
    <t>goat</t>
  </si>
  <si>
    <t>cattle</t>
  </si>
  <si>
    <t>slope</t>
  </si>
  <si>
    <t>intercept</t>
  </si>
  <si>
    <t>y = 42,849.15x + 1,323,221.71</t>
  </si>
  <si>
    <t>y = -24,722.58x + 980,864.22</t>
  </si>
  <si>
    <t>Numbers of cattle (heads at the end of the year)</t>
  </si>
  <si>
    <t>Number of cows</t>
  </si>
  <si>
    <t>Number of SM</t>
  </si>
  <si>
    <t>Goat</t>
  </si>
  <si>
    <t>Production Milk</t>
  </si>
  <si>
    <t>State farms</t>
  </si>
  <si>
    <t>Collective farms</t>
  </si>
  <si>
    <t>Peasant farms</t>
  </si>
  <si>
    <t>Private farms</t>
  </si>
  <si>
    <t>Sheep (FAO but same)</t>
  </si>
  <si>
    <t>Population trail and error! But should be:</t>
  </si>
  <si>
    <t>Household</t>
  </si>
  <si>
    <t>individual farms</t>
  </si>
  <si>
    <t>TRAIL and error goat</t>
  </si>
  <si>
    <t>TRAIL and error sheep</t>
  </si>
  <si>
    <t>y = 53,014.91x + 5,255,041.13</t>
  </si>
  <si>
    <t>Grow factor per year</t>
  </si>
  <si>
    <t>Total growh 2022 till 2050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</si>
</sst>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_ ;_ * \-#,##0_ ;_ * &quot;-&quot;??_ ;_ @_ "/>
    <numFmt numFmtId="165" formatCode="0.0"/>
    <numFmt numFmtId="166" formatCode="#,##0.0"/>
    <numFmt numFmtId="167" formatCode="########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indexed="0"/>
      <name val="Arial"/>
      <family val="2"/>
    </font>
    <font>
      <sz val="6"/>
      <color theme="1"/>
      <name val="Segoe UI"/>
      <family val="2"/>
    </font>
    <font>
      <sz val="12"/>
      <color indexed="0"/>
      <name val="Arial"/>
      <family val="2"/>
    </font>
    <font>
      <sz val="11"/>
      <color rgb="FF000000"/>
      <name val="Calibri"/>
      <family val="2"/>
    </font>
    <font>
      <sz val="7"/>
      <color rgb="FF333333"/>
      <name val="Open Sans"/>
      <family val="2"/>
    </font>
    <font>
      <sz val="10"/>
      <name val="Arial Cyr"/>
      <charset val="204"/>
    </font>
    <font>
      <sz val="10"/>
      <name val="NTHarmonica"/>
      <charset val="204"/>
    </font>
    <font>
      <b/>
      <sz val="9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9"/>
      <name val="Times New Roman Cyr"/>
      <family val="1"/>
      <charset val="204"/>
    </font>
    <font>
      <b/>
      <sz val="9"/>
      <name val="Times New Roman Cyr"/>
      <charset val="204"/>
    </font>
    <font>
      <sz val="11"/>
      <color rgb="FF000000"/>
      <name val="Times New Roman"/>
      <family val="1"/>
      <charset val="204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/>
      <top style="medium">
        <color rgb="FFDDDDDD"/>
      </top>
      <bottom style="mediumDashed">
        <color rgb="FFE6E6E6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6" fillId="0" borderId="0">
      <alignment vertical="top"/>
      <protection locked="0"/>
    </xf>
    <xf numFmtId="0" fontId="8" fillId="0" borderId="0">
      <alignment vertical="top"/>
      <protection locked="0"/>
    </xf>
    <xf numFmtId="9" fontId="1" fillId="0" borderId="0" applyFont="0" applyFill="0" applyBorder="0" applyAlignment="0" applyProtection="0"/>
    <xf numFmtId="0" fontId="11" fillId="0" borderId="0"/>
    <xf numFmtId="0" fontId="12" fillId="0" borderId="0"/>
    <xf numFmtId="0" fontId="11" fillId="0" borderId="0"/>
  </cellStyleXfs>
  <cellXfs count="104">
    <xf numFmtId="0" fontId="0" fillId="0" borderId="0" xfId="0"/>
    <xf numFmtId="0" fontId="0" fillId="3" borderId="0" xfId="0" applyFill="1"/>
    <xf numFmtId="0" fontId="0" fillId="4" borderId="0" xfId="0" applyFill="1"/>
    <xf numFmtId="0" fontId="3" fillId="0" borderId="0" xfId="0" applyFont="1"/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6" borderId="0" xfId="0" applyFont="1" applyFill="1"/>
    <xf numFmtId="0" fontId="0" fillId="6" borderId="2" xfId="0" applyFill="1" applyBorder="1"/>
    <xf numFmtId="0" fontId="0" fillId="6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3" fontId="0" fillId="2" borderId="0" xfId="0" applyNumberFormat="1" applyFill="1"/>
    <xf numFmtId="0" fontId="0" fillId="0" borderId="5" xfId="0" applyBorder="1"/>
    <xf numFmtId="0" fontId="0" fillId="6" borderId="6" xfId="0" applyFill="1" applyBorder="1"/>
    <xf numFmtId="0" fontId="0" fillId="6" borderId="1" xfId="0" applyFill="1" applyBorder="1"/>
    <xf numFmtId="0" fontId="0" fillId="9" borderId="0" xfId="0" applyFill="1"/>
    <xf numFmtId="0" fontId="4" fillId="9" borderId="0" xfId="0" applyFont="1" applyFill="1" applyAlignment="1">
      <alignment vertical="center" wrapText="1"/>
    </xf>
    <xf numFmtId="0" fontId="0" fillId="9" borderId="6" xfId="0" applyFill="1" applyBorder="1"/>
    <xf numFmtId="0" fontId="0" fillId="7" borderId="8" xfId="0" applyFill="1" applyBorder="1"/>
    <xf numFmtId="0" fontId="4" fillId="2" borderId="10" xfId="0" applyFont="1" applyFill="1" applyBorder="1" applyAlignment="1">
      <alignment vertical="center" wrapText="1"/>
    </xf>
    <xf numFmtId="0" fontId="0" fillId="7" borderId="1" xfId="0" applyFill="1" applyBorder="1"/>
    <xf numFmtId="0" fontId="0" fillId="5" borderId="3" xfId="0" applyFill="1" applyBorder="1"/>
    <xf numFmtId="0" fontId="5" fillId="0" borderId="4" xfId="0" applyFont="1" applyBorder="1"/>
    <xf numFmtId="164" fontId="0" fillId="9" borderId="6" xfId="1" applyNumberFormat="1" applyFont="1" applyFill="1" applyBorder="1"/>
    <xf numFmtId="3" fontId="0" fillId="0" borderId="0" xfId="0" applyNumberFormat="1"/>
    <xf numFmtId="165" fontId="0" fillId="8" borderId="0" xfId="0" applyNumberFormat="1" applyFill="1"/>
    <xf numFmtId="0" fontId="0" fillId="0" borderId="8" xfId="0" applyBorder="1"/>
    <xf numFmtId="1" fontId="0" fillId="2" borderId="0" xfId="1" applyNumberFormat="1" applyFont="1" applyFill="1" applyBorder="1"/>
    <xf numFmtId="0" fontId="0" fillId="2" borderId="0" xfId="0" applyFill="1"/>
    <xf numFmtId="1" fontId="0" fillId="8" borderId="0" xfId="1" applyNumberFormat="1" applyFont="1" applyFill="1" applyBorder="1"/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1" xfId="0" applyFill="1" applyBorder="1"/>
    <xf numFmtId="0" fontId="0" fillId="4" borderId="12" xfId="0" applyFill="1" applyBorder="1"/>
    <xf numFmtId="166" fontId="0" fillId="8" borderId="0" xfId="0" applyNumberFormat="1" applyFill="1"/>
    <xf numFmtId="166" fontId="0" fillId="8" borderId="1" xfId="0" applyNumberFormat="1" applyFill="1" applyBorder="1"/>
    <xf numFmtId="166" fontId="0" fillId="8" borderId="6" xfId="0" applyNumberFormat="1" applyFill="1" applyBorder="1"/>
    <xf numFmtId="165" fontId="0" fillId="2" borderId="1" xfId="0" applyNumberFormat="1" applyFill="1" applyBorder="1"/>
    <xf numFmtId="165" fontId="0" fillId="2" borderId="0" xfId="0" applyNumberFormat="1" applyFill="1"/>
    <xf numFmtId="165" fontId="4" fillId="2" borderId="0" xfId="0" applyNumberFormat="1" applyFont="1" applyFill="1" applyAlignment="1">
      <alignment vertical="center" wrapText="1"/>
    </xf>
    <xf numFmtId="2" fontId="0" fillId="8" borderId="2" xfId="0" applyNumberFormat="1" applyFill="1" applyBorder="1"/>
    <xf numFmtId="2" fontId="0" fillId="2" borderId="0" xfId="0" applyNumberFormat="1" applyFill="1"/>
    <xf numFmtId="0" fontId="7" fillId="0" borderId="13" xfId="0" applyFont="1" applyBorder="1" applyAlignment="1">
      <alignment vertical="center"/>
    </xf>
    <xf numFmtId="0" fontId="7" fillId="0" borderId="13" xfId="0" applyFont="1" applyBorder="1" applyAlignment="1">
      <alignment horizontal="right" vertical="center"/>
    </xf>
    <xf numFmtId="2" fontId="0" fillId="8" borderId="0" xfId="0" applyNumberFormat="1" applyFill="1"/>
    <xf numFmtId="1" fontId="0" fillId="8" borderId="0" xfId="0" applyNumberFormat="1" applyFill="1"/>
    <xf numFmtId="3" fontId="4" fillId="2" borderId="0" xfId="0" applyNumberFormat="1" applyFont="1" applyFill="1" applyAlignment="1">
      <alignment vertical="center" wrapText="1"/>
    </xf>
    <xf numFmtId="0" fontId="0" fillId="9" borderId="0" xfId="1" applyNumberFormat="1" applyFont="1" applyFill="1" applyBorder="1"/>
    <xf numFmtId="2" fontId="0" fillId="8" borderId="9" xfId="0" applyNumberFormat="1" applyFill="1" applyBorder="1"/>
    <xf numFmtId="0" fontId="9" fillId="10" borderId="6" xfId="0" applyFont="1" applyFill="1" applyBorder="1"/>
    <xf numFmtId="0" fontId="9" fillId="11" borderId="6" xfId="0" applyFont="1" applyFill="1" applyBorder="1"/>
    <xf numFmtId="1" fontId="9" fillId="10" borderId="6" xfId="0" applyNumberFormat="1" applyFont="1" applyFill="1" applyBorder="1"/>
    <xf numFmtId="1" fontId="9" fillId="11" borderId="2" xfId="0" applyNumberFormat="1" applyFont="1" applyFill="1" applyBorder="1"/>
    <xf numFmtId="2" fontId="0" fillId="2" borderId="6" xfId="0" applyNumberFormat="1" applyFill="1" applyBorder="1"/>
    <xf numFmtId="2" fontId="4" fillId="2" borderId="6" xfId="0" applyNumberFormat="1" applyFont="1" applyFill="1" applyBorder="1" applyAlignment="1">
      <alignment vertical="center" wrapText="1"/>
    </xf>
    <xf numFmtId="2" fontId="0" fillId="0" borderId="0" xfId="0" applyNumberFormat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Border="1"/>
    <xf numFmtId="0" fontId="0" fillId="0" borderId="0" xfId="0" applyAlignment="1" applyProtection="1">
      <alignment vertical="top"/>
      <protection locked="0"/>
    </xf>
    <xf numFmtId="167" fontId="0" fillId="0" borderId="0" xfId="0" applyNumberFormat="1" applyAlignment="1" applyProtection="1">
      <alignment vertical="top"/>
      <protection locked="0"/>
    </xf>
    <xf numFmtId="4" fontId="0" fillId="0" borderId="0" xfId="0" applyNumberFormat="1"/>
    <xf numFmtId="0" fontId="0" fillId="0" borderId="0" xfId="0" applyNumberFormat="1"/>
    <xf numFmtId="0" fontId="10" fillId="13" borderId="14" xfId="0" applyFont="1" applyFill="1" applyBorder="1" applyAlignment="1">
      <alignment vertical="top" wrapText="1"/>
    </xf>
    <xf numFmtId="0" fontId="10" fillId="12" borderId="14" xfId="0" applyFont="1" applyFill="1" applyBorder="1" applyAlignment="1">
      <alignment vertical="top" wrapText="1"/>
    </xf>
    <xf numFmtId="0" fontId="13" fillId="0" borderId="15" xfId="5" applyFont="1" applyBorder="1" applyAlignment="1">
      <alignment horizontal="right" vertical="center" wrapText="1"/>
    </xf>
    <xf numFmtId="0" fontId="13" fillId="0" borderId="0" xfId="5" applyFont="1"/>
    <xf numFmtId="0" fontId="13" fillId="0" borderId="0" xfId="5" applyFont="1" applyFill="1"/>
    <xf numFmtId="0" fontId="14" fillId="0" borderId="0" xfId="5" applyFont="1" applyFill="1" applyAlignment="1" applyProtection="1">
      <alignment wrapText="1"/>
    </xf>
    <xf numFmtId="0" fontId="13" fillId="0" borderId="16" xfId="5" applyFont="1" applyBorder="1"/>
    <xf numFmtId="0" fontId="13" fillId="0" borderId="15" xfId="5" applyFont="1" applyBorder="1" applyAlignment="1">
      <alignment horizontal="right" wrapText="1"/>
    </xf>
    <xf numFmtId="0" fontId="15" fillId="0" borderId="0" xfId="5" applyFont="1" applyFill="1" applyAlignment="1" applyProtection="1">
      <alignment horizontal="right" wrapText="1"/>
    </xf>
    <xf numFmtId="0" fontId="14" fillId="0" borderId="0" xfId="5" applyFont="1" applyFill="1" applyAlignment="1" applyProtection="1">
      <alignment horizontal="right" wrapText="1"/>
    </xf>
    <xf numFmtId="0" fontId="13" fillId="0" borderId="15" xfId="5" applyFont="1" applyBorder="1" applyAlignment="1">
      <alignment horizontal="left" wrapText="1" indent="1"/>
    </xf>
    <xf numFmtId="9" fontId="0" fillId="0" borderId="0" xfId="4" applyFont="1"/>
    <xf numFmtId="165" fontId="0" fillId="0" borderId="0" xfId="0" applyNumberFormat="1"/>
    <xf numFmtId="165" fontId="0" fillId="14" borderId="0" xfId="1" applyNumberFormat="1" applyFont="1" applyFill="1" applyBorder="1"/>
    <xf numFmtId="0" fontId="0" fillId="0" borderId="0" xfId="0" applyAlignment="1">
      <alignment wrapText="1"/>
    </xf>
    <xf numFmtId="2" fontId="10" fillId="12" borderId="14" xfId="0" applyNumberFormat="1" applyFont="1" applyFill="1" applyBorder="1" applyAlignment="1">
      <alignment vertical="top" wrapText="1"/>
    </xf>
    <xf numFmtId="0" fontId="13" fillId="0" borderId="0" xfId="5" applyFont="1"/>
    <xf numFmtId="0" fontId="13" fillId="0" borderId="0" xfId="5" applyFont="1" applyBorder="1" applyAlignment="1">
      <alignment horizontal="right" vertical="center" wrapText="1"/>
    </xf>
    <xf numFmtId="0" fontId="13" fillId="0" borderId="0" xfId="5" applyFont="1" applyFill="1" applyBorder="1" applyAlignment="1">
      <alignment horizontal="right" vertical="center" wrapText="1"/>
    </xf>
    <xf numFmtId="0" fontId="14" fillId="0" borderId="0" xfId="5" applyFont="1" applyFill="1" applyAlignment="1" applyProtection="1">
      <alignment wrapText="1"/>
    </xf>
    <xf numFmtId="0" fontId="13" fillId="0" borderId="0" xfId="5" applyFont="1" applyBorder="1" applyAlignment="1">
      <alignment vertical="center" wrapText="1"/>
    </xf>
    <xf numFmtId="0" fontId="14" fillId="0" borderId="0" xfId="5" applyFont="1" applyFill="1" applyAlignment="1" applyProtection="1">
      <alignment horizontal="right" wrapText="1"/>
    </xf>
    <xf numFmtId="0" fontId="16" fillId="0" borderId="0" xfId="5" applyFont="1"/>
    <xf numFmtId="0" fontId="17" fillId="0" borderId="0" xfId="5" applyFont="1"/>
    <xf numFmtId="0" fontId="14" fillId="0" borderId="0" xfId="5" applyFont="1" applyFill="1" applyAlignment="1" applyProtection="1">
      <alignment horizontal="right" wrapText="1"/>
    </xf>
    <xf numFmtId="0" fontId="18" fillId="0" borderId="0" xfId="5" applyFont="1" applyFill="1" applyAlignment="1" applyProtection="1">
      <alignment horizontal="right" wrapText="1"/>
    </xf>
    <xf numFmtId="1" fontId="0" fillId="14" borderId="0" xfId="1" applyNumberFormat="1" applyFont="1" applyFill="1" applyBorder="1"/>
    <xf numFmtId="165" fontId="0" fillId="14" borderId="0" xfId="0" applyNumberFormat="1" applyFill="1"/>
    <xf numFmtId="165" fontId="0" fillId="9" borderId="0" xfId="0" applyNumberFormat="1" applyFill="1"/>
    <xf numFmtId="165" fontId="4" fillId="9" borderId="0" xfId="0" applyNumberFormat="1" applyFont="1" applyFill="1" applyAlignment="1">
      <alignment vertical="center" wrapText="1"/>
    </xf>
    <xf numFmtId="165" fontId="0" fillId="2" borderId="10" xfId="0" applyNumberFormat="1" applyFill="1" applyBorder="1"/>
    <xf numFmtId="165" fontId="0" fillId="2" borderId="0" xfId="0" applyNumberFormat="1" applyFill="1" applyBorder="1"/>
    <xf numFmtId="2" fontId="0" fillId="8" borderId="0" xfId="0" applyNumberFormat="1" applyFill="1" applyBorder="1"/>
    <xf numFmtId="165" fontId="0" fillId="6" borderId="0" xfId="0" applyNumberFormat="1" applyFill="1" applyBorder="1"/>
    <xf numFmtId="0" fontId="0" fillId="0" borderId="0" xfId="0" applyBorder="1"/>
    <xf numFmtId="9" fontId="0" fillId="4" borderId="0" xfId="4" applyFont="1" applyFill="1"/>
    <xf numFmtId="1" fontId="9" fillId="11" borderId="1" xfId="0" applyNumberFormat="1" applyFont="1" applyFill="1" applyBorder="1"/>
  </cellXfs>
  <cellStyles count="8">
    <cellStyle name="Comma" xfId="1" builtinId="3"/>
    <cellStyle name="Normal" xfId="0" builtinId="0"/>
    <cellStyle name="Normal 2" xfId="2" xr:uid="{3B6A2C1F-FA2F-4421-B0F9-D1C4BA22306E}"/>
    <cellStyle name="Normal 3" xfId="3" xr:uid="{187626F1-9F93-433D-A078-86B21B663C2F}"/>
    <cellStyle name="Normal 4" xfId="5" xr:uid="{A8B35C2D-26E5-4A33-B26C-AFCA5FAB9EF6}"/>
    <cellStyle name="Percent" xfId="4" builtinId="5"/>
    <cellStyle name="Обычный 2" xfId="7" xr:uid="{AD4A7F36-2C00-4BAB-8B7D-D7818EC7B434}"/>
    <cellStyle name="Обычный_80102" xfId="6" xr:uid="{7FEF1EE7-B34D-481B-8D88-23ACCC78E7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KYRNIR!$B$22</c:f>
              <c:strCache>
                <c:ptCount val="1"/>
                <c:pt idx="0">
                  <c:v>State farms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KYRNIR!$A$23:$A$27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KYRNIR!$B$23:$B$27</c:f>
              <c:numCache>
                <c:formatCode>General</c:formatCode>
                <c:ptCount val="5"/>
                <c:pt idx="0">
                  <c:v>661.8</c:v>
                </c:pt>
                <c:pt idx="1">
                  <c:v>868</c:v>
                </c:pt>
                <c:pt idx="2">
                  <c:v>715</c:v>
                </c:pt>
                <c:pt idx="3">
                  <c:v>717</c:v>
                </c:pt>
                <c:pt idx="4">
                  <c:v>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5-4C3D-88B6-96260A027BEA}"/>
            </c:ext>
          </c:extLst>
        </c:ser>
        <c:ser>
          <c:idx val="1"/>
          <c:order val="1"/>
          <c:tx>
            <c:strRef>
              <c:f>KYRNIR!$C$22</c:f>
              <c:strCache>
                <c:ptCount val="1"/>
                <c:pt idx="0">
                  <c:v>Collective farms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KYRNIR!$A$23:$A$27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KYRNIR!$C$23:$C$27</c:f>
              <c:numCache>
                <c:formatCode>General</c:formatCode>
                <c:ptCount val="5"/>
                <c:pt idx="0">
                  <c:v>2511</c:v>
                </c:pt>
                <c:pt idx="1">
                  <c:v>2373</c:v>
                </c:pt>
                <c:pt idx="2">
                  <c:v>2412</c:v>
                </c:pt>
                <c:pt idx="3">
                  <c:v>2419</c:v>
                </c:pt>
                <c:pt idx="4">
                  <c:v>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5-4C3D-88B6-96260A027BEA}"/>
            </c:ext>
          </c:extLst>
        </c:ser>
        <c:ser>
          <c:idx val="2"/>
          <c:order val="2"/>
          <c:tx>
            <c:strRef>
              <c:f>KYRNIR!$D$22</c:f>
              <c:strCache>
                <c:ptCount val="1"/>
                <c:pt idx="0">
                  <c:v>Peasant farms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KYRNIR!$A$23:$A$27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KYRNIR!$D$23:$D$27</c:f>
              <c:numCache>
                <c:formatCode>General</c:formatCode>
                <c:ptCount val="5"/>
                <c:pt idx="0">
                  <c:v>2005</c:v>
                </c:pt>
                <c:pt idx="1">
                  <c:v>2008</c:v>
                </c:pt>
                <c:pt idx="2">
                  <c:v>2012</c:v>
                </c:pt>
                <c:pt idx="3">
                  <c:v>1956</c:v>
                </c:pt>
                <c:pt idx="4">
                  <c:v>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5-4C3D-88B6-96260A027BEA}"/>
            </c:ext>
          </c:extLst>
        </c:ser>
        <c:ser>
          <c:idx val="3"/>
          <c:order val="3"/>
          <c:tx>
            <c:strRef>
              <c:f>KYRNIR!$E$22</c:f>
              <c:strCache>
                <c:ptCount val="1"/>
                <c:pt idx="0">
                  <c:v>Private farms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KYRNIR!$A$23:$A$27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KYRNIR!$E$23:$E$27</c:f>
              <c:numCache>
                <c:formatCode>General</c:formatCode>
                <c:ptCount val="5"/>
                <c:pt idx="0">
                  <c:v>1971</c:v>
                </c:pt>
                <c:pt idx="1">
                  <c:v>1972</c:v>
                </c:pt>
                <c:pt idx="2">
                  <c:v>2006</c:v>
                </c:pt>
                <c:pt idx="3">
                  <c:v>1986</c:v>
                </c:pt>
                <c:pt idx="4">
                  <c:v>1994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5-4C3D-88B6-96260A027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250672"/>
        <c:axId val="1146252112"/>
      </c:lineChart>
      <c:catAx>
        <c:axId val="114625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6252112"/>
        <c:crosses val="autoZero"/>
        <c:auto val="1"/>
        <c:lblAlgn val="ctr"/>
        <c:lblOffset val="100"/>
        <c:noMultiLvlLbl val="0"/>
      </c:catAx>
      <c:valAx>
        <c:axId val="11462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4625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KYRNIR!$I$22</c:f>
              <c:strCache>
                <c:ptCount val="1"/>
                <c:pt idx="0">
                  <c:v>State farms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KYRNIR!$H$23:$H$27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KYRNIR!$I$23:$I$27</c:f>
              <c:numCache>
                <c:formatCode>General</c:formatCode>
                <c:ptCount val="5"/>
                <c:pt idx="0">
                  <c:v>2.7</c:v>
                </c:pt>
                <c:pt idx="1">
                  <c:v>3.9</c:v>
                </c:pt>
                <c:pt idx="2">
                  <c:v>4.4000000000000004</c:v>
                </c:pt>
                <c:pt idx="3">
                  <c:v>1.4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6-4050-AAB1-9275C11F17EF}"/>
            </c:ext>
          </c:extLst>
        </c:ser>
        <c:ser>
          <c:idx val="1"/>
          <c:order val="1"/>
          <c:tx>
            <c:strRef>
              <c:f>KYRNIR!$J$22</c:f>
              <c:strCache>
                <c:ptCount val="1"/>
                <c:pt idx="0">
                  <c:v>Collective farms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KYRNIR!$H$23:$H$27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KYRNIR!$J$23:$J$27</c:f>
              <c:numCache>
                <c:formatCode>General</c:formatCode>
                <c:ptCount val="5"/>
                <c:pt idx="0">
                  <c:v>135</c:v>
                </c:pt>
                <c:pt idx="1">
                  <c:v>123.3</c:v>
                </c:pt>
                <c:pt idx="2">
                  <c:v>191.8</c:v>
                </c:pt>
                <c:pt idx="3">
                  <c:v>239.8</c:v>
                </c:pt>
                <c:pt idx="4">
                  <c:v>266.7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6-4050-AAB1-9275C11F17EF}"/>
            </c:ext>
          </c:extLst>
        </c:ser>
        <c:ser>
          <c:idx val="2"/>
          <c:order val="2"/>
          <c:tx>
            <c:strRef>
              <c:f>KYRNIR!$K$22</c:f>
              <c:strCache>
                <c:ptCount val="1"/>
                <c:pt idx="0">
                  <c:v>Peasant farms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KYRNIR!$H$23:$H$27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KYRNIR!$K$23:$K$27</c:f>
              <c:numCache>
                <c:formatCode>0.00</c:formatCode>
                <c:ptCount val="5"/>
                <c:pt idx="0">
                  <c:v>17031.2</c:v>
                </c:pt>
                <c:pt idx="1">
                  <c:v>17972.400000000001</c:v>
                </c:pt>
                <c:pt idx="2">
                  <c:v>20588.5</c:v>
                </c:pt>
                <c:pt idx="3">
                  <c:v>27341.7</c:v>
                </c:pt>
                <c:pt idx="4">
                  <c:v>29758.3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6-4050-AAB1-9275C11F17EF}"/>
            </c:ext>
          </c:extLst>
        </c:ser>
        <c:ser>
          <c:idx val="3"/>
          <c:order val="3"/>
          <c:tx>
            <c:strRef>
              <c:f>KYRNIR!$L$22</c:f>
              <c:strCache>
                <c:ptCount val="1"/>
                <c:pt idx="0">
                  <c:v>Private farms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KYRNIR!$H$23:$H$27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KYRNIR!$L$23:$L$27</c:f>
              <c:numCache>
                <c:formatCode>0.00</c:formatCode>
                <c:ptCount val="5"/>
                <c:pt idx="0">
                  <c:v>16728.400000000001</c:v>
                </c:pt>
                <c:pt idx="1">
                  <c:v>18465.8</c:v>
                </c:pt>
                <c:pt idx="2">
                  <c:v>21514.1</c:v>
                </c:pt>
                <c:pt idx="3">
                  <c:v>27372.1</c:v>
                </c:pt>
                <c:pt idx="4">
                  <c:v>29800.6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36-4050-AAB1-9275C11F1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659856"/>
        <c:axId val="1029171408"/>
      </c:lineChart>
      <c:catAx>
        <c:axId val="81165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9171408"/>
        <c:crosses val="autoZero"/>
        <c:auto val="1"/>
        <c:lblAlgn val="ctr"/>
        <c:lblOffset val="100"/>
        <c:noMultiLvlLbl val="0"/>
      </c:catAx>
      <c:valAx>
        <c:axId val="10291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165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cattle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KYRNIR!$B$1</c:f>
              <c:strCache>
                <c:ptCount val="1"/>
                <c:pt idx="0">
                  <c:v>Numbers of cattle (heads at the end of the year)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KYRNIR!$A$2:$A$18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KYRNIR!$B$2:$B$18</c:f>
              <c:numCache>
                <c:formatCode>General</c:formatCode>
                <c:ptCount val="17"/>
                <c:pt idx="0">
                  <c:v>1116733</c:v>
                </c:pt>
                <c:pt idx="1">
                  <c:v>1168026</c:v>
                </c:pt>
                <c:pt idx="2">
                  <c:v>1224563</c:v>
                </c:pt>
                <c:pt idx="3">
                  <c:v>1278070</c:v>
                </c:pt>
                <c:pt idx="4">
                  <c:v>1298825</c:v>
                </c:pt>
                <c:pt idx="5">
                  <c:v>1338583</c:v>
                </c:pt>
                <c:pt idx="6">
                  <c:v>1367466</c:v>
                </c:pt>
                <c:pt idx="7">
                  <c:v>1404168</c:v>
                </c:pt>
                <c:pt idx="8">
                  <c:v>1458377</c:v>
                </c:pt>
                <c:pt idx="9">
                  <c:v>1492517</c:v>
                </c:pt>
                <c:pt idx="10">
                  <c:v>1527763</c:v>
                </c:pt>
                <c:pt idx="11">
                  <c:v>1575434</c:v>
                </c:pt>
                <c:pt idx="12">
                  <c:v>1627296</c:v>
                </c:pt>
                <c:pt idx="13">
                  <c:v>1680750</c:v>
                </c:pt>
                <c:pt idx="14">
                  <c:v>1715776</c:v>
                </c:pt>
                <c:pt idx="15">
                  <c:v>1750467</c:v>
                </c:pt>
                <c:pt idx="16">
                  <c:v>1783469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D-4931-821A-9ACF37B2E2CB}"/>
            </c:ext>
          </c:extLst>
        </c:ser>
        <c:ser>
          <c:idx val="1"/>
          <c:order val="1"/>
          <c:tx>
            <c:strRef>
              <c:f>KYRNIR!$C$1</c:f>
              <c:strCache>
                <c:ptCount val="1"/>
                <c:pt idx="0">
                  <c:v>Number of cows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KYRNIR!$A$2:$A$18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KYRNIR!$C$2:$C$18</c:f>
              <c:numCache>
                <c:formatCode>General</c:formatCode>
                <c:ptCount val="17"/>
                <c:pt idx="0">
                  <c:v>584941</c:v>
                </c:pt>
                <c:pt idx="1">
                  <c:v>607197</c:v>
                </c:pt>
                <c:pt idx="2">
                  <c:v>635598</c:v>
                </c:pt>
                <c:pt idx="3">
                  <c:v>664294</c:v>
                </c:pt>
                <c:pt idx="4">
                  <c:v>666450</c:v>
                </c:pt>
                <c:pt idx="5">
                  <c:v>684157</c:v>
                </c:pt>
                <c:pt idx="6">
                  <c:v>699339</c:v>
                </c:pt>
                <c:pt idx="7">
                  <c:v>718516</c:v>
                </c:pt>
                <c:pt idx="8">
                  <c:v>744336</c:v>
                </c:pt>
                <c:pt idx="9">
                  <c:v>757423</c:v>
                </c:pt>
                <c:pt idx="10">
                  <c:v>769933</c:v>
                </c:pt>
                <c:pt idx="11">
                  <c:v>789796</c:v>
                </c:pt>
                <c:pt idx="12">
                  <c:v>812596</c:v>
                </c:pt>
                <c:pt idx="13">
                  <c:v>835270</c:v>
                </c:pt>
                <c:pt idx="14">
                  <c:v>855050</c:v>
                </c:pt>
                <c:pt idx="15">
                  <c:v>868820</c:v>
                </c:pt>
                <c:pt idx="16">
                  <c:v>885673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D-4931-821A-9ACF37B2E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056160"/>
        <c:axId val="1029054000"/>
      </c:lineChart>
      <c:catAx>
        <c:axId val="102905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9054000"/>
        <c:crosses val="autoZero"/>
        <c:auto val="1"/>
        <c:lblAlgn val="ctr"/>
        <c:lblOffset val="100"/>
        <c:noMultiLvlLbl val="0"/>
      </c:catAx>
      <c:valAx>
        <c:axId val="10290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905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Goat,</a:t>
            </a:r>
            <a:r>
              <a:rPr lang="nl-NL" baseline="0"/>
              <a:t> sheep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KYRNIR!$E$1</c:f>
              <c:strCache>
                <c:ptCount val="1"/>
                <c:pt idx="0">
                  <c:v>Sheep (FAO but same)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KYRNIR!$A$2:$A$18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KYRNIR!$E$2:$E$18</c:f>
              <c:numCache>
                <c:formatCode>General</c:formatCode>
                <c:ptCount val="17"/>
                <c:pt idx="4" formatCode="########0.0">
                  <c:v>942484</c:v>
                </c:pt>
                <c:pt idx="5" formatCode="########0.0">
                  <c:v>973439</c:v>
                </c:pt>
                <c:pt idx="6" formatCode="########0.0">
                  <c:v>933777</c:v>
                </c:pt>
                <c:pt idx="7" formatCode="########0.0">
                  <c:v>960391</c:v>
                </c:pt>
                <c:pt idx="8" formatCode="########0.0">
                  <c:v>910246</c:v>
                </c:pt>
                <c:pt idx="9" formatCode="########0.0">
                  <c:v>869794</c:v>
                </c:pt>
                <c:pt idx="10" formatCode="########0.0">
                  <c:v>856904</c:v>
                </c:pt>
                <c:pt idx="11" formatCode="########0.0">
                  <c:v>820043</c:v>
                </c:pt>
                <c:pt idx="12" formatCode="########0.0">
                  <c:v>806949</c:v>
                </c:pt>
                <c:pt idx="13" formatCode="########0.0">
                  <c:v>801133</c:v>
                </c:pt>
                <c:pt idx="14" formatCode="########0.0">
                  <c:v>770704</c:v>
                </c:pt>
                <c:pt idx="15" formatCode="########0.0">
                  <c:v>742507</c:v>
                </c:pt>
                <c:pt idx="16" formatCode="########0.0">
                  <c:v>685368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5-4F27-BB9D-80723953F275}"/>
            </c:ext>
          </c:extLst>
        </c:ser>
        <c:ser>
          <c:idx val="1"/>
          <c:order val="1"/>
          <c:tx>
            <c:strRef>
              <c:f>KYRNIR!$F$1</c:f>
              <c:strCache>
                <c:ptCount val="1"/>
                <c:pt idx="0">
                  <c:v>Goat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KYRNIR!$A$2:$A$18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KYRNIR!$F$2:$F$18</c:f>
              <c:numCache>
                <c:formatCode>General</c:formatCode>
                <c:ptCount val="17"/>
                <c:pt idx="4" formatCode="########0.0">
                  <c:v>4095231</c:v>
                </c:pt>
                <c:pt idx="5" formatCode="########0.0">
                  <c:v>4314676</c:v>
                </c:pt>
                <c:pt idx="6" formatCode="########0.0">
                  <c:v>4490104</c:v>
                </c:pt>
                <c:pt idx="7" formatCode="########0.0">
                  <c:v>4680823</c:v>
                </c:pt>
                <c:pt idx="8" formatCode="########0.0">
                  <c:v>4918778</c:v>
                </c:pt>
                <c:pt idx="9" formatCode="########0.0">
                  <c:v>5059735</c:v>
                </c:pt>
                <c:pt idx="10" formatCode="########0.0">
                  <c:v>5165650</c:v>
                </c:pt>
                <c:pt idx="11" formatCode="########0.0">
                  <c:v>5257732</c:v>
                </c:pt>
                <c:pt idx="12" formatCode="########0.0">
                  <c:v>5361000</c:v>
                </c:pt>
                <c:pt idx="13" formatCode="########0.0">
                  <c:v>5465606</c:v>
                </c:pt>
                <c:pt idx="14" formatCode="########0.0">
                  <c:v>5508032</c:v>
                </c:pt>
                <c:pt idx="15" formatCode="########0.0">
                  <c:v>5535597</c:v>
                </c:pt>
                <c:pt idx="16" formatCode="########0.0">
                  <c:v>5515593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5-4F27-BB9D-80723953F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015952"/>
        <c:axId val="451017392"/>
      </c:lineChart>
      <c:catAx>
        <c:axId val="4510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1017392"/>
        <c:crosses val="autoZero"/>
        <c:auto val="1"/>
        <c:lblAlgn val="ctr"/>
        <c:lblOffset val="100"/>
        <c:noMultiLvlLbl val="0"/>
      </c:catAx>
      <c:valAx>
        <c:axId val="4510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5101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KYRemmisionsTIER1!$C$1</c:f>
              <c:strCache>
                <c:ptCount val="1"/>
                <c:pt idx="0">
                  <c:v>EDGAR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KYRemmisionsTIER1!$B$1:$B$34</c15:sqref>
                  </c15:fullRef>
                </c:ext>
              </c:extLst>
              <c:f>KYRemmisionsTIER1!$B$2:$B$34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KYRemmisionsTIER1!$C$2:$C$34</c15:sqref>
                  </c15:fullRef>
                </c:ext>
              </c:extLst>
              <c:f>KYRemmisionsTIER1!$C$3:$C$34</c:f>
              <c:numCache>
                <c:formatCode>General</c:formatCode>
                <c:ptCount val="32"/>
                <c:pt idx="0">
                  <c:v>5758.9114882064096</c:v>
                </c:pt>
                <c:pt idx="1">
                  <c:v>5550.3304399191902</c:v>
                </c:pt>
                <c:pt idx="2">
                  <c:v>5167.27026646989</c:v>
                </c:pt>
                <c:pt idx="3">
                  <c:v>4648.3998093051205</c:v>
                </c:pt>
                <c:pt idx="4">
                  <c:v>3739.5263797912698</c:v>
                </c:pt>
                <c:pt idx="5">
                  <c:v>3417.7661529985203</c:v>
                </c:pt>
                <c:pt idx="6">
                  <c:v>3223.1953654522599</c:v>
                </c:pt>
                <c:pt idx="7">
                  <c:v>3314.7506439102499</c:v>
                </c:pt>
                <c:pt idx="8">
                  <c:v>3373.6303816810696</c:v>
                </c:pt>
                <c:pt idx="9">
                  <c:v>3411.5361165303902</c:v>
                </c:pt>
                <c:pt idx="10">
                  <c:v>3437.23753637044</c:v>
                </c:pt>
                <c:pt idx="11">
                  <c:v>3470.2785270262102</c:v>
                </c:pt>
                <c:pt idx="12">
                  <c:v>3514.9639453909999</c:v>
                </c:pt>
                <c:pt idx="13">
                  <c:v>3496.1287701766896</c:v>
                </c:pt>
                <c:pt idx="14">
                  <c:v>3582.5780045211695</c:v>
                </c:pt>
                <c:pt idx="15">
                  <c:v>3704.5813523813504</c:v>
                </c:pt>
                <c:pt idx="16">
                  <c:v>3851.8717812335699</c:v>
                </c:pt>
                <c:pt idx="17">
                  <c:v>4025.1242456926798</c:v>
                </c:pt>
                <c:pt idx="18">
                  <c:v>4415.5299487641705</c:v>
                </c:pt>
                <c:pt idx="19">
                  <c:v>4527.5141487949804</c:v>
                </c:pt>
                <c:pt idx="20">
                  <c:v>4658.99181351066</c:v>
                </c:pt>
                <c:pt idx="21">
                  <c:v>4750.9107986866402</c:v>
                </c:pt>
                <c:pt idx="22">
                  <c:v>4892.7190937280502</c:v>
                </c:pt>
                <c:pt idx="23">
                  <c:v>5069.0970262000001</c:v>
                </c:pt>
                <c:pt idx="24">
                  <c:v>5159.8937676721398</c:v>
                </c:pt>
                <c:pt idx="25">
                  <c:v>5281.6305877754803</c:v>
                </c:pt>
                <c:pt idx="26">
                  <c:v>5412.7580834176297</c:v>
                </c:pt>
                <c:pt idx="27">
                  <c:v>5565.5512921599802</c:v>
                </c:pt>
                <c:pt idx="28">
                  <c:v>5728.2930842803098</c:v>
                </c:pt>
                <c:pt idx="29">
                  <c:v>5836.5107775513397</c:v>
                </c:pt>
                <c:pt idx="30">
                  <c:v>5971.8341795271799</c:v>
                </c:pt>
                <c:pt idx="31">
                  <c:v>6111.2296414113398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D-44D6-BE4B-8FF94A17D739}"/>
            </c:ext>
          </c:extLst>
        </c:ser>
        <c:ser>
          <c:idx val="2"/>
          <c:order val="1"/>
          <c:tx>
            <c:strRef>
              <c:f>KYRemmisionsTIER1!$D$1</c:f>
              <c:strCache>
                <c:ptCount val="1"/>
                <c:pt idx="0">
                  <c:v>FAOSTAT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KYRemmisionsTIER1!$B$1:$B$34</c15:sqref>
                  </c15:fullRef>
                </c:ext>
              </c:extLst>
              <c:f>KYRemmisionsTIER1!$B$2:$B$34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KYRemmisionsTIER1!$D$2:$D$34</c15:sqref>
                  </c15:fullRef>
                </c:ext>
              </c:extLst>
              <c:f>KYRemmisionsTIER1!$D$3:$D$34</c:f>
              <c:numCache>
                <c:formatCode>General</c:formatCode>
                <c:ptCount val="32"/>
                <c:pt idx="1">
                  <c:v>3816.5390999999995</c:v>
                </c:pt>
                <c:pt idx="2">
                  <c:v>3578.5884000000001</c:v>
                </c:pt>
                <c:pt idx="3">
                  <c:v>3270.1657999999998</c:v>
                </c:pt>
                <c:pt idx="4">
                  <c:v>2682.3634999999995</c:v>
                </c:pt>
                <c:pt idx="5">
                  <c:v>2479.5711000000001</c:v>
                </c:pt>
                <c:pt idx="6">
                  <c:v>2369.0702999999999</c:v>
                </c:pt>
                <c:pt idx="7">
                  <c:v>2452.0320999999999</c:v>
                </c:pt>
                <c:pt idx="8">
                  <c:v>2511.7532000000001</c:v>
                </c:pt>
                <c:pt idx="9">
                  <c:v>2566.0532000000003</c:v>
                </c:pt>
                <c:pt idx="10">
                  <c:v>2597.5717</c:v>
                </c:pt>
                <c:pt idx="11">
                  <c:v>2630.7451000000001</c:v>
                </c:pt>
                <c:pt idx="12">
                  <c:v>2673.3849</c:v>
                </c:pt>
                <c:pt idx="13">
                  <c:v>2662.1440999999995</c:v>
                </c:pt>
                <c:pt idx="14">
                  <c:v>2738.7354000000005</c:v>
                </c:pt>
                <c:pt idx="15">
                  <c:v>2831.1171000000004</c:v>
                </c:pt>
                <c:pt idx="16">
                  <c:v>2938.0041999999999</c:v>
                </c:pt>
                <c:pt idx="17">
                  <c:v>3066.2379000000001</c:v>
                </c:pt>
                <c:pt idx="18">
                  <c:v>3344.1806000000001</c:v>
                </c:pt>
                <c:pt idx="19">
                  <c:v>3433.5755999999997</c:v>
                </c:pt>
                <c:pt idx="20">
                  <c:v>3537.5354000000002</c:v>
                </c:pt>
                <c:pt idx="21">
                  <c:v>3619.3252000000002</c:v>
                </c:pt>
                <c:pt idx="22">
                  <c:v>3737.6276000000003</c:v>
                </c:pt>
                <c:pt idx="23">
                  <c:v>3876.1244999999999</c:v>
                </c:pt>
                <c:pt idx="24">
                  <c:v>3935.5322999999999</c:v>
                </c:pt>
                <c:pt idx="25">
                  <c:v>4032.1318000000001</c:v>
                </c:pt>
                <c:pt idx="26">
                  <c:v>4126.8081000000002</c:v>
                </c:pt>
                <c:pt idx="27">
                  <c:v>4241.5833000000002</c:v>
                </c:pt>
                <c:pt idx="28">
                  <c:v>4365.2524999999996</c:v>
                </c:pt>
                <c:pt idx="29">
                  <c:v>4459.585500000001</c:v>
                </c:pt>
                <c:pt idx="30">
                  <c:v>4526.3648000000003</c:v>
                </c:pt>
                <c:pt idx="31">
                  <c:v>4570.1013999999996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D-44D6-BE4B-8FF94A17D739}"/>
            </c:ext>
          </c:extLst>
        </c:ser>
        <c:ser>
          <c:idx val="3"/>
          <c:order val="2"/>
          <c:tx>
            <c:strRef>
              <c:f>KYRemmisionsTIER1!$E$1</c:f>
              <c:strCache>
                <c:ptCount val="1"/>
                <c:pt idx="0">
                  <c:v>NIR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KYRemmisionsTIER1!$B$1:$B$34</c15:sqref>
                  </c15:fullRef>
                </c:ext>
              </c:extLst>
              <c:f>KYRemmisionsTIER1!$B$2:$B$34</c:f>
              <c:strCach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KYRemmisionsTIER1!$E$2:$E$34</c15:sqref>
                  </c15:fullRef>
                </c:ext>
              </c:extLst>
              <c:f>KYRemmisionsTIER1!$E$3:$E$34</c:f>
              <c:numCache>
                <c:formatCode>General</c:formatCode>
                <c:ptCount val="32"/>
                <c:pt idx="0">
                  <c:v>2998.0410999999999</c:v>
                </c:pt>
                <c:pt idx="1">
                  <c:v>2820.2444</c:v>
                </c:pt>
                <c:pt idx="2">
                  <c:v>2593.2819999999997</c:v>
                </c:pt>
                <c:pt idx="3">
                  <c:v>2147.9169999999999</c:v>
                </c:pt>
                <c:pt idx="4">
                  <c:v>1986.6959999999999</c:v>
                </c:pt>
                <c:pt idx="5">
                  <c:v>1886.7526</c:v>
                </c:pt>
                <c:pt idx="6">
                  <c:v>1941.3198</c:v>
                </c:pt>
                <c:pt idx="7">
                  <c:v>1985.9118000000001</c:v>
                </c:pt>
                <c:pt idx="8">
                  <c:v>2028.2201</c:v>
                </c:pt>
                <c:pt idx="9">
                  <c:v>2055.6199000000001</c:v>
                </c:pt>
                <c:pt idx="10">
                  <c:v>2084.3848000000003</c:v>
                </c:pt>
                <c:pt idx="11">
                  <c:v>2120.6705000000002</c:v>
                </c:pt>
                <c:pt idx="12">
                  <c:v>2115.8281000000002</c:v>
                </c:pt>
                <c:pt idx="13">
                  <c:v>2175.2254000000003</c:v>
                </c:pt>
                <c:pt idx="14">
                  <c:v>2246.1263999999996</c:v>
                </c:pt>
                <c:pt idx="15">
                  <c:v>2332.5744000000004</c:v>
                </c:pt>
                <c:pt idx="16">
                  <c:v>2434.8090999999999</c:v>
                </c:pt>
                <c:pt idx="17">
                  <c:v>2552.0446999999999</c:v>
                </c:pt>
                <c:pt idx="18">
                  <c:v>2674.1329000000001</c:v>
                </c:pt>
                <c:pt idx="19">
                  <c:v>2732.5639000000001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8D-44D6-BE4B-8FF94A17D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042840"/>
        <c:axId val="1029050760"/>
      </c:lineChart>
      <c:catAx>
        <c:axId val="102904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9050760"/>
        <c:crosses val="autoZero"/>
        <c:auto val="1"/>
        <c:lblAlgn val="ctr"/>
        <c:lblOffset val="100"/>
        <c:noMultiLvlLbl val="0"/>
      </c:catAx>
      <c:valAx>
        <c:axId val="102905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904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Cattle</a:t>
            </a:r>
            <a:r>
              <a:rPr lang="nl-NL" baseline="0"/>
              <a:t> population</a:t>
            </a:r>
            <a:endParaRPr lang="nl-N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[1]Sheet1!$L$1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451088931451008E-2"/>
                  <c:y val="0.12700166655988537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[1]Sheet1!$J$2:$J$27</c15:sqref>
                  </c15:fullRef>
                </c:ext>
              </c:extLst>
              <c:f>[1]Sheet1!$J$4:$J$27</c:f>
              <c:strCache>
                <c:ptCount val="2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[1]Sheet1!$M$2:$M$27</c15:sqref>
                  </c15:fullRef>
                </c:ext>
              </c:extLst>
              <c:f>[1]Sheet1!$M$4:$M$27</c:f>
              <c:numCache>
                <c:formatCode>########0.0</c:formatCode>
                <c:ptCount val="24"/>
                <c:pt idx="0">
                  <c:v>1367466</c:v>
                </c:pt>
                <c:pt idx="1">
                  <c:v>1404168</c:v>
                </c:pt>
                <c:pt idx="2">
                  <c:v>1458377</c:v>
                </c:pt>
                <c:pt idx="3">
                  <c:v>1492517</c:v>
                </c:pt>
                <c:pt idx="4">
                  <c:v>1527763</c:v>
                </c:pt>
                <c:pt idx="5">
                  <c:v>1575434</c:v>
                </c:pt>
                <c:pt idx="6">
                  <c:v>1627296</c:v>
                </c:pt>
                <c:pt idx="7">
                  <c:v>1680750</c:v>
                </c:pt>
                <c:pt idx="8">
                  <c:v>1715776</c:v>
                </c:pt>
                <c:pt idx="9">
                  <c:v>1750467</c:v>
                </c:pt>
                <c:pt idx="10">
                  <c:v>1783469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D-44BA-8192-BAC7D91AF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891248"/>
        <c:axId val="1"/>
      </c:lineChart>
      <c:catAx>
        <c:axId val="96389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"/>
        <c:crosses val="autoZero"/>
        <c:auto val="1"/>
        <c:lblAlgn val="ctr"/>
        <c:lblOffset val="100"/>
        <c:tickLbl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###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38912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Goat population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448631421072276E-2"/>
                  <c:y val="9.488720939405558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[1]Sheet1!$J$28:$J$53</c15:sqref>
                  </c15:fullRef>
                </c:ext>
              </c:extLst>
              <c:f>[1]Sheet1!$J$30:$J$53</c:f>
              <c:strCache>
                <c:ptCount val="24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[1]Sheet1!$M$28:$M$53</c15:sqref>
                  </c15:fullRef>
                </c:ext>
              </c:extLst>
              <c:f>[1]Sheet1!$M$30:$M$53</c:f>
              <c:numCache>
                <c:formatCode>########0.0</c:formatCode>
                <c:ptCount val="24"/>
                <c:pt idx="0">
                  <c:v>933777</c:v>
                </c:pt>
                <c:pt idx="1">
                  <c:v>960391</c:v>
                </c:pt>
                <c:pt idx="2">
                  <c:v>910246</c:v>
                </c:pt>
                <c:pt idx="3">
                  <c:v>869794</c:v>
                </c:pt>
                <c:pt idx="4">
                  <c:v>856904</c:v>
                </c:pt>
                <c:pt idx="5">
                  <c:v>820043</c:v>
                </c:pt>
                <c:pt idx="6">
                  <c:v>806949</c:v>
                </c:pt>
                <c:pt idx="7">
                  <c:v>801133</c:v>
                </c:pt>
                <c:pt idx="8">
                  <c:v>770704</c:v>
                </c:pt>
                <c:pt idx="9">
                  <c:v>742507</c:v>
                </c:pt>
                <c:pt idx="10">
                  <c:v>685368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BC-4301-B8FC-D64B263D9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889448"/>
        <c:axId val="1"/>
      </c:lineChart>
      <c:catAx>
        <c:axId val="96388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"/>
        <c:crosses val="autoZero"/>
        <c:auto val="1"/>
        <c:lblAlgn val="ctr"/>
        <c:lblOffset val="100"/>
        <c:tickLbl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###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63889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Sheep population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030839895013124E-2"/>
                  <c:y val="-5.662438028579761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[1]Sheet1!$J$54:$J$79</c15:sqref>
                  </c15:fullRef>
                </c:ext>
              </c:extLst>
              <c:f>[1]Sheet1!$J$61:$J$79</c:f>
              <c:strCache>
                <c:ptCount val="1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[1]Sheet1!$M$54:$M$79</c15:sqref>
                  </c15:fullRef>
                </c:ext>
              </c:extLst>
              <c:f>[1]Sheet1!$M$61:$M$79</c:f>
              <c:numCache>
                <c:formatCode>########0.0</c:formatCode>
                <c:ptCount val="19"/>
                <c:pt idx="0">
                  <c:v>5257732</c:v>
                </c:pt>
                <c:pt idx="1">
                  <c:v>5361000</c:v>
                </c:pt>
                <c:pt idx="2">
                  <c:v>5465606</c:v>
                </c:pt>
                <c:pt idx="3">
                  <c:v>5508032</c:v>
                </c:pt>
                <c:pt idx="4">
                  <c:v>5535597</c:v>
                </c:pt>
                <c:pt idx="5">
                  <c:v>5515593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D-49DF-B0E4-1FE039683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967200"/>
        <c:axId val="1"/>
      </c:lineChart>
      <c:catAx>
        <c:axId val="8039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###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3967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28</xdr:row>
      <xdr:rowOff>131762</xdr:rowOff>
    </xdr:from>
    <xdr:to>
      <xdr:col>5</xdr:col>
      <xdr:colOff>371475</xdr:colOff>
      <xdr:row>39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DE6ADE-92D8-85D0-EEEF-42A372702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41274</xdr:colOff>
      <xdr:row>20</xdr:row>
      <xdr:rowOff>179385</xdr:rowOff>
    </xdr:from>
    <xdr:to>
      <xdr:col>19</xdr:col>
      <xdr:colOff>415925</xdr:colOff>
      <xdr:row>33</xdr:row>
      <xdr:rowOff>174624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5964EB-8787-00D6-2C9E-DF5230CCE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</xdr:colOff>
      <xdr:row>1</xdr:row>
      <xdr:rowOff>144462</xdr:rowOff>
    </xdr:from>
    <xdr:to>
      <xdr:col>13</xdr:col>
      <xdr:colOff>409575</xdr:colOff>
      <xdr:row>16</xdr:row>
      <xdr:rowOff>20637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E112A9-9775-5F27-3CE0-74E520ECD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114300</xdr:colOff>
      <xdr:row>2</xdr:row>
      <xdr:rowOff>55562</xdr:rowOff>
    </xdr:from>
    <xdr:to>
      <xdr:col>19</xdr:col>
      <xdr:colOff>542925</xdr:colOff>
      <xdr:row>16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3C3D7C-9C52-9C28-506A-D88ED9A0C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152399</xdr:rowOff>
    </xdr:from>
    <xdr:to>
      <xdr:col>15</xdr:col>
      <xdr:colOff>349250</xdr:colOff>
      <xdr:row>26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028AA3-9F52-0AA9-808C-139F73E1F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88</xdr:row>
      <xdr:rowOff>28575</xdr:rowOff>
    </xdr:from>
    <xdr:to>
      <xdr:col>10</xdr:col>
      <xdr:colOff>314324</xdr:colOff>
      <xdr:row>99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0F0B1-17C0-4A2B-93A0-26AD4C963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425450</xdr:colOff>
      <xdr:row>88</xdr:row>
      <xdr:rowOff>19051</xdr:rowOff>
    </xdr:from>
    <xdr:to>
      <xdr:col>15</xdr:col>
      <xdr:colOff>400050</xdr:colOff>
      <xdr:row>100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9B18F3-6898-4E42-8483-B64C3F29A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25399</xdr:colOff>
      <xdr:row>88</xdr:row>
      <xdr:rowOff>19051</xdr:rowOff>
    </xdr:from>
    <xdr:to>
      <xdr:col>5</xdr:col>
      <xdr:colOff>200024</xdr:colOff>
      <xdr:row>100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5FACD2-DDFC-490D-A78B-E94840A64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files\WB\CCDRKYR\KYRCCDR1\FAOSTAT%20data\Population%20growth%20ruminants.xls" TargetMode="External"/><Relationship Id="rId1" Type="http://schemas.openxmlformats.org/officeDocument/2006/relationships/externalLinkPath" Target="FAOSTAT%20data/Population%20growth%20rumina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L1" t="str">
            <v>Value</v>
          </cell>
        </row>
        <row r="2">
          <cell r="J2" t="str">
            <v>2010</v>
          </cell>
          <cell r="L2">
            <v>1.2988249999999999</v>
          </cell>
          <cell r="M2">
            <v>1298825</v>
          </cell>
        </row>
        <row r="3">
          <cell r="J3" t="str">
            <v>2011</v>
          </cell>
          <cell r="L3">
            <v>1.3385830000000001</v>
          </cell>
          <cell r="M3">
            <v>1338583</v>
          </cell>
        </row>
        <row r="4">
          <cell r="J4" t="str">
            <v>2012</v>
          </cell>
          <cell r="L4">
            <v>1.3674660000000001</v>
          </cell>
          <cell r="M4">
            <v>1367466</v>
          </cell>
        </row>
        <row r="5">
          <cell r="J5" t="str">
            <v>2013</v>
          </cell>
          <cell r="L5">
            <v>1.4041680000000001</v>
          </cell>
          <cell r="M5">
            <v>1404168</v>
          </cell>
        </row>
        <row r="6">
          <cell r="J6" t="str">
            <v>2014</v>
          </cell>
          <cell r="L6">
            <v>1.458377</v>
          </cell>
          <cell r="M6">
            <v>1458377</v>
          </cell>
        </row>
        <row r="7">
          <cell r="J7" t="str">
            <v>2015</v>
          </cell>
          <cell r="L7">
            <v>1.4925170000000001</v>
          </cell>
          <cell r="M7">
            <v>1492517</v>
          </cell>
        </row>
        <row r="8">
          <cell r="J8" t="str">
            <v>2016</v>
          </cell>
          <cell r="L8">
            <v>1.527763</v>
          </cell>
          <cell r="M8">
            <v>1527763</v>
          </cell>
        </row>
        <row r="9">
          <cell r="J9" t="str">
            <v>2017</v>
          </cell>
          <cell r="L9">
            <v>1.575434</v>
          </cell>
          <cell r="M9">
            <v>1575434</v>
          </cell>
        </row>
        <row r="10">
          <cell r="J10" t="str">
            <v>2018</v>
          </cell>
          <cell r="L10">
            <v>1.6272960000000001</v>
          </cell>
          <cell r="M10">
            <v>1627296</v>
          </cell>
        </row>
        <row r="11">
          <cell r="J11" t="str">
            <v>2019</v>
          </cell>
          <cell r="L11">
            <v>1.68075</v>
          </cell>
          <cell r="M11">
            <v>1680750</v>
          </cell>
        </row>
        <row r="12">
          <cell r="J12" t="str">
            <v>2020</v>
          </cell>
          <cell r="L12">
            <v>1.715776</v>
          </cell>
          <cell r="M12">
            <v>1715776</v>
          </cell>
        </row>
        <row r="13">
          <cell r="J13" t="str">
            <v>2021</v>
          </cell>
          <cell r="L13">
            <v>1.750467</v>
          </cell>
          <cell r="M13">
            <v>1750467</v>
          </cell>
        </row>
        <row r="14">
          <cell r="J14" t="str">
            <v>2022</v>
          </cell>
          <cell r="L14">
            <v>1.783469</v>
          </cell>
          <cell r="M14">
            <v>1783469</v>
          </cell>
        </row>
        <row r="15">
          <cell r="J15" t="str">
            <v>2023</v>
          </cell>
        </row>
        <row r="16">
          <cell r="J16" t="str">
            <v>2024</v>
          </cell>
        </row>
        <row r="17">
          <cell r="J17" t="str">
            <v>2025</v>
          </cell>
        </row>
        <row r="18">
          <cell r="J18" t="str">
            <v>2026</v>
          </cell>
        </row>
        <row r="19">
          <cell r="J19" t="str">
            <v>2027</v>
          </cell>
        </row>
        <row r="20">
          <cell r="J20" t="str">
            <v>2028</v>
          </cell>
        </row>
        <row r="21">
          <cell r="J21" t="str">
            <v>2029</v>
          </cell>
        </row>
        <row r="22">
          <cell r="J22" t="str">
            <v>2030</v>
          </cell>
        </row>
        <row r="23">
          <cell r="J23" t="str">
            <v>2031</v>
          </cell>
        </row>
        <row r="24">
          <cell r="J24" t="str">
            <v>2032</v>
          </cell>
        </row>
        <row r="25">
          <cell r="J25" t="str">
            <v>2033</v>
          </cell>
        </row>
        <row r="26">
          <cell r="J26" t="str">
            <v>2034</v>
          </cell>
        </row>
        <row r="27">
          <cell r="J27" t="str">
            <v>2035</v>
          </cell>
        </row>
        <row r="28">
          <cell r="J28" t="str">
            <v>2010</v>
          </cell>
          <cell r="L28">
            <v>0.94248399999999999</v>
          </cell>
          <cell r="M28">
            <v>942484</v>
          </cell>
        </row>
        <row r="29">
          <cell r="J29" t="str">
            <v>2011</v>
          </cell>
          <cell r="L29">
            <v>0.97343900000000005</v>
          </cell>
          <cell r="M29">
            <v>973439</v>
          </cell>
        </row>
        <row r="30">
          <cell r="J30" t="str">
            <v>2012</v>
          </cell>
          <cell r="L30">
            <v>0.93377699999999997</v>
          </cell>
          <cell r="M30">
            <v>933777</v>
          </cell>
        </row>
        <row r="31">
          <cell r="J31" t="str">
            <v>2013</v>
          </cell>
          <cell r="L31">
            <v>0.96039099999999999</v>
          </cell>
          <cell r="M31">
            <v>960391</v>
          </cell>
        </row>
        <row r="32">
          <cell r="J32" t="str">
            <v>2014</v>
          </cell>
          <cell r="L32">
            <v>0.910246</v>
          </cell>
          <cell r="M32">
            <v>910246</v>
          </cell>
        </row>
        <row r="33">
          <cell r="J33" t="str">
            <v>2015</v>
          </cell>
          <cell r="L33">
            <v>0.86979399999999996</v>
          </cell>
          <cell r="M33">
            <v>869794</v>
          </cell>
        </row>
        <row r="34">
          <cell r="J34" t="str">
            <v>2016</v>
          </cell>
          <cell r="L34">
            <v>0.856904</v>
          </cell>
          <cell r="M34">
            <v>856904</v>
          </cell>
        </row>
        <row r="35">
          <cell r="J35" t="str">
            <v>2017</v>
          </cell>
          <cell r="L35">
            <v>0.82004299999999997</v>
          </cell>
          <cell r="M35">
            <v>820043</v>
          </cell>
        </row>
        <row r="36">
          <cell r="J36" t="str">
            <v>2018</v>
          </cell>
          <cell r="L36">
            <v>0.80694900000000003</v>
          </cell>
          <cell r="M36">
            <v>806949</v>
          </cell>
        </row>
        <row r="37">
          <cell r="J37" t="str">
            <v>2019</v>
          </cell>
          <cell r="L37">
            <v>0.80113299999999998</v>
          </cell>
          <cell r="M37">
            <v>801133</v>
          </cell>
        </row>
        <row r="38">
          <cell r="J38" t="str">
            <v>2020</v>
          </cell>
          <cell r="L38">
            <v>0.77070399999999994</v>
          </cell>
          <cell r="M38">
            <v>770704</v>
          </cell>
        </row>
        <row r="39">
          <cell r="J39" t="str">
            <v>2021</v>
          </cell>
          <cell r="L39">
            <v>0.74250700000000003</v>
          </cell>
          <cell r="M39">
            <v>742507</v>
          </cell>
        </row>
        <row r="40">
          <cell r="J40" t="str">
            <v>2022</v>
          </cell>
          <cell r="L40">
            <v>0.68536799999999998</v>
          </cell>
          <cell r="M40">
            <v>685368</v>
          </cell>
        </row>
        <row r="41">
          <cell r="J41" t="str">
            <v>2023</v>
          </cell>
        </row>
        <row r="42">
          <cell r="J42" t="str">
            <v>2024</v>
          </cell>
        </row>
        <row r="43">
          <cell r="J43" t="str">
            <v>2025</v>
          </cell>
        </row>
        <row r="44">
          <cell r="J44" t="str">
            <v>2026</v>
          </cell>
        </row>
        <row r="45">
          <cell r="J45" t="str">
            <v>2027</v>
          </cell>
        </row>
        <row r="46">
          <cell r="J46" t="str">
            <v>2028</v>
          </cell>
        </row>
        <row r="47">
          <cell r="J47" t="str">
            <v>2029</v>
          </cell>
        </row>
        <row r="48">
          <cell r="J48" t="str">
            <v>2030</v>
          </cell>
        </row>
        <row r="49">
          <cell r="J49" t="str">
            <v>2031</v>
          </cell>
        </row>
        <row r="50">
          <cell r="J50" t="str">
            <v>2032</v>
          </cell>
        </row>
        <row r="51">
          <cell r="J51" t="str">
            <v>2033</v>
          </cell>
        </row>
        <row r="52">
          <cell r="J52" t="str">
            <v>2034</v>
          </cell>
        </row>
        <row r="53">
          <cell r="J53" t="str">
            <v>2035</v>
          </cell>
        </row>
        <row r="54">
          <cell r="J54" t="str">
            <v>2010</v>
          </cell>
          <cell r="L54">
            <v>4.0952310000000001</v>
          </cell>
          <cell r="M54">
            <v>4095231</v>
          </cell>
        </row>
        <row r="55">
          <cell r="J55" t="str">
            <v>2011</v>
          </cell>
          <cell r="L55">
            <v>4.3146760000000004</v>
          </cell>
          <cell r="M55">
            <v>4314676</v>
          </cell>
        </row>
        <row r="56">
          <cell r="J56" t="str">
            <v>2012</v>
          </cell>
          <cell r="L56">
            <v>4.4901039999999997</v>
          </cell>
          <cell r="M56">
            <v>4490104</v>
          </cell>
        </row>
        <row r="57">
          <cell r="J57" t="str">
            <v>2013</v>
          </cell>
          <cell r="L57">
            <v>4.6808230000000002</v>
          </cell>
          <cell r="M57">
            <v>4680823</v>
          </cell>
        </row>
        <row r="58">
          <cell r="J58" t="str">
            <v>2014</v>
          </cell>
          <cell r="L58">
            <v>4.9187779999999997</v>
          </cell>
          <cell r="M58">
            <v>4918778</v>
          </cell>
        </row>
        <row r="59">
          <cell r="J59" t="str">
            <v>2015</v>
          </cell>
          <cell r="L59">
            <v>5.0597349999999999</v>
          </cell>
          <cell r="M59">
            <v>5059735</v>
          </cell>
        </row>
        <row r="60">
          <cell r="J60" t="str">
            <v>2016</v>
          </cell>
          <cell r="L60">
            <v>5.1656500000000003</v>
          </cell>
          <cell r="M60">
            <v>5165650</v>
          </cell>
        </row>
        <row r="61">
          <cell r="J61" t="str">
            <v>2017</v>
          </cell>
          <cell r="L61">
            <v>5.2577319999999999</v>
          </cell>
          <cell r="M61">
            <v>5257732</v>
          </cell>
        </row>
        <row r="62">
          <cell r="J62" t="str">
            <v>2018</v>
          </cell>
          <cell r="L62">
            <v>5.3609999999999998</v>
          </cell>
          <cell r="M62">
            <v>5361000</v>
          </cell>
        </row>
        <row r="63">
          <cell r="J63" t="str">
            <v>2019</v>
          </cell>
          <cell r="L63">
            <v>5.4656060000000002</v>
          </cell>
          <cell r="M63">
            <v>5465606</v>
          </cell>
        </row>
        <row r="64">
          <cell r="J64" t="str">
            <v>2020</v>
          </cell>
          <cell r="L64">
            <v>5.508032</v>
          </cell>
          <cell r="M64">
            <v>5508032</v>
          </cell>
        </row>
        <row r="65">
          <cell r="J65" t="str">
            <v>2021</v>
          </cell>
          <cell r="L65">
            <v>5.5355970000000001</v>
          </cell>
          <cell r="M65">
            <v>5535597</v>
          </cell>
        </row>
        <row r="66">
          <cell r="J66" t="str">
            <v>2022</v>
          </cell>
          <cell r="L66">
            <v>5.515593</v>
          </cell>
          <cell r="M66">
            <v>5515593</v>
          </cell>
        </row>
        <row r="67">
          <cell r="J67" t="str">
            <v>2023</v>
          </cell>
        </row>
        <row r="68">
          <cell r="J68" t="str">
            <v>2024</v>
          </cell>
        </row>
        <row r="69">
          <cell r="J69" t="str">
            <v>2025</v>
          </cell>
        </row>
        <row r="70">
          <cell r="J70" t="str">
            <v>2026</v>
          </cell>
        </row>
        <row r="71">
          <cell r="J71" t="str">
            <v>2027</v>
          </cell>
        </row>
        <row r="72">
          <cell r="J72" t="str">
            <v>2028</v>
          </cell>
        </row>
        <row r="73">
          <cell r="J73" t="str">
            <v>2029</v>
          </cell>
        </row>
        <row r="74">
          <cell r="J74" t="str">
            <v>2030</v>
          </cell>
        </row>
        <row r="75">
          <cell r="J75" t="str">
            <v>2031</v>
          </cell>
        </row>
        <row r="76">
          <cell r="J76" t="str">
            <v>2032</v>
          </cell>
        </row>
        <row r="77">
          <cell r="J77" t="str">
            <v>2033</v>
          </cell>
        </row>
        <row r="78">
          <cell r="J78" t="str">
            <v>2034</v>
          </cell>
        </row>
        <row r="79">
          <cell r="J79" t="str">
            <v>2035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oleman, Merel" id="{A40C02F9-D378-440E-A0EC-344335FDDB58}" userId="S::merel.moleman@wur.nl::206746e2-e35d-4a7a-aa10-884d5fcfcc3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9" dT="2025-02-12T14:51:44.16" personId="{A40C02F9-D378-440E-A0EC-344335FDDB58}" id="{6B674857-F948-41A0-9CF4-B28ECE41C23E}">
    <text>Seemed to low: used gleam default values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5FE07-4726-4546-AB0B-11A0CDE97FCB}">
  <dimension ref="A1:V7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T44" sqref="T44"/>
    </sheetView>
  </sheetViews>
  <sheetFormatPr defaultColWidth="8.7265625" defaultRowHeight="14.5"/>
  <cols>
    <col min="2" max="2" width="46.7265625" customWidth="1"/>
    <col min="3" max="7" width="12.453125" customWidth="1"/>
    <col min="8" max="8" width="14.81640625" customWidth="1"/>
    <col min="9" max="9" width="12.453125" customWidth="1"/>
    <col min="10" max="10" width="12.453125" style="101" customWidth="1"/>
    <col min="11" max="11" width="12.453125" customWidth="1"/>
    <col min="12" max="12" width="12.453125" style="101" customWidth="1"/>
    <col min="13" max="13" width="14.7265625" customWidth="1"/>
    <col min="14" max="14" width="12.453125" customWidth="1"/>
    <col min="15" max="15" width="12.453125" style="101" customWidth="1"/>
    <col min="16" max="16" width="12.453125" customWidth="1"/>
    <col min="17" max="17" width="12.453125" style="62" customWidth="1"/>
    <col min="18" max="18" width="12.453125" customWidth="1"/>
    <col min="20" max="20" width="42.26953125" customWidth="1"/>
    <col min="21" max="22" width="18.7265625" customWidth="1"/>
  </cols>
  <sheetData>
    <row r="1" spans="1:22">
      <c r="C1" s="57" t="s">
        <v>0</v>
      </c>
      <c r="D1" s="58"/>
      <c r="E1" s="59"/>
      <c r="F1" s="57" t="s">
        <v>1</v>
      </c>
      <c r="G1" s="58"/>
      <c r="H1" s="59"/>
      <c r="I1" s="57" t="s">
        <v>2</v>
      </c>
      <c r="J1" s="58"/>
      <c r="K1" s="58"/>
      <c r="L1" s="58"/>
      <c r="M1" s="59"/>
      <c r="N1" s="57" t="s">
        <v>3</v>
      </c>
      <c r="O1" s="58"/>
      <c r="P1" s="58"/>
      <c r="Q1" s="58"/>
      <c r="R1" s="59"/>
    </row>
    <row r="2" spans="1:22">
      <c r="A2" s="6"/>
      <c r="B2" s="6" t="s">
        <v>4</v>
      </c>
      <c r="C2" s="15" t="s">
        <v>5</v>
      </c>
      <c r="D2" s="8" t="s">
        <v>6</v>
      </c>
      <c r="E2" s="7" t="s">
        <v>7</v>
      </c>
      <c r="F2" s="15" t="s">
        <v>5</v>
      </c>
      <c r="G2" s="8" t="s">
        <v>6</v>
      </c>
      <c r="H2" s="7" t="s">
        <v>7</v>
      </c>
      <c r="I2" s="15" t="s">
        <v>5</v>
      </c>
      <c r="J2" s="62"/>
      <c r="K2" s="8" t="s">
        <v>6</v>
      </c>
      <c r="L2" s="62"/>
      <c r="M2" s="7" t="s">
        <v>7</v>
      </c>
      <c r="N2" s="15" t="s">
        <v>5</v>
      </c>
      <c r="O2" s="62"/>
      <c r="P2" s="8" t="s">
        <v>6</v>
      </c>
      <c r="R2" s="7" t="s">
        <v>7</v>
      </c>
    </row>
    <row r="3" spans="1:22">
      <c r="A3" s="6" t="s">
        <v>8</v>
      </c>
      <c r="B3" s="6" t="s">
        <v>9</v>
      </c>
      <c r="C3" s="15">
        <v>2022</v>
      </c>
      <c r="D3" s="8">
        <v>2022</v>
      </c>
      <c r="E3" s="7">
        <v>2050</v>
      </c>
      <c r="F3" s="15">
        <v>2050</v>
      </c>
      <c r="G3" s="8">
        <v>2050</v>
      </c>
      <c r="H3" s="7">
        <v>2050</v>
      </c>
      <c r="I3" s="15">
        <v>2050</v>
      </c>
      <c r="J3" s="62"/>
      <c r="K3" s="8">
        <v>2050</v>
      </c>
      <c r="L3" s="62"/>
      <c r="M3" s="7">
        <v>2050</v>
      </c>
      <c r="N3" s="15">
        <v>2050</v>
      </c>
      <c r="O3" s="62"/>
      <c r="P3" s="8">
        <v>2050</v>
      </c>
      <c r="R3" s="7">
        <v>2050</v>
      </c>
    </row>
    <row r="4" spans="1:22">
      <c r="A4" s="1" t="s">
        <v>10</v>
      </c>
      <c r="B4" s="4" t="s">
        <v>11</v>
      </c>
      <c r="C4" s="39">
        <v>29</v>
      </c>
      <c r="D4" s="42">
        <v>27.1550430125072</v>
      </c>
      <c r="E4" s="41" t="e">
        <f>(C4*C$16+D4*D$16)/(C$16+D$16)</f>
        <v>#DIV/0!</v>
      </c>
      <c r="F4" s="38">
        <f>C4</f>
        <v>29</v>
      </c>
      <c r="G4" s="39">
        <f>D4</f>
        <v>27.1550430125072</v>
      </c>
      <c r="H4" s="99" t="e">
        <f>(F4*F$16+G4*G$16)/(F$16+G$16)</f>
        <v>#REF!</v>
      </c>
      <c r="I4" s="97">
        <f>F4-2</f>
        <v>27</v>
      </c>
      <c r="J4" s="100">
        <f>(I4-F4)/F4</f>
        <v>-6.8965517241379309E-2</v>
      </c>
      <c r="K4" s="97">
        <f>G4-2</f>
        <v>25.1550430125072</v>
      </c>
      <c r="L4" s="100">
        <f>(K4-G4)/G4</f>
        <v>-7.3651144617183278E-2</v>
      </c>
      <c r="M4" s="49" t="e">
        <f>(I4*I$16+K4*K$16)/(I$16+K$16)</f>
        <v>#REF!</v>
      </c>
      <c r="N4" s="39">
        <f>I4</f>
        <v>27</v>
      </c>
      <c r="O4" s="100">
        <f>(N4-F4)/F4</f>
        <v>-6.8965517241379309E-2</v>
      </c>
      <c r="P4" s="39">
        <f>K4</f>
        <v>25.1550430125072</v>
      </c>
      <c r="Q4" s="100">
        <f>(P4-G4)/G4</f>
        <v>-7.3651144617183278E-2</v>
      </c>
      <c r="R4" s="41" t="e">
        <f>(N4*N$16+P4*P$16)/(N$16+P$16)</f>
        <v>#REF!</v>
      </c>
    </row>
    <row r="5" spans="1:22">
      <c r="A5" s="1" t="s">
        <v>10</v>
      </c>
      <c r="B5" s="4" t="s">
        <v>12</v>
      </c>
      <c r="C5" s="39">
        <v>6</v>
      </c>
      <c r="D5" s="42">
        <v>6.1650995167843554</v>
      </c>
      <c r="E5" s="41" t="e">
        <f>(C5*C$16+D5*D$16)/(C$16+D$16)</f>
        <v>#DIV/0!</v>
      </c>
      <c r="F5" s="38">
        <f>C5</f>
        <v>6</v>
      </c>
      <c r="G5" s="39">
        <f t="shared" ref="G5:G15" si="0">D5</f>
        <v>6.1650995167843554</v>
      </c>
      <c r="H5" s="99" t="e">
        <f t="shared" ref="H5:H19" si="1">(F5*F$16+G5*G$16)/(F$16+G$16)</f>
        <v>#REF!</v>
      </c>
      <c r="I5" s="98">
        <f>F5*(1-10/100)</f>
        <v>5.4</v>
      </c>
      <c r="J5" s="100">
        <f t="shared" ref="J5:J68" si="2">(I5-F5)/F5</f>
        <v>-9.9999999999999936E-2</v>
      </c>
      <c r="K5" s="39">
        <f>G5*(1-5/100)</f>
        <v>5.8568445409451373</v>
      </c>
      <c r="L5" s="100">
        <f t="shared" ref="L5:L68" si="3">(K5-G5)/G5</f>
        <v>-5.0000000000000058E-2</v>
      </c>
      <c r="M5" s="41" t="e">
        <f>(I5*$I$16+K5*$K$16)/($I$16+$K$16)</f>
        <v>#REF!</v>
      </c>
      <c r="N5" s="39">
        <f>F5*(1-20/100)</f>
        <v>4.8000000000000007</v>
      </c>
      <c r="O5" s="100">
        <f t="shared" ref="O5:O68" si="4">(N5-F5)/F5</f>
        <v>-0.19999999999999987</v>
      </c>
      <c r="P5" s="39">
        <f>G5*(1-20/100)</f>
        <v>4.9320796134274847</v>
      </c>
      <c r="Q5" s="100">
        <f t="shared" ref="Q5:Q68" si="5">(P5-G5)/G5</f>
        <v>-0.19999999999999996</v>
      </c>
      <c r="R5" s="41" t="e">
        <f t="shared" ref="R5:R15" si="6">(N5*N$16+P5*P$16)/(N$16+P$16)</f>
        <v>#REF!</v>
      </c>
    </row>
    <row r="6" spans="1:22">
      <c r="A6" s="1" t="s">
        <v>10</v>
      </c>
      <c r="B6" s="4" t="s">
        <v>13</v>
      </c>
      <c r="C6" s="39">
        <v>8</v>
      </c>
      <c r="D6" s="42">
        <v>4.6136395689617267</v>
      </c>
      <c r="E6" s="41" t="e">
        <f>(C6*C$16+D6*D$16)/(C$16+D$16)</f>
        <v>#DIV/0!</v>
      </c>
      <c r="F6" s="38">
        <f>C6</f>
        <v>8</v>
      </c>
      <c r="G6" s="39">
        <f t="shared" si="0"/>
        <v>4.6136395689617267</v>
      </c>
      <c r="H6" s="99" t="e">
        <f t="shared" si="1"/>
        <v>#REF!</v>
      </c>
      <c r="I6" s="98">
        <f t="shared" ref="I6:I7" si="7">F6*(1-10/100)</f>
        <v>7.2</v>
      </c>
      <c r="J6" s="100">
        <f t="shared" si="2"/>
        <v>-9.9999999999999978E-2</v>
      </c>
      <c r="K6" s="39">
        <f t="shared" ref="K6:K7" si="8">G6*(1-5/100)</f>
        <v>4.38295759051364</v>
      </c>
      <c r="L6" s="100">
        <f t="shared" si="3"/>
        <v>-5.0000000000000079E-2</v>
      </c>
      <c r="M6" s="41" t="e">
        <f>(I6*$I$16+K6*$K$16)/($I$16+$K$16)</f>
        <v>#REF!</v>
      </c>
      <c r="N6" s="39">
        <f>F6*(1-20/100)</f>
        <v>6.4</v>
      </c>
      <c r="O6" s="100">
        <f t="shared" si="4"/>
        <v>-0.19999999999999996</v>
      </c>
      <c r="P6" s="39">
        <f t="shared" ref="P6:P7" si="9">G6*(1-20/100)</f>
        <v>3.6909116551693817</v>
      </c>
      <c r="Q6" s="100">
        <f t="shared" si="5"/>
        <v>-0.19999999999999993</v>
      </c>
      <c r="R6" s="41" t="e">
        <f t="shared" si="6"/>
        <v>#REF!</v>
      </c>
    </row>
    <row r="7" spans="1:22">
      <c r="A7" s="1" t="s">
        <v>10</v>
      </c>
      <c r="B7" s="4" t="s">
        <v>14</v>
      </c>
      <c r="C7" s="39">
        <v>8</v>
      </c>
      <c r="D7" s="42">
        <v>5.6136395689617267</v>
      </c>
      <c r="E7" s="45" t="e">
        <f>(C7*C$16+D7*D$16)/(C$16+D$16)</f>
        <v>#DIV/0!</v>
      </c>
      <c r="F7" s="39">
        <f>C7</f>
        <v>8</v>
      </c>
      <c r="G7" s="39">
        <f t="shared" si="0"/>
        <v>5.6136395689617267</v>
      </c>
      <c r="H7" s="99" t="e">
        <f t="shared" si="1"/>
        <v>#REF!</v>
      </c>
      <c r="I7" s="39">
        <f t="shared" si="7"/>
        <v>7.2</v>
      </c>
      <c r="J7" s="100">
        <f t="shared" si="2"/>
        <v>-9.9999999999999978E-2</v>
      </c>
      <c r="K7" s="39">
        <f t="shared" si="8"/>
        <v>5.3329575905136402</v>
      </c>
      <c r="L7" s="100">
        <f t="shared" si="3"/>
        <v>-5.0000000000000031E-2</v>
      </c>
      <c r="M7" s="45" t="e">
        <f>(I7*$I$16+K7*$K$16)/($I$16+$K$16)</f>
        <v>#REF!</v>
      </c>
      <c r="N7" s="39">
        <f t="shared" ref="N7" si="10">F7*(1-20/100)</f>
        <v>6.4</v>
      </c>
      <c r="O7" s="100">
        <f t="shared" si="4"/>
        <v>-0.19999999999999996</v>
      </c>
      <c r="P7" s="39">
        <f t="shared" si="9"/>
        <v>4.4909116551693815</v>
      </c>
      <c r="Q7" s="100">
        <f t="shared" si="5"/>
        <v>-0.19999999999999996</v>
      </c>
      <c r="R7" s="45" t="e">
        <f t="shared" si="6"/>
        <v>#REF!</v>
      </c>
    </row>
    <row r="8" spans="1:22">
      <c r="A8" s="1" t="s">
        <v>10</v>
      </c>
      <c r="B8" s="4" t="s">
        <v>15</v>
      </c>
      <c r="C8" s="39">
        <v>80</v>
      </c>
      <c r="D8" s="42">
        <v>70.096496448367702</v>
      </c>
      <c r="E8" s="45" t="e">
        <f>(C8*C$16+D8*D$16)/(C$16+D$16)</f>
        <v>#DIV/0!</v>
      </c>
      <c r="F8" s="39">
        <f>C8</f>
        <v>80</v>
      </c>
      <c r="G8" s="39">
        <f t="shared" si="0"/>
        <v>70.096496448367702</v>
      </c>
      <c r="H8" s="99" t="e">
        <f t="shared" si="1"/>
        <v>#REF!</v>
      </c>
      <c r="I8" s="39">
        <f>F8+5</f>
        <v>85</v>
      </c>
      <c r="J8" s="100">
        <f t="shared" si="2"/>
        <v>6.25E-2</v>
      </c>
      <c r="K8" s="39">
        <f>G8+6</f>
        <v>76.096496448367702</v>
      </c>
      <c r="L8" s="100">
        <f t="shared" si="3"/>
        <v>8.5596289458197569E-2</v>
      </c>
      <c r="M8" s="45" t="e">
        <f>(I8*$I$16+K8*$K$16)/($I$16+$K$16)</f>
        <v>#REF!</v>
      </c>
      <c r="N8" s="39">
        <f>I8</f>
        <v>85</v>
      </c>
      <c r="O8" s="100">
        <f t="shared" si="4"/>
        <v>6.25E-2</v>
      </c>
      <c r="P8" s="39">
        <f>K8</f>
        <v>76.096496448367702</v>
      </c>
      <c r="Q8" s="100">
        <f t="shared" si="5"/>
        <v>8.5596289458197569E-2</v>
      </c>
      <c r="R8" s="45" t="e">
        <f t="shared" si="6"/>
        <v>#REF!</v>
      </c>
    </row>
    <row r="9" spans="1:22">
      <c r="A9" s="1" t="s">
        <v>10</v>
      </c>
      <c r="B9" s="4" t="s">
        <v>16</v>
      </c>
      <c r="C9" s="39">
        <v>370</v>
      </c>
      <c r="D9" s="42">
        <v>377.57213124039129</v>
      </c>
      <c r="E9" s="45" t="e">
        <f>(C9*C$16+D9*D$16)/(C$16+D$16)</f>
        <v>#DIV/0!</v>
      </c>
      <c r="F9" s="39">
        <f>C9</f>
        <v>370</v>
      </c>
      <c r="G9" s="39">
        <f t="shared" si="0"/>
        <v>377.57213124039129</v>
      </c>
      <c r="H9" s="99" t="e">
        <f t="shared" si="1"/>
        <v>#REF!</v>
      </c>
      <c r="I9" s="39">
        <f>F9*(1+20/100)</f>
        <v>444</v>
      </c>
      <c r="J9" s="100">
        <f t="shared" si="2"/>
        <v>0.2</v>
      </c>
      <c r="K9" s="39">
        <f>G9*(1+30/100)</f>
        <v>490.84377061250871</v>
      </c>
      <c r="L9" s="100">
        <f t="shared" si="3"/>
        <v>0.3000000000000001</v>
      </c>
      <c r="M9" s="45" t="e">
        <f>(I9*$I$16+K9*$K$16)/($I$16+$K$16)</f>
        <v>#REF!</v>
      </c>
      <c r="N9" s="39">
        <f>F9*(1+30/100)</f>
        <v>481</v>
      </c>
      <c r="O9" s="100">
        <f t="shared" si="4"/>
        <v>0.3</v>
      </c>
      <c r="P9" s="39">
        <f>G9*(1+30/100)</f>
        <v>490.84377061250871</v>
      </c>
      <c r="Q9" s="100">
        <f t="shared" si="5"/>
        <v>0.3000000000000001</v>
      </c>
      <c r="R9" s="45" t="e">
        <f t="shared" si="6"/>
        <v>#REF!</v>
      </c>
      <c r="T9" s="16" t="s">
        <v>141</v>
      </c>
      <c r="U9" s="16"/>
      <c r="V9" s="16"/>
    </row>
    <row r="10" spans="1:22">
      <c r="A10" s="1" t="s">
        <v>10</v>
      </c>
      <c r="B10" s="4" t="s">
        <v>17</v>
      </c>
      <c r="C10" s="39">
        <v>520</v>
      </c>
      <c r="D10" s="42">
        <v>492.21666137861968</v>
      </c>
      <c r="E10" s="45" t="e">
        <f>(C10*C$16+D10*D$16)/(C$16+D$16)</f>
        <v>#DIV/0!</v>
      </c>
      <c r="F10" s="39">
        <f>C10</f>
        <v>520</v>
      </c>
      <c r="G10" s="39">
        <f t="shared" si="0"/>
        <v>492.21666137861968</v>
      </c>
      <c r="H10" s="99" t="e">
        <f t="shared" si="1"/>
        <v>#REF!</v>
      </c>
      <c r="I10" s="39">
        <f t="shared" ref="I10:I11" si="11">F10*(1+20/100)</f>
        <v>624</v>
      </c>
      <c r="J10" s="100">
        <f t="shared" si="2"/>
        <v>0.2</v>
      </c>
      <c r="K10" s="39">
        <f t="shared" ref="K10:K12" si="12">G10*(1+30/100)</f>
        <v>639.8816597922056</v>
      </c>
      <c r="L10" s="100">
        <f t="shared" si="3"/>
        <v>0.30000000000000004</v>
      </c>
      <c r="M10" s="45" t="e">
        <f t="shared" ref="M10:M13" si="13">(I10*I$16+K10*K$16)/(I$16+K$16)</f>
        <v>#REF!</v>
      </c>
      <c r="N10" s="39">
        <f t="shared" ref="N10:N12" si="14">F10*(1+30/100)</f>
        <v>676</v>
      </c>
      <c r="O10" s="100">
        <f t="shared" si="4"/>
        <v>0.3</v>
      </c>
      <c r="P10" s="39">
        <f t="shared" ref="P10:P12" si="15">G10*(1+30/100)</f>
        <v>639.8816597922056</v>
      </c>
      <c r="Q10" s="100">
        <f t="shared" si="5"/>
        <v>0.30000000000000004</v>
      </c>
      <c r="R10" s="45" t="e">
        <f t="shared" si="6"/>
        <v>#REF!</v>
      </c>
      <c r="T10" s="16"/>
      <c r="U10" s="16" t="s">
        <v>142</v>
      </c>
      <c r="V10" s="16" t="s">
        <v>143</v>
      </c>
    </row>
    <row r="11" spans="1:22">
      <c r="A11" s="1" t="s">
        <v>10</v>
      </c>
      <c r="B11" s="4" t="s">
        <v>18</v>
      </c>
      <c r="C11" s="39">
        <v>400</v>
      </c>
      <c r="D11" s="42">
        <v>380.00000000000006</v>
      </c>
      <c r="E11" s="45" t="e">
        <f>(C11*C$16+D11*D$16)/(C$16+D$16)</f>
        <v>#DIV/0!</v>
      </c>
      <c r="F11" s="39">
        <f>C11</f>
        <v>400</v>
      </c>
      <c r="G11" s="39">
        <f t="shared" si="0"/>
        <v>380.00000000000006</v>
      </c>
      <c r="H11" s="99" t="e">
        <f t="shared" si="1"/>
        <v>#REF!</v>
      </c>
      <c r="I11" s="39">
        <f t="shared" si="11"/>
        <v>480</v>
      </c>
      <c r="J11" s="100">
        <f t="shared" si="2"/>
        <v>0.2</v>
      </c>
      <c r="K11" s="39">
        <f t="shared" si="12"/>
        <v>494.00000000000011</v>
      </c>
      <c r="L11" s="100">
        <f t="shared" si="3"/>
        <v>0.3000000000000001</v>
      </c>
      <c r="M11" s="45" t="e">
        <f>(I11*I$16+K11*K$16)/(I$16+K$16)</f>
        <v>#REF!</v>
      </c>
      <c r="N11" s="39">
        <f t="shared" si="14"/>
        <v>520</v>
      </c>
      <c r="O11" s="100">
        <f t="shared" si="4"/>
        <v>0.3</v>
      </c>
      <c r="P11" s="39">
        <f t="shared" si="15"/>
        <v>494.00000000000011</v>
      </c>
      <c r="Q11" s="100">
        <f t="shared" si="5"/>
        <v>0.3000000000000001</v>
      </c>
      <c r="R11" s="45" t="e">
        <f t="shared" si="6"/>
        <v>#REF!</v>
      </c>
      <c r="T11" s="16"/>
      <c r="U11" s="16">
        <f>KYRNIR!K33*KYRNIR!B18</f>
        <v>887327.34705304343</v>
      </c>
      <c r="V11" s="16">
        <f>KYRNIR!L33*KYRNIR!B18</f>
        <v>888313.92621053581</v>
      </c>
    </row>
    <row r="12" spans="1:22">
      <c r="A12" s="1" t="s">
        <v>10</v>
      </c>
      <c r="B12" s="4" t="s">
        <v>19</v>
      </c>
      <c r="C12" s="39">
        <v>470</v>
      </c>
      <c r="D12" s="42">
        <v>449.72137206089496</v>
      </c>
      <c r="E12" s="45" t="e">
        <f>(C12*C$16+D12*D$16)/(C$16+D$16)</f>
        <v>#DIV/0!</v>
      </c>
      <c r="F12" s="39">
        <f>C12</f>
        <v>470</v>
      </c>
      <c r="G12" s="39">
        <f t="shared" si="0"/>
        <v>449.72137206089496</v>
      </c>
      <c r="H12" s="99" t="e">
        <f t="shared" si="1"/>
        <v>#REF!</v>
      </c>
      <c r="I12" s="39">
        <f>F12*(1+20/100)</f>
        <v>564</v>
      </c>
      <c r="J12" s="100">
        <f t="shared" si="2"/>
        <v>0.2</v>
      </c>
      <c r="K12" s="39">
        <f t="shared" si="12"/>
        <v>584.63778367916348</v>
      </c>
      <c r="L12" s="100">
        <f t="shared" si="3"/>
        <v>0.30000000000000004</v>
      </c>
      <c r="M12" s="45" t="e">
        <f t="shared" si="13"/>
        <v>#REF!</v>
      </c>
      <c r="N12" s="39">
        <f t="shared" si="14"/>
        <v>611</v>
      </c>
      <c r="O12" s="100">
        <f t="shared" si="4"/>
        <v>0.3</v>
      </c>
      <c r="P12" s="39">
        <f t="shared" si="15"/>
        <v>584.63778367916348</v>
      </c>
      <c r="Q12" s="100">
        <f t="shared" si="5"/>
        <v>0.30000000000000004</v>
      </c>
      <c r="R12" s="45" t="e">
        <f>(N12*N$16+P12*P$16)/(N$16+P$16)</f>
        <v>#REF!</v>
      </c>
    </row>
    <row r="13" spans="1:22">
      <c r="A13" s="1" t="s">
        <v>10</v>
      </c>
      <c r="B13" s="4" t="s">
        <v>20</v>
      </c>
      <c r="C13" s="39">
        <v>3.4</v>
      </c>
      <c r="D13" s="42">
        <v>4.2000000000000011</v>
      </c>
      <c r="E13" s="45" t="e">
        <f>(C13*C$16+D13*D$16)/(C$16+D$16)</f>
        <v>#DIV/0!</v>
      </c>
      <c r="F13" s="39">
        <f>C13</f>
        <v>3.4</v>
      </c>
      <c r="G13" s="39">
        <f t="shared" si="0"/>
        <v>4.2000000000000011</v>
      </c>
      <c r="H13" s="99" t="e">
        <f t="shared" si="1"/>
        <v>#REF!</v>
      </c>
      <c r="I13" s="39">
        <f>F13+0.2</f>
        <v>3.6</v>
      </c>
      <c r="J13" s="100">
        <f t="shared" si="2"/>
        <v>5.8823529411764761E-2</v>
      </c>
      <c r="K13" s="39">
        <f>G13</f>
        <v>4.2000000000000011</v>
      </c>
      <c r="L13" s="100"/>
      <c r="M13" s="45" t="e">
        <f t="shared" si="13"/>
        <v>#REF!</v>
      </c>
      <c r="N13" s="39">
        <f>I13</f>
        <v>3.6</v>
      </c>
      <c r="O13" s="100">
        <f t="shared" si="4"/>
        <v>5.8823529411764761E-2</v>
      </c>
      <c r="P13" s="39">
        <f t="shared" ref="P13:P15" si="16">K13</f>
        <v>4.2000000000000011</v>
      </c>
      <c r="Q13" s="100"/>
      <c r="R13" s="45" t="e">
        <f t="shared" si="6"/>
        <v>#REF!</v>
      </c>
    </row>
    <row r="14" spans="1:22">
      <c r="A14" s="1" t="s">
        <v>10</v>
      </c>
      <c r="B14" s="4" t="s">
        <v>21</v>
      </c>
      <c r="C14" s="39">
        <v>3.5</v>
      </c>
      <c r="D14" s="42">
        <v>3.600000000000001</v>
      </c>
      <c r="E14" s="45" t="e">
        <f>(C14*C$16+D14*D$16)/(C$16+D$16)</f>
        <v>#DIV/0!</v>
      </c>
      <c r="F14" s="39">
        <f>C14</f>
        <v>3.5</v>
      </c>
      <c r="G14" s="39">
        <f t="shared" si="0"/>
        <v>3.600000000000001</v>
      </c>
      <c r="H14" s="99" t="e">
        <f t="shared" si="1"/>
        <v>#REF!</v>
      </c>
      <c r="I14" s="39">
        <f>F14</f>
        <v>3.5</v>
      </c>
      <c r="J14" s="100"/>
      <c r="K14" s="39">
        <f>G14</f>
        <v>3.600000000000001</v>
      </c>
      <c r="L14" s="100"/>
      <c r="M14" s="45" t="e">
        <f>(I14*I$16+K14*K$16)/(I$16+K$16)</f>
        <v>#REF!</v>
      </c>
      <c r="N14" s="39">
        <f>I14</f>
        <v>3.5</v>
      </c>
      <c r="O14" s="100"/>
      <c r="P14" s="39">
        <f t="shared" si="16"/>
        <v>3.600000000000001</v>
      </c>
      <c r="Q14" s="100"/>
      <c r="R14" s="45" t="e">
        <f t="shared" si="6"/>
        <v>#REF!</v>
      </c>
    </row>
    <row r="15" spans="1:22">
      <c r="A15" s="1" t="s">
        <v>10</v>
      </c>
      <c r="B15" s="4" t="s">
        <v>22</v>
      </c>
      <c r="C15" s="80">
        <f>KYRNIR!D26</f>
        <v>1956</v>
      </c>
      <c r="D15" s="80">
        <f>KYRNIR!E26</f>
        <v>1986</v>
      </c>
      <c r="E15" s="46" t="e">
        <f>(C15*C$16+D15*D$16)/(C$16+D$16)</f>
        <v>#DIV/0!</v>
      </c>
      <c r="F15" s="94">
        <f>C15</f>
        <v>1956</v>
      </c>
      <c r="G15" s="94">
        <f t="shared" si="0"/>
        <v>1986</v>
      </c>
      <c r="H15" s="99" t="e">
        <f t="shared" si="1"/>
        <v>#REF!</v>
      </c>
      <c r="I15" s="94">
        <f>F15*(1+20/100)</f>
        <v>2347.1999999999998</v>
      </c>
      <c r="J15" s="100">
        <f t="shared" si="2"/>
        <v>0.1999999999999999</v>
      </c>
      <c r="K15" s="94">
        <f>G15*(1+30/100)</f>
        <v>2581.8000000000002</v>
      </c>
      <c r="L15" s="100">
        <f t="shared" si="3"/>
        <v>0.3000000000000001</v>
      </c>
      <c r="M15" s="45" t="e">
        <f>(I15*I$16+K15*K$16)/(I$16+K$16)</f>
        <v>#REF!</v>
      </c>
      <c r="N15" s="94">
        <f>I15</f>
        <v>2347.1999999999998</v>
      </c>
      <c r="O15" s="100">
        <f t="shared" si="4"/>
        <v>0.1999999999999999</v>
      </c>
      <c r="P15" s="94">
        <f t="shared" si="16"/>
        <v>2581.8000000000002</v>
      </c>
      <c r="Q15" s="100">
        <f t="shared" si="5"/>
        <v>0.3000000000000001</v>
      </c>
      <c r="R15" s="45" t="e">
        <f t="shared" si="6"/>
        <v>#REF!</v>
      </c>
    </row>
    <row r="16" spans="1:22">
      <c r="A16" s="1" t="s">
        <v>10</v>
      </c>
      <c r="B16" s="4" t="s">
        <v>23</v>
      </c>
      <c r="C16" s="93"/>
      <c r="D16" s="93"/>
      <c r="E16" s="30">
        <f>C16+D16</f>
        <v>0</v>
      </c>
      <c r="F16" s="93" t="e">
        <f>(($E$16)*#REF!*0.4)</f>
        <v>#REF!</v>
      </c>
      <c r="G16" s="93" t="e">
        <f>(($E$16)*#REF!*0.6)</f>
        <v>#REF!</v>
      </c>
      <c r="H16" s="99" t="e">
        <f>SUM(F16:G16)</f>
        <v>#REF!</v>
      </c>
      <c r="I16" s="93" t="e">
        <f>F16*(1-13/100)</f>
        <v>#REF!</v>
      </c>
      <c r="J16" s="100"/>
      <c r="K16" s="93" t="e">
        <f>G16*(1-13/100)</f>
        <v>#REF!</v>
      </c>
      <c r="L16" s="100"/>
      <c r="M16" s="30" t="e">
        <f>SUM(I16:K16)</f>
        <v>#REF!</v>
      </c>
      <c r="N16" s="93" t="e">
        <f>F16*(1-20/100)</f>
        <v>#REF!</v>
      </c>
      <c r="O16" s="100"/>
      <c r="P16" s="93" t="e">
        <f>G16*(1-20/100)</f>
        <v>#REF!</v>
      </c>
      <c r="Q16" s="100"/>
      <c r="R16" s="30" t="e">
        <f>SUM(N16:P16)</f>
        <v>#REF!</v>
      </c>
    </row>
    <row r="17" spans="1:18">
      <c r="A17" s="1" t="s">
        <v>10</v>
      </c>
      <c r="B17" s="4" t="s">
        <v>24</v>
      </c>
      <c r="C17" s="28">
        <f>C16/25</f>
        <v>0</v>
      </c>
      <c r="D17" s="28">
        <f>D16/25</f>
        <v>0</v>
      </c>
      <c r="E17" s="30">
        <f>C17+D17</f>
        <v>0</v>
      </c>
      <c r="F17" s="28" t="e">
        <f>((C17)*#REF!*0.4)</f>
        <v>#REF!</v>
      </c>
      <c r="G17" s="28" t="e">
        <f>((D17)*#REF!*0.4)</f>
        <v>#REF!</v>
      </c>
      <c r="H17" s="99" t="e">
        <f t="shared" si="1"/>
        <v>#REF!</v>
      </c>
      <c r="I17" s="28" t="e">
        <f>F17*(1-13/100)</f>
        <v>#REF!</v>
      </c>
      <c r="J17" s="100"/>
      <c r="K17" s="28" t="e">
        <f>G17*(1-13/100)</f>
        <v>#REF!</v>
      </c>
      <c r="L17" s="100"/>
      <c r="M17" s="30" t="e">
        <f>H17/H16*M16</f>
        <v>#REF!</v>
      </c>
      <c r="N17" s="28" t="e">
        <f>I17/I16*N16</f>
        <v>#REF!</v>
      </c>
      <c r="O17" s="100"/>
      <c r="P17" s="28" t="e">
        <f>K17/K16*P16</f>
        <v>#REF!</v>
      </c>
      <c r="Q17" s="100"/>
      <c r="R17" s="30" t="e">
        <f>M17/M16*R16</f>
        <v>#REF!</v>
      </c>
    </row>
    <row r="18" spans="1:18">
      <c r="A18" s="1" t="s">
        <v>10</v>
      </c>
      <c r="B18" s="4" t="s">
        <v>25</v>
      </c>
      <c r="C18" s="40">
        <v>15</v>
      </c>
      <c r="D18" s="96">
        <v>21</v>
      </c>
      <c r="E18" s="45" t="e">
        <f>(C18*$C$16+D18*$D$16)/($C$16+$D$16)</f>
        <v>#DIV/0!</v>
      </c>
      <c r="F18" s="39">
        <f>C18</f>
        <v>15</v>
      </c>
      <c r="G18" s="40">
        <f>D18</f>
        <v>21</v>
      </c>
      <c r="H18" s="99" t="e">
        <f t="shared" si="1"/>
        <v>#REF!</v>
      </c>
      <c r="I18" s="39">
        <f>F18</f>
        <v>15</v>
      </c>
      <c r="J18" s="100"/>
      <c r="K18" s="39">
        <f>G18</f>
        <v>21</v>
      </c>
      <c r="L18" s="100"/>
      <c r="M18" s="45" t="e">
        <f>(I18*$I$16+K18*$K$16)/($I$16+$K$16)</f>
        <v>#REF!</v>
      </c>
      <c r="N18" s="39">
        <f>I18</f>
        <v>15</v>
      </c>
      <c r="O18" s="100"/>
      <c r="P18" s="39">
        <f>K18</f>
        <v>21</v>
      </c>
      <c r="Q18" s="100"/>
      <c r="R18" s="45" t="e">
        <f>(N18*N$16+P18*P$16)/(N$16+P$16)</f>
        <v>#REF!</v>
      </c>
    </row>
    <row r="19" spans="1:18">
      <c r="A19" s="1" t="s">
        <v>10</v>
      </c>
      <c r="B19" s="4" t="s">
        <v>26</v>
      </c>
      <c r="C19" s="39">
        <v>40</v>
      </c>
      <c r="D19" s="95">
        <v>33</v>
      </c>
      <c r="E19" s="45" t="e">
        <f>(C19*$C$16+D19*$D$16)/($C$16+$D$16)</f>
        <v>#DIV/0!</v>
      </c>
      <c r="F19" s="39">
        <f>C19</f>
        <v>40</v>
      </c>
      <c r="G19" s="40">
        <f t="shared" ref="G19" si="17">D19</f>
        <v>33</v>
      </c>
      <c r="H19" s="99" t="e">
        <f t="shared" si="1"/>
        <v>#REF!</v>
      </c>
      <c r="I19" s="39">
        <f>F19</f>
        <v>40</v>
      </c>
      <c r="J19" s="100"/>
      <c r="K19" s="39">
        <f>G19*1.1</f>
        <v>36.300000000000004</v>
      </c>
      <c r="L19" s="100">
        <f t="shared" si="3"/>
        <v>0.10000000000000013</v>
      </c>
      <c r="M19" s="45" t="e">
        <f>(I19*$I$16+K19*$K$16)/($I$16+$K$16)</f>
        <v>#REF!</v>
      </c>
      <c r="N19" s="39">
        <f>I19</f>
        <v>40</v>
      </c>
      <c r="O19" s="100"/>
      <c r="P19" s="39">
        <f>K19</f>
        <v>36.300000000000004</v>
      </c>
      <c r="Q19" s="100">
        <f t="shared" si="5"/>
        <v>0.10000000000000013</v>
      </c>
      <c r="R19" s="45" t="e">
        <f>(N19*N$16+P19*P$16)/(N$16+P$16)</f>
        <v>#REF!</v>
      </c>
    </row>
    <row r="20" spans="1:18">
      <c r="A20" s="2"/>
      <c r="B20" s="2"/>
      <c r="C20" s="2"/>
      <c r="D20" s="2"/>
      <c r="E20" s="2"/>
      <c r="F20" s="2"/>
      <c r="G20" s="2"/>
      <c r="H20" s="2"/>
      <c r="I20" s="2"/>
      <c r="J20" s="100"/>
      <c r="K20" s="2"/>
      <c r="L20" s="100"/>
      <c r="M20" s="2"/>
      <c r="N20" s="2"/>
      <c r="O20" s="100"/>
      <c r="P20" s="2"/>
      <c r="Q20" s="100"/>
      <c r="R20" s="2"/>
    </row>
    <row r="21" spans="1:18">
      <c r="A21" s="19" t="s">
        <v>27</v>
      </c>
      <c r="B21" s="20" t="s">
        <v>28</v>
      </c>
      <c r="C21" s="29"/>
      <c r="D21" s="29">
        <v>5</v>
      </c>
      <c r="E21" s="45" t="e">
        <f>(C21*$C$16+D21*$D$16)/($C$16+$D$16)</f>
        <v>#DIV/0!</v>
      </c>
      <c r="F21" s="29" t="str">
        <f>IF(C21="","",C21)</f>
        <v/>
      </c>
      <c r="G21" s="29">
        <f>IF(D21="","",D21)</f>
        <v>5</v>
      </c>
      <c r="H21" s="45" t="e">
        <f>(F21*$C$16+G21*$D$16)/($C$16+$D$16)</f>
        <v>#VALUE!</v>
      </c>
      <c r="I21" s="12" t="str">
        <f>IF(C21="","",C21)</f>
        <v/>
      </c>
      <c r="J21" s="100"/>
      <c r="K21" s="47">
        <v>5</v>
      </c>
      <c r="L21" s="100"/>
      <c r="M21" s="45" t="e">
        <f>(I21*$I$16+K21*$K$16)/($I$16+$K$16)</f>
        <v>#VALUE!</v>
      </c>
      <c r="N21" s="12" t="str">
        <f>I21</f>
        <v/>
      </c>
      <c r="O21" s="100"/>
      <c r="P21" s="47">
        <v>5</v>
      </c>
      <c r="Q21" s="100"/>
      <c r="R21" s="45" t="e">
        <f>M21</f>
        <v>#VALUE!</v>
      </c>
    </row>
    <row r="22" spans="1:18">
      <c r="A22" s="21" t="s">
        <v>27</v>
      </c>
      <c r="B22" s="4" t="s">
        <v>29</v>
      </c>
      <c r="C22" s="29"/>
      <c r="D22" s="29"/>
      <c r="E22" s="45"/>
      <c r="F22" s="29" t="str">
        <f t="shared" ref="F22:F78" si="18">IF(C22="","",C22)</f>
        <v/>
      </c>
      <c r="G22" s="29" t="str">
        <f t="shared" ref="G22:G78" si="19">IF(D22="","",D22)</f>
        <v/>
      </c>
      <c r="H22" s="45"/>
      <c r="I22" s="12" t="str">
        <f>F22</f>
        <v/>
      </c>
      <c r="J22" s="100"/>
      <c r="K22" s="47">
        <v>0</v>
      </c>
      <c r="L22" s="100"/>
      <c r="M22" s="45" t="e">
        <f t="shared" ref="M22:M78" si="20">(I22*$I$16+K22*$K$16)/($I$16+$K$16)</f>
        <v>#VALUE!</v>
      </c>
      <c r="N22" s="12" t="str">
        <f>I22</f>
        <v/>
      </c>
      <c r="O22" s="100"/>
      <c r="P22" s="47">
        <v>0</v>
      </c>
      <c r="Q22" s="100"/>
      <c r="R22" s="45" t="e">
        <f t="shared" ref="R22:R78" si="21">M22</f>
        <v>#VALUE!</v>
      </c>
    </row>
    <row r="23" spans="1:18">
      <c r="A23" s="21" t="s">
        <v>27</v>
      </c>
      <c r="B23" s="4" t="s">
        <v>30</v>
      </c>
      <c r="C23" s="29"/>
      <c r="D23" s="29">
        <v>0</v>
      </c>
      <c r="E23" s="45"/>
      <c r="F23" s="29" t="str">
        <f t="shared" si="18"/>
        <v/>
      </c>
      <c r="G23" s="29">
        <f t="shared" si="19"/>
        <v>0</v>
      </c>
      <c r="H23" s="45"/>
      <c r="I23" s="12" t="str">
        <f>F23</f>
        <v/>
      </c>
      <c r="J23" s="100"/>
      <c r="K23" s="12">
        <f>G23</f>
        <v>0</v>
      </c>
      <c r="L23" s="100"/>
      <c r="M23" s="45" t="e">
        <f t="shared" si="20"/>
        <v>#VALUE!</v>
      </c>
      <c r="N23" s="12" t="str">
        <f>I23</f>
        <v/>
      </c>
      <c r="O23" s="100"/>
      <c r="P23" s="12">
        <f>K23</f>
        <v>0</v>
      </c>
      <c r="Q23" s="100"/>
      <c r="R23" s="45" t="e">
        <f t="shared" si="21"/>
        <v>#VALUE!</v>
      </c>
    </row>
    <row r="24" spans="1:18">
      <c r="A24" s="21" t="s">
        <v>27</v>
      </c>
      <c r="B24" s="4" t="s">
        <v>31</v>
      </c>
      <c r="C24" s="29"/>
      <c r="D24" s="29"/>
      <c r="E24" s="45"/>
      <c r="F24" s="29" t="str">
        <f t="shared" si="18"/>
        <v/>
      </c>
      <c r="G24" s="29" t="str">
        <f t="shared" si="19"/>
        <v/>
      </c>
      <c r="H24" s="45"/>
      <c r="I24" s="12" t="str">
        <f t="shared" ref="I24:I49" si="22">F24</f>
        <v/>
      </c>
      <c r="J24" s="100"/>
      <c r="K24" s="12" t="str">
        <f>G24</f>
        <v/>
      </c>
      <c r="L24" s="100"/>
      <c r="M24" s="45" t="e">
        <f t="shared" si="20"/>
        <v>#VALUE!</v>
      </c>
      <c r="N24" s="12" t="str">
        <f t="shared" ref="N24:N26" si="23">I24</f>
        <v/>
      </c>
      <c r="O24" s="100"/>
      <c r="P24" s="12" t="str">
        <f t="shared" ref="P24" si="24">K24</f>
        <v/>
      </c>
      <c r="Q24" s="100"/>
      <c r="R24" s="45" t="e">
        <f t="shared" si="21"/>
        <v>#VALUE!</v>
      </c>
    </row>
    <row r="25" spans="1:18">
      <c r="A25" s="21" t="s">
        <v>27</v>
      </c>
      <c r="B25" s="4" t="s">
        <v>32</v>
      </c>
      <c r="C25" s="29"/>
      <c r="D25" s="29"/>
      <c r="E25" s="45" t="e">
        <f>(C25*$C$16+D25*$D$16)/($C$16+$D$16)</f>
        <v>#DIV/0!</v>
      </c>
      <c r="F25" s="29" t="str">
        <f t="shared" si="18"/>
        <v/>
      </c>
      <c r="G25" s="29" t="str">
        <f t="shared" si="19"/>
        <v/>
      </c>
      <c r="H25" s="45" t="e">
        <f>(F25*$C$16+G25*$D$16)/($C$16+$D$16)</f>
        <v>#VALUE!</v>
      </c>
      <c r="I25" s="12" t="str">
        <f t="shared" si="22"/>
        <v/>
      </c>
      <c r="J25" s="100"/>
      <c r="K25" s="12">
        <v>9</v>
      </c>
      <c r="L25" s="100" t="e">
        <f t="shared" si="3"/>
        <v>#VALUE!</v>
      </c>
      <c r="M25" s="45" t="e">
        <f t="shared" si="20"/>
        <v>#VALUE!</v>
      </c>
      <c r="N25" s="12" t="str">
        <f t="shared" si="23"/>
        <v/>
      </c>
      <c r="O25" s="100"/>
      <c r="P25" s="12">
        <v>9</v>
      </c>
      <c r="Q25" s="100" t="e">
        <f t="shared" si="5"/>
        <v>#VALUE!</v>
      </c>
      <c r="R25" s="45" t="e">
        <f t="shared" si="21"/>
        <v>#VALUE!</v>
      </c>
    </row>
    <row r="26" spans="1:18">
      <c r="A26" s="21" t="s">
        <v>27</v>
      </c>
      <c r="B26" s="4" t="s">
        <v>33</v>
      </c>
      <c r="C26" s="29"/>
      <c r="D26" s="29"/>
      <c r="E26" s="45"/>
      <c r="F26" s="29" t="str">
        <f t="shared" si="18"/>
        <v/>
      </c>
      <c r="G26" s="29" t="str">
        <f t="shared" si="19"/>
        <v/>
      </c>
      <c r="H26" s="45"/>
      <c r="I26" s="12" t="str">
        <f t="shared" si="22"/>
        <v/>
      </c>
      <c r="J26" s="100"/>
      <c r="K26" s="12" t="str">
        <f>G26</f>
        <v/>
      </c>
      <c r="L26" s="100"/>
      <c r="M26" s="45" t="e">
        <f t="shared" si="20"/>
        <v>#VALUE!</v>
      </c>
      <c r="N26" s="12" t="str">
        <f t="shared" si="23"/>
        <v/>
      </c>
      <c r="O26" s="100"/>
      <c r="P26" s="12" t="str">
        <f t="shared" ref="P26:P30" si="25">K26</f>
        <v/>
      </c>
      <c r="Q26" s="100"/>
      <c r="R26" s="45" t="e">
        <f t="shared" si="21"/>
        <v>#VALUE!</v>
      </c>
    </row>
    <row r="27" spans="1:18">
      <c r="A27" s="21" t="s">
        <v>27</v>
      </c>
      <c r="B27" s="4" t="s">
        <v>34</v>
      </c>
      <c r="C27" s="29">
        <v>10</v>
      </c>
      <c r="D27" s="29">
        <v>5</v>
      </c>
      <c r="E27" s="45" t="e">
        <f>(C27*$C$16+D27*$D$16)/($C$16+$D$16)</f>
        <v>#DIV/0!</v>
      </c>
      <c r="F27" s="29">
        <f t="shared" si="18"/>
        <v>10</v>
      </c>
      <c r="G27" s="29">
        <f t="shared" si="19"/>
        <v>5</v>
      </c>
      <c r="H27" s="45" t="e">
        <f>(F27*$C$16+G27*$D$16)/($C$16+$D$16)</f>
        <v>#DIV/0!</v>
      </c>
      <c r="I27" s="12">
        <v>5</v>
      </c>
      <c r="J27" s="100"/>
      <c r="K27" s="12">
        <f>G27</f>
        <v>5</v>
      </c>
      <c r="L27" s="100"/>
      <c r="M27" s="45" t="e">
        <f t="shared" si="20"/>
        <v>#REF!</v>
      </c>
      <c r="N27" s="12"/>
      <c r="O27" s="100">
        <f t="shared" si="4"/>
        <v>-1</v>
      </c>
      <c r="P27" s="12">
        <f t="shared" si="25"/>
        <v>5</v>
      </c>
      <c r="Q27" s="100"/>
      <c r="R27" s="45" t="e">
        <f t="shared" si="21"/>
        <v>#REF!</v>
      </c>
    </row>
    <row r="28" spans="1:18">
      <c r="A28" s="21" t="s">
        <v>27</v>
      </c>
      <c r="B28" s="4" t="s">
        <v>35</v>
      </c>
      <c r="C28" s="29"/>
      <c r="D28" s="29"/>
      <c r="E28" s="45"/>
      <c r="F28" s="29" t="str">
        <f t="shared" si="18"/>
        <v/>
      </c>
      <c r="G28" s="29" t="str">
        <f t="shared" si="19"/>
        <v/>
      </c>
      <c r="H28" s="45"/>
      <c r="I28" s="12" t="str">
        <f t="shared" si="22"/>
        <v/>
      </c>
      <c r="J28" s="100"/>
      <c r="K28" s="12" t="str">
        <f>G28</f>
        <v/>
      </c>
      <c r="L28" s="100"/>
      <c r="M28" s="45" t="e">
        <f t="shared" si="20"/>
        <v>#VALUE!</v>
      </c>
      <c r="N28" s="12" t="str">
        <f t="shared" ref="N28:N29" si="26">I28</f>
        <v/>
      </c>
      <c r="O28" s="100"/>
      <c r="P28" s="12" t="str">
        <f t="shared" si="25"/>
        <v/>
      </c>
      <c r="Q28" s="100"/>
      <c r="R28" s="45" t="e">
        <f t="shared" si="21"/>
        <v>#VALUE!</v>
      </c>
    </row>
    <row r="29" spans="1:18">
      <c r="A29" s="21" t="s">
        <v>27</v>
      </c>
      <c r="B29" s="4" t="s">
        <v>36</v>
      </c>
      <c r="C29" s="29"/>
      <c r="D29" s="29"/>
      <c r="E29" s="45"/>
      <c r="F29" s="29" t="str">
        <f t="shared" si="18"/>
        <v/>
      </c>
      <c r="G29" s="29" t="str">
        <f t="shared" si="19"/>
        <v/>
      </c>
      <c r="H29" s="45"/>
      <c r="I29" s="12" t="str">
        <f t="shared" si="22"/>
        <v/>
      </c>
      <c r="J29" s="100"/>
      <c r="K29" s="12" t="str">
        <f>G29</f>
        <v/>
      </c>
      <c r="L29" s="100"/>
      <c r="M29" s="45" t="e">
        <f t="shared" si="20"/>
        <v>#VALUE!</v>
      </c>
      <c r="N29" s="12" t="str">
        <f t="shared" si="26"/>
        <v/>
      </c>
      <c r="O29" s="100"/>
      <c r="P29" s="12" t="str">
        <f t="shared" si="25"/>
        <v/>
      </c>
      <c r="Q29" s="100"/>
      <c r="R29" s="45" t="e">
        <f t="shared" si="21"/>
        <v>#VALUE!</v>
      </c>
    </row>
    <row r="30" spans="1:18">
      <c r="A30" s="21" t="s">
        <v>27</v>
      </c>
      <c r="B30" s="4" t="s">
        <v>37</v>
      </c>
      <c r="C30" s="29"/>
      <c r="D30" s="29"/>
      <c r="E30" s="45"/>
      <c r="F30" s="29">
        <v>0</v>
      </c>
      <c r="G30" s="29" t="str">
        <f t="shared" si="19"/>
        <v/>
      </c>
      <c r="H30" s="45"/>
      <c r="I30" s="12">
        <v>5</v>
      </c>
      <c r="J30" s="100"/>
      <c r="K30" s="12" t="str">
        <f>G30</f>
        <v/>
      </c>
      <c r="L30" s="100"/>
      <c r="M30" s="45" t="e">
        <f t="shared" si="20"/>
        <v>#REF!</v>
      </c>
      <c r="N30" s="12">
        <v>5</v>
      </c>
      <c r="O30" s="100"/>
      <c r="P30" s="12" t="str">
        <f t="shared" si="25"/>
        <v/>
      </c>
      <c r="Q30" s="100"/>
      <c r="R30" s="45" t="e">
        <f t="shared" si="21"/>
        <v>#REF!</v>
      </c>
    </row>
    <row r="31" spans="1:18">
      <c r="A31" s="21" t="s">
        <v>27</v>
      </c>
      <c r="B31" s="4" t="s">
        <v>38</v>
      </c>
      <c r="C31" s="29">
        <v>10</v>
      </c>
      <c r="D31" s="29">
        <v>5</v>
      </c>
      <c r="E31" s="45" t="e">
        <f>(C31*$C$16+D31*$D$16)/($C$16+$D$16)</f>
        <v>#DIV/0!</v>
      </c>
      <c r="F31" s="29">
        <f t="shared" si="18"/>
        <v>10</v>
      </c>
      <c r="G31" s="29">
        <f t="shared" si="19"/>
        <v>5</v>
      </c>
      <c r="H31" s="45" t="e">
        <f>(F31*$C$16+G31*$D$16)/($C$16+$D$16)</f>
        <v>#DIV/0!</v>
      </c>
      <c r="I31" s="12">
        <v>0</v>
      </c>
      <c r="J31" s="100"/>
      <c r="K31" s="12">
        <v>0</v>
      </c>
      <c r="L31" s="100">
        <f t="shared" si="3"/>
        <v>-1</v>
      </c>
      <c r="M31" s="45" t="e">
        <f t="shared" si="20"/>
        <v>#REF!</v>
      </c>
      <c r="N31" s="12">
        <v>0</v>
      </c>
      <c r="O31" s="100">
        <f t="shared" si="4"/>
        <v>-1</v>
      </c>
      <c r="P31" s="12">
        <v>0</v>
      </c>
      <c r="Q31" s="100">
        <f t="shared" si="5"/>
        <v>-1</v>
      </c>
      <c r="R31" s="45" t="e">
        <f t="shared" si="21"/>
        <v>#REF!</v>
      </c>
    </row>
    <row r="32" spans="1:18">
      <c r="A32" s="21" t="s">
        <v>27</v>
      </c>
      <c r="B32" s="4" t="s">
        <v>39</v>
      </c>
      <c r="C32" s="29"/>
      <c r="D32" s="29"/>
      <c r="E32" s="45" t="e">
        <f>(C32*$C$16+D32*$D$16)/($C$16+$D$16)</f>
        <v>#DIV/0!</v>
      </c>
      <c r="F32" s="29" t="str">
        <f t="shared" si="18"/>
        <v/>
      </c>
      <c r="G32" s="29" t="str">
        <f t="shared" si="19"/>
        <v/>
      </c>
      <c r="H32" s="45" t="e">
        <f>(F32*$C$16+G32*$D$16)/($C$16+$D$16)</f>
        <v>#VALUE!</v>
      </c>
      <c r="I32" s="12" t="str">
        <f t="shared" si="22"/>
        <v/>
      </c>
      <c r="J32" s="100"/>
      <c r="K32" s="12" t="str">
        <f>G32</f>
        <v/>
      </c>
      <c r="L32" s="100"/>
      <c r="M32" s="45" t="e">
        <f t="shared" si="20"/>
        <v>#VALUE!</v>
      </c>
      <c r="N32" s="12" t="str">
        <f t="shared" ref="N32:N35" si="27">I32</f>
        <v/>
      </c>
      <c r="O32" s="100"/>
      <c r="P32" s="12" t="str">
        <f t="shared" ref="P32:P33" si="28">K32</f>
        <v/>
      </c>
      <c r="Q32" s="100"/>
      <c r="R32" s="45" t="e">
        <f t="shared" si="21"/>
        <v>#VALUE!</v>
      </c>
    </row>
    <row r="33" spans="1:18">
      <c r="A33" s="21" t="s">
        <v>27</v>
      </c>
      <c r="B33" s="4" t="s">
        <v>40</v>
      </c>
      <c r="C33" s="29"/>
      <c r="D33" s="29"/>
      <c r="E33" s="45" t="e">
        <f>(C33*$C$16+D33*$D$16)/($C$16+$D$16)</f>
        <v>#DIV/0!</v>
      </c>
      <c r="F33" s="29" t="str">
        <f t="shared" si="18"/>
        <v/>
      </c>
      <c r="G33" s="29" t="str">
        <f t="shared" si="19"/>
        <v/>
      </c>
      <c r="H33" s="45" t="e">
        <f>(F33*$C$16+G33*$D$16)/($C$16+$D$16)</f>
        <v>#VALUE!</v>
      </c>
      <c r="I33" s="12" t="str">
        <f t="shared" si="22"/>
        <v/>
      </c>
      <c r="J33" s="100"/>
      <c r="K33" s="12" t="str">
        <f>G33</f>
        <v/>
      </c>
      <c r="L33" s="100"/>
      <c r="M33" s="45" t="e">
        <f t="shared" si="20"/>
        <v>#VALUE!</v>
      </c>
      <c r="N33" s="12" t="str">
        <f t="shared" si="27"/>
        <v/>
      </c>
      <c r="O33" s="100"/>
      <c r="P33" s="12" t="str">
        <f t="shared" si="28"/>
        <v/>
      </c>
      <c r="Q33" s="100"/>
      <c r="R33" s="45" t="e">
        <f t="shared" si="21"/>
        <v>#VALUE!</v>
      </c>
    </row>
    <row r="34" spans="1:18">
      <c r="A34" s="21" t="s">
        <v>27</v>
      </c>
      <c r="B34" s="4" t="s">
        <v>41</v>
      </c>
      <c r="C34" s="29">
        <v>40</v>
      </c>
      <c r="D34" s="29">
        <v>25</v>
      </c>
      <c r="E34" s="45" t="e">
        <f>(C34*$C$16+D34*$D$16)/($C$16+$D$16)</f>
        <v>#DIV/0!</v>
      </c>
      <c r="F34" s="29">
        <f t="shared" si="18"/>
        <v>40</v>
      </c>
      <c r="G34" s="29">
        <f t="shared" si="19"/>
        <v>25</v>
      </c>
      <c r="H34" s="45" t="e">
        <f>(F34*$C$16+G34*$D$16)/($C$16+$D$16)</f>
        <v>#DIV/0!</v>
      </c>
      <c r="I34" s="12">
        <f t="shared" si="22"/>
        <v>40</v>
      </c>
      <c r="J34" s="100"/>
      <c r="K34" s="12">
        <v>14</v>
      </c>
      <c r="L34" s="100">
        <f t="shared" si="3"/>
        <v>-0.44</v>
      </c>
      <c r="M34" s="45" t="e">
        <f t="shared" si="20"/>
        <v>#REF!</v>
      </c>
      <c r="N34" s="12">
        <v>34</v>
      </c>
      <c r="O34" s="100">
        <f t="shared" si="4"/>
        <v>-0.15</v>
      </c>
      <c r="P34" s="12">
        <v>14</v>
      </c>
      <c r="Q34" s="100">
        <f t="shared" si="5"/>
        <v>-0.44</v>
      </c>
      <c r="R34" s="45" t="e">
        <f t="shared" si="21"/>
        <v>#REF!</v>
      </c>
    </row>
    <row r="35" spans="1:18">
      <c r="A35" s="21" t="s">
        <v>27</v>
      </c>
      <c r="B35" s="4" t="s">
        <v>42</v>
      </c>
      <c r="C35" s="29">
        <v>10</v>
      </c>
      <c r="D35" s="29">
        <v>5</v>
      </c>
      <c r="E35" s="45" t="e">
        <f>(C35*$C$16+D35*$D$16)/($C$16+$D$16)</f>
        <v>#DIV/0!</v>
      </c>
      <c r="F35" s="29">
        <f t="shared" si="18"/>
        <v>10</v>
      </c>
      <c r="G35" s="29">
        <f t="shared" si="19"/>
        <v>5</v>
      </c>
      <c r="H35" s="45" t="e">
        <f>(F35*$C$16+G35*$D$16)/($C$16+$D$16)</f>
        <v>#DIV/0!</v>
      </c>
      <c r="I35" s="12">
        <f t="shared" si="22"/>
        <v>10</v>
      </c>
      <c r="J35" s="100"/>
      <c r="K35" s="12">
        <f>G35</f>
        <v>5</v>
      </c>
      <c r="L35" s="100"/>
      <c r="M35" s="45" t="e">
        <f t="shared" si="20"/>
        <v>#REF!</v>
      </c>
      <c r="N35" s="12">
        <f t="shared" si="27"/>
        <v>10</v>
      </c>
      <c r="O35" s="100"/>
      <c r="P35" s="12">
        <f t="shared" ref="P35" si="29">K35</f>
        <v>5</v>
      </c>
      <c r="Q35" s="100"/>
      <c r="R35" s="45" t="e">
        <f t="shared" si="21"/>
        <v>#REF!</v>
      </c>
    </row>
    <row r="36" spans="1:18">
      <c r="A36" s="21" t="s">
        <v>27</v>
      </c>
      <c r="B36" s="4" t="s">
        <v>43</v>
      </c>
      <c r="C36" s="29"/>
      <c r="D36" s="29"/>
      <c r="E36" s="45" t="e">
        <f>(C36*$C$16+D36*$D$16)/($C$16+$D$16)</f>
        <v>#DIV/0!</v>
      </c>
      <c r="F36" s="29" t="str">
        <f t="shared" si="18"/>
        <v/>
      </c>
      <c r="G36" s="29" t="str">
        <f t="shared" si="19"/>
        <v/>
      </c>
      <c r="H36" s="45" t="e">
        <f>(F36*$C$16+G36*$D$16)/($C$16+$D$16)</f>
        <v>#VALUE!</v>
      </c>
      <c r="I36" s="12">
        <v>10</v>
      </c>
      <c r="J36" s="100"/>
      <c r="K36" s="12">
        <v>26</v>
      </c>
      <c r="L36" s="100" t="e">
        <f t="shared" si="3"/>
        <v>#VALUE!</v>
      </c>
      <c r="M36" s="45" t="e">
        <f>(I36*$I$16+K36*$K$16)/($I$16+$K$16)</f>
        <v>#REF!</v>
      </c>
      <c r="N36" s="12">
        <v>16</v>
      </c>
      <c r="O36" s="100"/>
      <c r="P36" s="12">
        <v>26</v>
      </c>
      <c r="Q36" s="100" t="e">
        <f t="shared" si="5"/>
        <v>#VALUE!</v>
      </c>
      <c r="R36" s="45" t="e">
        <f t="shared" si="21"/>
        <v>#REF!</v>
      </c>
    </row>
    <row r="37" spans="1:18">
      <c r="A37" s="21" t="s">
        <v>27</v>
      </c>
      <c r="B37" s="4" t="s">
        <v>44</v>
      </c>
      <c r="C37" s="29"/>
      <c r="D37" s="29"/>
      <c r="E37" s="45"/>
      <c r="F37" s="29" t="str">
        <f t="shared" si="18"/>
        <v/>
      </c>
      <c r="G37" s="29" t="str">
        <f t="shared" si="19"/>
        <v/>
      </c>
      <c r="H37" s="45"/>
      <c r="I37" s="12" t="str">
        <f t="shared" si="22"/>
        <v/>
      </c>
      <c r="J37" s="100"/>
      <c r="K37" s="12" t="str">
        <f>G37</f>
        <v/>
      </c>
      <c r="L37" s="100"/>
      <c r="M37" s="45" t="e">
        <f t="shared" si="20"/>
        <v>#VALUE!</v>
      </c>
      <c r="N37" s="12" t="str">
        <f t="shared" ref="N37" si="30">I37</f>
        <v/>
      </c>
      <c r="O37" s="100"/>
      <c r="P37" s="12" t="str">
        <f t="shared" ref="P37:P46" si="31">K37</f>
        <v/>
      </c>
      <c r="Q37" s="100"/>
      <c r="R37" s="45" t="e">
        <f t="shared" si="21"/>
        <v>#VALUE!</v>
      </c>
    </row>
    <row r="38" spans="1:18">
      <c r="A38" s="21" t="s">
        <v>27</v>
      </c>
      <c r="B38" s="4" t="s">
        <v>45</v>
      </c>
      <c r="C38" s="29">
        <v>10</v>
      </c>
      <c r="D38" s="29">
        <v>15</v>
      </c>
      <c r="E38" s="45" t="e">
        <f>(C38*$C$16+D38*$D$16)/($C$16+$D$16)</f>
        <v>#DIV/0!</v>
      </c>
      <c r="F38" s="29">
        <f t="shared" si="18"/>
        <v>10</v>
      </c>
      <c r="G38" s="29">
        <f t="shared" si="19"/>
        <v>15</v>
      </c>
      <c r="H38" s="45" t="e">
        <f>(F38*$C$16+G38*$D$16)/($C$16+$D$16)</f>
        <v>#DIV/0!</v>
      </c>
      <c r="I38" s="12">
        <v>5</v>
      </c>
      <c r="J38" s="100"/>
      <c r="K38" s="12">
        <f>G38</f>
        <v>15</v>
      </c>
      <c r="L38" s="100">
        <f t="shared" si="3"/>
        <v>0</v>
      </c>
      <c r="M38" s="45" t="e">
        <f t="shared" si="20"/>
        <v>#REF!</v>
      </c>
      <c r="N38" s="12">
        <v>5</v>
      </c>
      <c r="O38" s="100">
        <f t="shared" si="4"/>
        <v>-0.5</v>
      </c>
      <c r="P38" s="12">
        <f t="shared" si="31"/>
        <v>15</v>
      </c>
      <c r="Q38" s="100"/>
      <c r="R38" s="45" t="e">
        <f t="shared" si="21"/>
        <v>#REF!</v>
      </c>
    </row>
    <row r="39" spans="1:18">
      <c r="A39" s="21" t="s">
        <v>27</v>
      </c>
      <c r="B39" s="4" t="s">
        <v>46</v>
      </c>
      <c r="C39" s="29"/>
      <c r="D39" s="29"/>
      <c r="E39" s="45"/>
      <c r="F39" s="29" t="str">
        <f t="shared" si="18"/>
        <v/>
      </c>
      <c r="G39" s="29" t="str">
        <f t="shared" si="19"/>
        <v/>
      </c>
      <c r="H39" s="45"/>
      <c r="I39" s="12" t="str">
        <f t="shared" si="22"/>
        <v/>
      </c>
      <c r="J39" s="100"/>
      <c r="K39" s="12" t="str">
        <f>G39</f>
        <v/>
      </c>
      <c r="L39" s="100"/>
      <c r="M39" s="45" t="e">
        <f t="shared" si="20"/>
        <v>#VALUE!</v>
      </c>
      <c r="N39" s="12" t="str">
        <f t="shared" ref="N39" si="32">I39</f>
        <v/>
      </c>
      <c r="O39" s="100"/>
      <c r="P39" s="12" t="str">
        <f t="shared" si="31"/>
        <v/>
      </c>
      <c r="Q39" s="100"/>
      <c r="R39" s="45" t="e">
        <f t="shared" si="21"/>
        <v>#VALUE!</v>
      </c>
    </row>
    <row r="40" spans="1:18">
      <c r="A40" s="21" t="s">
        <v>27</v>
      </c>
      <c r="B40" s="4" t="s">
        <v>47</v>
      </c>
      <c r="C40" s="29">
        <v>10</v>
      </c>
      <c r="D40" s="29">
        <v>15</v>
      </c>
      <c r="E40" s="45" t="e">
        <f>(C40*$C$16+D40*$D$16)/($C$16+$D$16)</f>
        <v>#DIV/0!</v>
      </c>
      <c r="F40" s="29">
        <f t="shared" si="18"/>
        <v>10</v>
      </c>
      <c r="G40" s="29">
        <f t="shared" si="19"/>
        <v>15</v>
      </c>
      <c r="H40" s="45" t="e">
        <f>(F40*$C$16+G40*$D$16)/($C$16+$D$16)</f>
        <v>#DIV/0!</v>
      </c>
      <c r="I40" s="12">
        <v>5</v>
      </c>
      <c r="J40" s="100"/>
      <c r="K40" s="12">
        <f>G40</f>
        <v>15</v>
      </c>
      <c r="L40" s="100"/>
      <c r="M40" s="45" t="e">
        <f t="shared" si="20"/>
        <v>#REF!</v>
      </c>
      <c r="N40" s="12">
        <v>5</v>
      </c>
      <c r="O40" s="100">
        <f t="shared" si="4"/>
        <v>-0.5</v>
      </c>
      <c r="P40" s="12">
        <f t="shared" si="31"/>
        <v>15</v>
      </c>
      <c r="Q40" s="100"/>
      <c r="R40" s="45" t="e">
        <f t="shared" si="21"/>
        <v>#REF!</v>
      </c>
    </row>
    <row r="41" spans="1:18">
      <c r="A41" s="21" t="s">
        <v>27</v>
      </c>
      <c r="B41" s="4" t="s">
        <v>48</v>
      </c>
      <c r="C41" s="29"/>
      <c r="D41" s="29"/>
      <c r="E41" s="45"/>
      <c r="F41" s="29" t="str">
        <f t="shared" si="18"/>
        <v/>
      </c>
      <c r="G41" s="29" t="str">
        <f t="shared" si="19"/>
        <v/>
      </c>
      <c r="H41" s="45"/>
      <c r="I41" s="12" t="str">
        <f t="shared" si="22"/>
        <v/>
      </c>
      <c r="J41" s="100"/>
      <c r="K41" s="12" t="str">
        <f>G41</f>
        <v/>
      </c>
      <c r="L41" s="100"/>
      <c r="M41" s="45" t="e">
        <f t="shared" si="20"/>
        <v>#VALUE!</v>
      </c>
      <c r="N41" s="12" t="str">
        <f t="shared" ref="N41:N47" si="33">I41</f>
        <v/>
      </c>
      <c r="O41" s="100"/>
      <c r="P41" s="12" t="str">
        <f t="shared" si="31"/>
        <v/>
      </c>
      <c r="Q41" s="100"/>
      <c r="R41" s="45" t="e">
        <f t="shared" si="21"/>
        <v>#VALUE!</v>
      </c>
    </row>
    <row r="42" spans="1:18">
      <c r="A42" s="21" t="s">
        <v>27</v>
      </c>
      <c r="B42" s="4" t="s">
        <v>49</v>
      </c>
      <c r="C42" s="29"/>
      <c r="D42" s="29"/>
      <c r="E42" s="45"/>
      <c r="F42" s="29" t="str">
        <f t="shared" si="18"/>
        <v/>
      </c>
      <c r="G42" s="29" t="str">
        <f t="shared" si="19"/>
        <v/>
      </c>
      <c r="H42" s="45"/>
      <c r="I42" s="12" t="str">
        <f t="shared" si="22"/>
        <v/>
      </c>
      <c r="J42" s="100"/>
      <c r="K42" s="12" t="str">
        <f>G42</f>
        <v/>
      </c>
      <c r="L42" s="100"/>
      <c r="M42" s="45" t="e">
        <f t="shared" si="20"/>
        <v>#VALUE!</v>
      </c>
      <c r="N42" s="12" t="str">
        <f t="shared" si="33"/>
        <v/>
      </c>
      <c r="O42" s="100"/>
      <c r="P42" s="12" t="str">
        <f t="shared" si="31"/>
        <v/>
      </c>
      <c r="Q42" s="100"/>
      <c r="R42" s="45" t="e">
        <f t="shared" si="21"/>
        <v>#VALUE!</v>
      </c>
    </row>
    <row r="43" spans="1:18">
      <c r="A43" s="21" t="s">
        <v>27</v>
      </c>
      <c r="B43" s="4" t="s">
        <v>50</v>
      </c>
      <c r="C43" s="29"/>
      <c r="D43" s="29"/>
      <c r="E43" s="45"/>
      <c r="F43" s="29" t="str">
        <f t="shared" si="18"/>
        <v/>
      </c>
      <c r="G43" s="29" t="str">
        <f t="shared" si="19"/>
        <v/>
      </c>
      <c r="H43" s="45"/>
      <c r="I43" s="12" t="str">
        <f t="shared" si="22"/>
        <v/>
      </c>
      <c r="J43" s="100"/>
      <c r="K43" s="12" t="str">
        <f>G43</f>
        <v/>
      </c>
      <c r="L43" s="100"/>
      <c r="M43" s="45" t="e">
        <f t="shared" si="20"/>
        <v>#VALUE!</v>
      </c>
      <c r="N43" s="12" t="str">
        <f t="shared" si="33"/>
        <v/>
      </c>
      <c r="O43" s="100"/>
      <c r="P43" s="12" t="str">
        <f t="shared" si="31"/>
        <v/>
      </c>
      <c r="Q43" s="100"/>
      <c r="R43" s="45" t="e">
        <f t="shared" si="21"/>
        <v>#VALUE!</v>
      </c>
    </row>
    <row r="44" spans="1:18">
      <c r="A44" s="21" t="s">
        <v>27</v>
      </c>
      <c r="B44" s="4" t="s">
        <v>51</v>
      </c>
      <c r="C44" s="29"/>
      <c r="D44" s="29"/>
      <c r="E44" s="45"/>
      <c r="F44" s="29" t="str">
        <f t="shared" si="18"/>
        <v/>
      </c>
      <c r="G44" s="29" t="str">
        <f t="shared" si="19"/>
        <v/>
      </c>
      <c r="H44" s="45"/>
      <c r="I44" s="12" t="str">
        <f t="shared" si="22"/>
        <v/>
      </c>
      <c r="J44" s="100"/>
      <c r="K44" s="12" t="str">
        <f>G44</f>
        <v/>
      </c>
      <c r="L44" s="100"/>
      <c r="M44" s="45" t="e">
        <f t="shared" si="20"/>
        <v>#VALUE!</v>
      </c>
      <c r="N44" s="12" t="str">
        <f t="shared" si="33"/>
        <v/>
      </c>
      <c r="O44" s="100"/>
      <c r="P44" s="12" t="str">
        <f t="shared" si="31"/>
        <v/>
      </c>
      <c r="Q44" s="100"/>
      <c r="R44" s="45" t="e">
        <f t="shared" si="21"/>
        <v>#VALUE!</v>
      </c>
    </row>
    <row r="45" spans="1:18">
      <c r="A45" s="21" t="s">
        <v>27</v>
      </c>
      <c r="B45" s="4" t="s">
        <v>52</v>
      </c>
      <c r="C45" s="29"/>
      <c r="D45" s="29"/>
      <c r="E45" s="45"/>
      <c r="F45" s="29" t="str">
        <f t="shared" si="18"/>
        <v/>
      </c>
      <c r="G45" s="29" t="str">
        <f t="shared" si="19"/>
        <v/>
      </c>
      <c r="H45" s="45"/>
      <c r="I45" s="12" t="str">
        <f t="shared" si="22"/>
        <v/>
      </c>
      <c r="J45" s="100"/>
      <c r="K45" s="12" t="str">
        <f>G45</f>
        <v/>
      </c>
      <c r="L45" s="100"/>
      <c r="M45" s="45" t="e">
        <f t="shared" si="20"/>
        <v>#VALUE!</v>
      </c>
      <c r="N45" s="12" t="str">
        <f t="shared" si="33"/>
        <v/>
      </c>
      <c r="O45" s="100"/>
      <c r="P45" s="12" t="str">
        <f t="shared" si="31"/>
        <v/>
      </c>
      <c r="Q45" s="100"/>
      <c r="R45" s="45" t="e">
        <f t="shared" si="21"/>
        <v>#VALUE!</v>
      </c>
    </row>
    <row r="46" spans="1:18">
      <c r="A46" s="21" t="s">
        <v>27</v>
      </c>
      <c r="B46" s="4" t="s">
        <v>53</v>
      </c>
      <c r="C46" s="29"/>
      <c r="D46" s="29"/>
      <c r="E46" s="45"/>
      <c r="F46" s="29" t="str">
        <f t="shared" si="18"/>
        <v/>
      </c>
      <c r="G46" s="29" t="str">
        <f t="shared" si="19"/>
        <v/>
      </c>
      <c r="H46" s="45"/>
      <c r="I46" s="12" t="str">
        <f t="shared" si="22"/>
        <v/>
      </c>
      <c r="J46" s="100"/>
      <c r="K46" s="12" t="str">
        <f>G46</f>
        <v/>
      </c>
      <c r="L46" s="100"/>
      <c r="M46" s="45" t="e">
        <f t="shared" si="20"/>
        <v>#VALUE!</v>
      </c>
      <c r="N46" s="12" t="str">
        <f t="shared" si="33"/>
        <v/>
      </c>
      <c r="O46" s="100"/>
      <c r="P46" s="12" t="str">
        <f t="shared" si="31"/>
        <v/>
      </c>
      <c r="Q46" s="100"/>
      <c r="R46" s="45" t="e">
        <f t="shared" si="21"/>
        <v>#VALUE!</v>
      </c>
    </row>
    <row r="47" spans="1:18">
      <c r="A47" s="21" t="s">
        <v>27</v>
      </c>
      <c r="B47" s="4" t="s">
        <v>54</v>
      </c>
      <c r="C47" s="29">
        <v>10</v>
      </c>
      <c r="D47" s="29">
        <v>10</v>
      </c>
      <c r="E47" s="45" t="e">
        <f>(C47*$C$16+D47*$D$16)/($C$16+$D$16)</f>
        <v>#DIV/0!</v>
      </c>
      <c r="F47" s="29">
        <f t="shared" si="18"/>
        <v>10</v>
      </c>
      <c r="G47" s="29">
        <f t="shared" si="19"/>
        <v>10</v>
      </c>
      <c r="H47" s="45" t="e">
        <f>(F47*$C$16+G47*$D$16)/($C$16+$D$16)</f>
        <v>#DIV/0!</v>
      </c>
      <c r="I47" s="12">
        <f t="shared" si="22"/>
        <v>10</v>
      </c>
      <c r="J47" s="100"/>
      <c r="K47" s="12">
        <v>5</v>
      </c>
      <c r="L47" s="100"/>
      <c r="M47" s="45" t="e">
        <f t="shared" si="20"/>
        <v>#REF!</v>
      </c>
      <c r="N47" s="12">
        <f t="shared" si="33"/>
        <v>10</v>
      </c>
      <c r="O47" s="100"/>
      <c r="P47" s="12">
        <v>5</v>
      </c>
      <c r="Q47" s="100"/>
      <c r="R47" s="45" t="e">
        <f t="shared" si="21"/>
        <v>#REF!</v>
      </c>
    </row>
    <row r="48" spans="1:18">
      <c r="A48" s="21" t="s">
        <v>27</v>
      </c>
      <c r="B48" s="4" t="s">
        <v>55</v>
      </c>
      <c r="C48" s="29"/>
      <c r="D48" s="29">
        <v>15</v>
      </c>
      <c r="E48" s="45" t="e">
        <f>(C48*$C$16+D48*$D$16)/($C$16+$D$16)</f>
        <v>#DIV/0!</v>
      </c>
      <c r="F48" s="29" t="str">
        <f t="shared" si="18"/>
        <v/>
      </c>
      <c r="G48" s="29">
        <f t="shared" si="19"/>
        <v>15</v>
      </c>
      <c r="H48" s="45" t="e">
        <f>(F48*$C$16+G48*$D$16)/($C$16+$D$16)</f>
        <v>#VALUE!</v>
      </c>
      <c r="I48" s="12">
        <v>10</v>
      </c>
      <c r="J48" s="100"/>
      <c r="K48" s="12">
        <v>25</v>
      </c>
      <c r="L48" s="100">
        <f t="shared" si="3"/>
        <v>0.66666666666666663</v>
      </c>
      <c r="M48" s="45" t="e">
        <f t="shared" si="20"/>
        <v>#REF!</v>
      </c>
      <c r="N48" s="12">
        <v>15</v>
      </c>
      <c r="O48" s="100"/>
      <c r="P48" s="12">
        <v>25</v>
      </c>
      <c r="Q48" s="100">
        <f t="shared" si="5"/>
        <v>0.66666666666666663</v>
      </c>
      <c r="R48" s="45" t="e">
        <f t="shared" si="21"/>
        <v>#REF!</v>
      </c>
    </row>
    <row r="49" spans="1:18">
      <c r="A49" s="21" t="s">
        <v>27</v>
      </c>
      <c r="B49" s="4" t="s">
        <v>56</v>
      </c>
      <c r="C49" s="29"/>
      <c r="D49" s="29"/>
      <c r="E49" s="45" t="e">
        <f>(C49*$C$16+D49*$D$16)/($C$16+$D$16)</f>
        <v>#DIV/0!</v>
      </c>
      <c r="F49" s="29" t="str">
        <f t="shared" si="18"/>
        <v/>
      </c>
      <c r="G49" s="29" t="str">
        <f t="shared" si="19"/>
        <v/>
      </c>
      <c r="H49" s="45" t="e">
        <f>(F49*$C$16+G49*$D$16)/($C$16+$D$16)</f>
        <v>#VALUE!</v>
      </c>
      <c r="I49" s="12" t="str">
        <f t="shared" si="22"/>
        <v/>
      </c>
      <c r="J49" s="100"/>
      <c r="K49" s="12">
        <v>1</v>
      </c>
      <c r="L49" s="100"/>
      <c r="M49" s="45" t="e">
        <f t="shared" si="20"/>
        <v>#VALUE!</v>
      </c>
      <c r="N49" s="12" t="str">
        <f t="shared" ref="N49" si="34">I49</f>
        <v/>
      </c>
      <c r="O49" s="100"/>
      <c r="P49" s="12">
        <v>1</v>
      </c>
      <c r="Q49" s="100"/>
      <c r="R49" s="45" t="e">
        <f t="shared" si="21"/>
        <v>#VALUE!</v>
      </c>
    </row>
    <row r="50" spans="1:18">
      <c r="A50" t="s">
        <v>27</v>
      </c>
      <c r="B50" t="s">
        <v>28</v>
      </c>
      <c r="C50" s="29"/>
      <c r="D50" s="29">
        <v>5</v>
      </c>
      <c r="E50" s="45" t="e">
        <f t="shared" ref="E50:E78" si="35">(C50*$C$16+D50*$D$16)/($C$16+$D$16)</f>
        <v>#DIV/0!</v>
      </c>
      <c r="F50" s="29" t="str">
        <f t="shared" si="18"/>
        <v/>
      </c>
      <c r="G50" s="29">
        <f t="shared" si="19"/>
        <v>5</v>
      </c>
      <c r="H50" s="45" t="e">
        <f t="shared" ref="H50:H78" si="36">(F50*$C$16+G50*$D$16)/($C$16+$D$16)</f>
        <v>#VALUE!</v>
      </c>
      <c r="I50">
        <v>0</v>
      </c>
      <c r="J50" s="100"/>
      <c r="K50">
        <v>5</v>
      </c>
      <c r="L50" s="100"/>
      <c r="M50" s="45" t="e">
        <f t="shared" si="20"/>
        <v>#REF!</v>
      </c>
      <c r="N50">
        <v>0</v>
      </c>
      <c r="O50" s="100"/>
      <c r="P50">
        <v>5</v>
      </c>
      <c r="Q50" s="100"/>
      <c r="R50" s="45" t="e">
        <f t="shared" si="21"/>
        <v>#REF!</v>
      </c>
    </row>
    <row r="51" spans="1:18">
      <c r="A51" t="s">
        <v>27</v>
      </c>
      <c r="B51" s="5" t="s">
        <v>29</v>
      </c>
      <c r="C51" s="29"/>
      <c r="D51" s="29"/>
      <c r="E51" s="45" t="e">
        <f t="shared" si="35"/>
        <v>#DIV/0!</v>
      </c>
      <c r="F51" s="29" t="str">
        <f t="shared" si="18"/>
        <v/>
      </c>
      <c r="G51" s="29" t="str">
        <f t="shared" si="19"/>
        <v/>
      </c>
      <c r="H51" s="45" t="e">
        <f t="shared" si="36"/>
        <v>#VALUE!</v>
      </c>
      <c r="I51">
        <v>0</v>
      </c>
      <c r="J51" s="100"/>
      <c r="K51">
        <v>0</v>
      </c>
      <c r="L51" s="100"/>
      <c r="M51" s="45" t="e">
        <f t="shared" si="20"/>
        <v>#REF!</v>
      </c>
      <c r="N51">
        <v>0</v>
      </c>
      <c r="O51" s="100"/>
      <c r="P51">
        <v>0</v>
      </c>
      <c r="Q51" s="100"/>
      <c r="R51" s="45" t="e">
        <f t="shared" si="21"/>
        <v>#REF!</v>
      </c>
    </row>
    <row r="52" spans="1:18">
      <c r="A52" t="s">
        <v>27</v>
      </c>
      <c r="B52" s="5" t="s">
        <v>30</v>
      </c>
      <c r="C52" s="29"/>
      <c r="D52" s="29">
        <v>0</v>
      </c>
      <c r="E52" s="45" t="e">
        <f t="shared" si="35"/>
        <v>#DIV/0!</v>
      </c>
      <c r="F52" s="29" t="str">
        <f t="shared" si="18"/>
        <v/>
      </c>
      <c r="G52" s="29">
        <f t="shared" si="19"/>
        <v>0</v>
      </c>
      <c r="H52" s="45" t="e">
        <f t="shared" si="36"/>
        <v>#VALUE!</v>
      </c>
      <c r="I52">
        <v>0</v>
      </c>
      <c r="J52" s="100"/>
      <c r="K52">
        <v>0</v>
      </c>
      <c r="L52" s="100"/>
      <c r="M52" s="45" t="e">
        <f t="shared" si="20"/>
        <v>#REF!</v>
      </c>
      <c r="N52">
        <v>0</v>
      </c>
      <c r="O52" s="100"/>
      <c r="P52">
        <v>0</v>
      </c>
      <c r="Q52" s="100"/>
      <c r="R52" s="45" t="e">
        <f t="shared" si="21"/>
        <v>#REF!</v>
      </c>
    </row>
    <row r="53" spans="1:18">
      <c r="A53" t="s">
        <v>27</v>
      </c>
      <c r="B53" s="5" t="s">
        <v>31</v>
      </c>
      <c r="C53" s="29"/>
      <c r="D53" s="29"/>
      <c r="E53" s="45" t="e">
        <f t="shared" si="35"/>
        <v>#DIV/0!</v>
      </c>
      <c r="F53" s="29" t="str">
        <f t="shared" si="18"/>
        <v/>
      </c>
      <c r="G53" s="29" t="str">
        <f t="shared" si="19"/>
        <v/>
      </c>
      <c r="H53" s="45" t="e">
        <f t="shared" si="36"/>
        <v>#VALUE!</v>
      </c>
      <c r="I53">
        <v>0</v>
      </c>
      <c r="J53" s="100"/>
      <c r="K53">
        <v>0</v>
      </c>
      <c r="L53" s="100"/>
      <c r="M53" s="45" t="e">
        <f t="shared" si="20"/>
        <v>#REF!</v>
      </c>
      <c r="N53">
        <v>0</v>
      </c>
      <c r="O53" s="100"/>
      <c r="P53">
        <v>0</v>
      </c>
      <c r="Q53" s="100"/>
      <c r="R53" s="45" t="e">
        <f t="shared" si="21"/>
        <v>#REF!</v>
      </c>
    </row>
    <row r="54" spans="1:18">
      <c r="A54" t="s">
        <v>27</v>
      </c>
      <c r="B54" s="5" t="s">
        <v>32</v>
      </c>
      <c r="C54" s="29"/>
      <c r="D54" s="29"/>
      <c r="E54" s="45" t="e">
        <f t="shared" si="35"/>
        <v>#DIV/0!</v>
      </c>
      <c r="F54" s="29" t="str">
        <f t="shared" si="18"/>
        <v/>
      </c>
      <c r="G54" s="29" t="str">
        <f t="shared" si="19"/>
        <v/>
      </c>
      <c r="H54" s="45" t="e">
        <f t="shared" si="36"/>
        <v>#VALUE!</v>
      </c>
      <c r="I54">
        <v>0</v>
      </c>
      <c r="J54" s="100"/>
      <c r="K54">
        <v>9</v>
      </c>
      <c r="L54" s="100" t="e">
        <f t="shared" si="3"/>
        <v>#VALUE!</v>
      </c>
      <c r="M54" s="45" t="e">
        <f t="shared" si="20"/>
        <v>#REF!</v>
      </c>
      <c r="N54">
        <v>0</v>
      </c>
      <c r="O54" s="100"/>
      <c r="P54">
        <v>9</v>
      </c>
      <c r="Q54" s="100" t="e">
        <f t="shared" si="5"/>
        <v>#VALUE!</v>
      </c>
      <c r="R54" s="45" t="e">
        <f t="shared" si="21"/>
        <v>#REF!</v>
      </c>
    </row>
    <row r="55" spans="1:18">
      <c r="A55" t="s">
        <v>27</v>
      </c>
      <c r="B55" s="5" t="s">
        <v>33</v>
      </c>
      <c r="C55" s="29"/>
      <c r="D55" s="29"/>
      <c r="E55" s="45" t="e">
        <f t="shared" si="35"/>
        <v>#DIV/0!</v>
      </c>
      <c r="F55" s="29" t="str">
        <f t="shared" si="18"/>
        <v/>
      </c>
      <c r="G55" s="29" t="str">
        <f t="shared" si="19"/>
        <v/>
      </c>
      <c r="H55" s="45" t="e">
        <f t="shared" si="36"/>
        <v>#VALUE!</v>
      </c>
      <c r="I55">
        <v>0</v>
      </c>
      <c r="J55" s="100"/>
      <c r="K55">
        <v>0</v>
      </c>
      <c r="L55" s="100"/>
      <c r="M55" s="45" t="e">
        <f t="shared" si="20"/>
        <v>#REF!</v>
      </c>
      <c r="N55">
        <v>0</v>
      </c>
      <c r="O55" s="100"/>
      <c r="P55">
        <v>0</v>
      </c>
      <c r="Q55" s="100"/>
      <c r="R55" s="45" t="e">
        <f t="shared" si="21"/>
        <v>#REF!</v>
      </c>
    </row>
    <row r="56" spans="1:18">
      <c r="A56" t="s">
        <v>27</v>
      </c>
      <c r="B56" s="5" t="s">
        <v>34</v>
      </c>
      <c r="C56" s="29">
        <v>10</v>
      </c>
      <c r="D56" s="29">
        <v>5</v>
      </c>
      <c r="E56" s="45" t="e">
        <f t="shared" si="35"/>
        <v>#DIV/0!</v>
      </c>
      <c r="F56" s="29">
        <f t="shared" si="18"/>
        <v>10</v>
      </c>
      <c r="G56" s="29">
        <f t="shared" si="19"/>
        <v>5</v>
      </c>
      <c r="H56" s="45" t="e">
        <f t="shared" si="36"/>
        <v>#DIV/0!</v>
      </c>
      <c r="I56">
        <v>5</v>
      </c>
      <c r="J56" s="100">
        <f t="shared" si="2"/>
        <v>-0.5</v>
      </c>
      <c r="K56">
        <v>0</v>
      </c>
      <c r="L56" s="100"/>
      <c r="M56" s="45" t="e">
        <f t="shared" si="20"/>
        <v>#REF!</v>
      </c>
      <c r="O56" s="100">
        <f t="shared" si="4"/>
        <v>-1</v>
      </c>
      <c r="P56">
        <v>0</v>
      </c>
      <c r="Q56" s="100"/>
      <c r="R56" s="45" t="e">
        <f t="shared" si="21"/>
        <v>#REF!</v>
      </c>
    </row>
    <row r="57" spans="1:18">
      <c r="A57" t="s">
        <v>27</v>
      </c>
      <c r="B57" s="5" t="s">
        <v>35</v>
      </c>
      <c r="C57" s="29"/>
      <c r="D57" s="29"/>
      <c r="E57" s="45" t="e">
        <f t="shared" si="35"/>
        <v>#DIV/0!</v>
      </c>
      <c r="F57" s="29" t="str">
        <f t="shared" si="18"/>
        <v/>
      </c>
      <c r="G57" s="29" t="str">
        <f t="shared" si="19"/>
        <v/>
      </c>
      <c r="H57" s="45" t="e">
        <f t="shared" si="36"/>
        <v>#VALUE!</v>
      </c>
      <c r="I57">
        <v>0</v>
      </c>
      <c r="J57" s="100"/>
      <c r="K57">
        <v>0</v>
      </c>
      <c r="L57" s="100"/>
      <c r="M57" s="45" t="e">
        <f t="shared" si="20"/>
        <v>#REF!</v>
      </c>
      <c r="N57">
        <v>0</v>
      </c>
      <c r="O57" s="100"/>
      <c r="P57">
        <v>0</v>
      </c>
      <c r="Q57" s="100"/>
      <c r="R57" s="45" t="e">
        <f t="shared" si="21"/>
        <v>#REF!</v>
      </c>
    </row>
    <row r="58" spans="1:18">
      <c r="A58" t="s">
        <v>27</v>
      </c>
      <c r="B58" s="5" t="s">
        <v>36</v>
      </c>
      <c r="C58" s="29"/>
      <c r="D58" s="29"/>
      <c r="E58" s="45" t="e">
        <f t="shared" si="35"/>
        <v>#DIV/0!</v>
      </c>
      <c r="F58" s="29" t="str">
        <f t="shared" si="18"/>
        <v/>
      </c>
      <c r="G58" s="29" t="str">
        <f t="shared" si="19"/>
        <v/>
      </c>
      <c r="H58" s="45" t="e">
        <f t="shared" si="36"/>
        <v>#VALUE!</v>
      </c>
      <c r="I58">
        <v>0</v>
      </c>
      <c r="J58" s="100"/>
      <c r="K58">
        <v>0</v>
      </c>
      <c r="L58" s="100"/>
      <c r="M58" s="45" t="e">
        <f t="shared" si="20"/>
        <v>#REF!</v>
      </c>
      <c r="N58">
        <v>0</v>
      </c>
      <c r="O58" s="100"/>
      <c r="P58">
        <v>0</v>
      </c>
      <c r="Q58" s="100"/>
      <c r="R58" s="45" t="e">
        <f t="shared" si="21"/>
        <v>#REF!</v>
      </c>
    </row>
    <row r="59" spans="1:18">
      <c r="A59" t="s">
        <v>27</v>
      </c>
      <c r="B59" s="5" t="s">
        <v>37</v>
      </c>
      <c r="C59" s="29"/>
      <c r="D59" s="29"/>
      <c r="E59" s="45" t="e">
        <f t="shared" si="35"/>
        <v>#DIV/0!</v>
      </c>
      <c r="F59" s="29" t="str">
        <f t="shared" si="18"/>
        <v/>
      </c>
      <c r="G59" s="29" t="str">
        <f t="shared" si="19"/>
        <v/>
      </c>
      <c r="H59" s="45" t="e">
        <f t="shared" si="36"/>
        <v>#VALUE!</v>
      </c>
      <c r="I59">
        <v>5</v>
      </c>
      <c r="J59" s="100"/>
      <c r="K59">
        <v>0</v>
      </c>
      <c r="L59" s="100"/>
      <c r="M59" s="45" t="e">
        <f t="shared" si="20"/>
        <v>#REF!</v>
      </c>
      <c r="N59">
        <v>5</v>
      </c>
      <c r="O59" s="100"/>
      <c r="P59">
        <v>0</v>
      </c>
      <c r="Q59" s="100"/>
      <c r="R59" s="45" t="e">
        <f t="shared" si="21"/>
        <v>#REF!</v>
      </c>
    </row>
    <row r="60" spans="1:18">
      <c r="A60" t="s">
        <v>27</v>
      </c>
      <c r="B60" s="5" t="s">
        <v>38</v>
      </c>
      <c r="C60" s="29">
        <v>10</v>
      </c>
      <c r="D60" s="29">
        <v>5</v>
      </c>
      <c r="E60" s="45" t="e">
        <f t="shared" si="35"/>
        <v>#DIV/0!</v>
      </c>
      <c r="F60" s="29">
        <f t="shared" si="18"/>
        <v>10</v>
      </c>
      <c r="G60" s="29">
        <f t="shared" si="19"/>
        <v>5</v>
      </c>
      <c r="H60" s="45" t="e">
        <f t="shared" si="36"/>
        <v>#DIV/0!</v>
      </c>
      <c r="I60">
        <v>0</v>
      </c>
      <c r="J60" s="100">
        <f t="shared" si="2"/>
        <v>-1</v>
      </c>
      <c r="K60">
        <v>0</v>
      </c>
      <c r="L60" s="100">
        <f t="shared" si="3"/>
        <v>-1</v>
      </c>
      <c r="M60" s="45" t="e">
        <f t="shared" si="20"/>
        <v>#REF!</v>
      </c>
      <c r="N60">
        <v>0</v>
      </c>
      <c r="O60" s="100">
        <f t="shared" si="4"/>
        <v>-1</v>
      </c>
      <c r="P60">
        <v>0</v>
      </c>
      <c r="Q60" s="100">
        <f t="shared" si="5"/>
        <v>-1</v>
      </c>
      <c r="R60" s="45" t="e">
        <f t="shared" si="21"/>
        <v>#REF!</v>
      </c>
    </row>
    <row r="61" spans="1:18">
      <c r="A61" t="s">
        <v>27</v>
      </c>
      <c r="B61" s="5" t="s">
        <v>39</v>
      </c>
      <c r="C61" s="29"/>
      <c r="D61" s="29"/>
      <c r="E61" s="45" t="e">
        <f t="shared" si="35"/>
        <v>#DIV/0!</v>
      </c>
      <c r="F61" s="29" t="str">
        <f t="shared" si="18"/>
        <v/>
      </c>
      <c r="G61" s="29" t="str">
        <f t="shared" si="19"/>
        <v/>
      </c>
      <c r="H61" s="45" t="e">
        <f t="shared" si="36"/>
        <v>#VALUE!</v>
      </c>
      <c r="I61">
        <v>0</v>
      </c>
      <c r="J61" s="100"/>
      <c r="K61">
        <v>1</v>
      </c>
      <c r="L61" s="100"/>
      <c r="M61" s="45" t="e">
        <f t="shared" si="20"/>
        <v>#REF!</v>
      </c>
      <c r="N61">
        <v>0</v>
      </c>
      <c r="O61" s="100"/>
      <c r="P61">
        <v>1</v>
      </c>
      <c r="Q61" s="100"/>
      <c r="R61" s="45" t="e">
        <f t="shared" si="21"/>
        <v>#REF!</v>
      </c>
    </row>
    <row r="62" spans="1:18">
      <c r="A62" t="s">
        <v>27</v>
      </c>
      <c r="B62" s="5" t="s">
        <v>40</v>
      </c>
      <c r="C62" s="29"/>
      <c r="D62" s="29"/>
      <c r="E62" s="45" t="e">
        <f t="shared" si="35"/>
        <v>#DIV/0!</v>
      </c>
      <c r="F62" s="29" t="str">
        <f t="shared" si="18"/>
        <v/>
      </c>
      <c r="G62" s="29" t="str">
        <f t="shared" si="19"/>
        <v/>
      </c>
      <c r="H62" s="45" t="e">
        <f t="shared" si="36"/>
        <v>#VALUE!</v>
      </c>
      <c r="I62">
        <v>0</v>
      </c>
      <c r="J62" s="100"/>
      <c r="K62">
        <v>1</v>
      </c>
      <c r="L62" s="100"/>
      <c r="M62" s="45" t="e">
        <f t="shared" si="20"/>
        <v>#REF!</v>
      </c>
      <c r="N62">
        <v>0</v>
      </c>
      <c r="O62" s="100"/>
      <c r="P62">
        <v>1</v>
      </c>
      <c r="Q62" s="100"/>
      <c r="R62" s="45" t="e">
        <f t="shared" si="21"/>
        <v>#REF!</v>
      </c>
    </row>
    <row r="63" spans="1:18">
      <c r="A63" t="s">
        <v>27</v>
      </c>
      <c r="B63" s="5" t="s">
        <v>41</v>
      </c>
      <c r="C63" s="29">
        <v>40</v>
      </c>
      <c r="D63" s="29">
        <v>25</v>
      </c>
      <c r="E63" s="45" t="e">
        <f t="shared" si="35"/>
        <v>#DIV/0!</v>
      </c>
      <c r="F63" s="29">
        <f t="shared" si="18"/>
        <v>40</v>
      </c>
      <c r="G63" s="29">
        <f t="shared" si="19"/>
        <v>25</v>
      </c>
      <c r="H63" s="45" t="e">
        <f t="shared" si="36"/>
        <v>#DIV/0!</v>
      </c>
      <c r="I63">
        <v>40</v>
      </c>
      <c r="J63" s="100"/>
      <c r="K63">
        <v>14</v>
      </c>
      <c r="L63" s="100">
        <f t="shared" si="3"/>
        <v>-0.44</v>
      </c>
      <c r="M63" s="45" t="e">
        <f t="shared" si="20"/>
        <v>#REF!</v>
      </c>
      <c r="N63">
        <v>34</v>
      </c>
      <c r="O63" s="100">
        <f t="shared" si="4"/>
        <v>-0.15</v>
      </c>
      <c r="P63">
        <v>14</v>
      </c>
      <c r="Q63" s="100">
        <f t="shared" si="5"/>
        <v>-0.44</v>
      </c>
      <c r="R63" s="45" t="e">
        <f t="shared" si="21"/>
        <v>#REF!</v>
      </c>
    </row>
    <row r="64" spans="1:18">
      <c r="A64" t="s">
        <v>27</v>
      </c>
      <c r="B64" s="5" t="s">
        <v>42</v>
      </c>
      <c r="C64" s="29">
        <v>10</v>
      </c>
      <c r="D64" s="29">
        <v>5</v>
      </c>
      <c r="E64" s="45" t="e">
        <f t="shared" si="35"/>
        <v>#DIV/0!</v>
      </c>
      <c r="F64" s="29">
        <f t="shared" si="18"/>
        <v>10</v>
      </c>
      <c r="G64" s="29">
        <f t="shared" si="19"/>
        <v>5</v>
      </c>
      <c r="H64" s="45" t="e">
        <f t="shared" si="36"/>
        <v>#DIV/0!</v>
      </c>
      <c r="I64">
        <v>10</v>
      </c>
      <c r="J64" s="100"/>
      <c r="K64">
        <v>0</v>
      </c>
      <c r="L64" s="100"/>
      <c r="M64" s="45" t="e">
        <f t="shared" si="20"/>
        <v>#REF!</v>
      </c>
      <c r="N64">
        <v>10</v>
      </c>
      <c r="O64" s="100"/>
      <c r="P64">
        <v>0</v>
      </c>
      <c r="Q64" s="100"/>
      <c r="R64" s="45" t="e">
        <f t="shared" si="21"/>
        <v>#REF!</v>
      </c>
    </row>
    <row r="65" spans="1:18">
      <c r="A65" t="s">
        <v>27</v>
      </c>
      <c r="B65" s="5" t="s">
        <v>43</v>
      </c>
      <c r="C65" s="29"/>
      <c r="D65" s="29"/>
      <c r="E65" s="45" t="e">
        <f t="shared" si="35"/>
        <v>#DIV/0!</v>
      </c>
      <c r="F65" s="29" t="str">
        <f t="shared" si="18"/>
        <v/>
      </c>
      <c r="G65" s="29" t="str">
        <f t="shared" si="19"/>
        <v/>
      </c>
      <c r="H65" s="45" t="e">
        <f t="shared" si="36"/>
        <v>#VALUE!</v>
      </c>
      <c r="I65">
        <v>10</v>
      </c>
      <c r="J65" s="100"/>
      <c r="K65">
        <v>26</v>
      </c>
      <c r="L65" s="100" t="e">
        <f t="shared" si="3"/>
        <v>#VALUE!</v>
      </c>
      <c r="M65" s="45" t="e">
        <f t="shared" si="20"/>
        <v>#REF!</v>
      </c>
      <c r="N65">
        <v>16</v>
      </c>
      <c r="O65" s="100"/>
      <c r="P65">
        <v>26</v>
      </c>
      <c r="Q65" s="100" t="e">
        <f t="shared" si="5"/>
        <v>#VALUE!</v>
      </c>
      <c r="R65" s="45" t="e">
        <f t="shared" si="21"/>
        <v>#REF!</v>
      </c>
    </row>
    <row r="66" spans="1:18">
      <c r="A66" t="s">
        <v>27</v>
      </c>
      <c r="B66" s="5" t="s">
        <v>44</v>
      </c>
      <c r="C66" s="29"/>
      <c r="D66" s="29"/>
      <c r="E66" s="45" t="e">
        <f t="shared" si="35"/>
        <v>#DIV/0!</v>
      </c>
      <c r="F66" s="29" t="str">
        <f t="shared" si="18"/>
        <v/>
      </c>
      <c r="G66" s="29" t="str">
        <f t="shared" si="19"/>
        <v/>
      </c>
      <c r="H66" s="45" t="e">
        <f t="shared" si="36"/>
        <v>#VALUE!</v>
      </c>
      <c r="I66">
        <v>0</v>
      </c>
      <c r="J66" s="100"/>
      <c r="K66">
        <v>0</v>
      </c>
      <c r="L66" s="100"/>
      <c r="M66" s="45" t="e">
        <f t="shared" si="20"/>
        <v>#REF!</v>
      </c>
      <c r="N66">
        <v>0</v>
      </c>
      <c r="O66" s="100"/>
      <c r="P66">
        <v>0</v>
      </c>
      <c r="Q66" s="100"/>
      <c r="R66" s="45" t="e">
        <f t="shared" si="21"/>
        <v>#REF!</v>
      </c>
    </row>
    <row r="67" spans="1:18">
      <c r="A67" t="s">
        <v>27</v>
      </c>
      <c r="B67" s="5" t="s">
        <v>45</v>
      </c>
      <c r="C67" s="29">
        <v>10</v>
      </c>
      <c r="D67" s="29">
        <v>15</v>
      </c>
      <c r="E67" s="45" t="e">
        <f t="shared" si="35"/>
        <v>#DIV/0!</v>
      </c>
      <c r="F67" s="29">
        <f t="shared" si="18"/>
        <v>10</v>
      </c>
      <c r="G67" s="29">
        <f t="shared" si="19"/>
        <v>15</v>
      </c>
      <c r="H67" s="45" t="e">
        <f t="shared" si="36"/>
        <v>#DIV/0!</v>
      </c>
      <c r="I67">
        <v>5</v>
      </c>
      <c r="J67" s="100">
        <f t="shared" si="2"/>
        <v>-0.5</v>
      </c>
      <c r="K67">
        <v>8</v>
      </c>
      <c r="L67" s="100">
        <f t="shared" si="3"/>
        <v>-0.46666666666666667</v>
      </c>
      <c r="M67" s="45" t="e">
        <f t="shared" si="20"/>
        <v>#REF!</v>
      </c>
      <c r="N67">
        <v>5</v>
      </c>
      <c r="O67" s="100">
        <f t="shared" si="4"/>
        <v>-0.5</v>
      </c>
      <c r="P67">
        <v>8</v>
      </c>
      <c r="Q67" s="100"/>
      <c r="R67" s="45" t="e">
        <f t="shared" si="21"/>
        <v>#REF!</v>
      </c>
    </row>
    <row r="68" spans="1:18">
      <c r="A68" t="s">
        <v>27</v>
      </c>
      <c r="B68" s="5" t="s">
        <v>46</v>
      </c>
      <c r="C68" s="29"/>
      <c r="D68" s="29"/>
      <c r="E68" s="45" t="e">
        <f t="shared" si="35"/>
        <v>#DIV/0!</v>
      </c>
      <c r="F68" s="29" t="str">
        <f t="shared" si="18"/>
        <v/>
      </c>
      <c r="G68" s="29" t="str">
        <f t="shared" si="19"/>
        <v/>
      </c>
      <c r="H68" s="45" t="e">
        <f t="shared" si="36"/>
        <v>#VALUE!</v>
      </c>
      <c r="I68">
        <v>0</v>
      </c>
      <c r="J68" s="100"/>
      <c r="K68">
        <v>0</v>
      </c>
      <c r="L68" s="100"/>
      <c r="M68" s="45" t="e">
        <f t="shared" si="20"/>
        <v>#REF!</v>
      </c>
      <c r="N68">
        <v>0</v>
      </c>
      <c r="O68" s="100"/>
      <c r="P68">
        <v>0</v>
      </c>
      <c r="Q68" s="100"/>
      <c r="R68" s="45" t="e">
        <f t="shared" si="21"/>
        <v>#REF!</v>
      </c>
    </row>
    <row r="69" spans="1:18">
      <c r="A69" t="s">
        <v>27</v>
      </c>
      <c r="B69" s="5" t="s">
        <v>47</v>
      </c>
      <c r="C69" s="29">
        <v>10</v>
      </c>
      <c r="D69" s="29">
        <v>15</v>
      </c>
      <c r="E69" s="45" t="e">
        <f t="shared" si="35"/>
        <v>#DIV/0!</v>
      </c>
      <c r="F69" s="29">
        <f t="shared" si="18"/>
        <v>10</v>
      </c>
      <c r="G69" s="29">
        <f t="shared" si="19"/>
        <v>15</v>
      </c>
      <c r="H69" s="45" t="e">
        <f t="shared" si="36"/>
        <v>#DIV/0!</v>
      </c>
      <c r="I69">
        <v>5</v>
      </c>
      <c r="J69" s="100">
        <f t="shared" ref="J69" si="37">(I69-F69)/F69</f>
        <v>-0.5</v>
      </c>
      <c r="K69">
        <v>0</v>
      </c>
      <c r="L69" s="100"/>
      <c r="M69" s="45" t="e">
        <f t="shared" si="20"/>
        <v>#REF!</v>
      </c>
      <c r="N69">
        <v>5</v>
      </c>
      <c r="O69" s="100">
        <f t="shared" ref="O69:O78" si="38">(N69-F69)/F69</f>
        <v>-0.5</v>
      </c>
      <c r="P69">
        <v>0</v>
      </c>
      <c r="Q69" s="100"/>
      <c r="R69" s="45" t="e">
        <f t="shared" si="21"/>
        <v>#REF!</v>
      </c>
    </row>
    <row r="70" spans="1:18">
      <c r="A70" t="s">
        <v>27</v>
      </c>
      <c r="B70" s="5" t="s">
        <v>48</v>
      </c>
      <c r="C70" s="29"/>
      <c r="D70" s="29"/>
      <c r="E70" s="45" t="e">
        <f t="shared" si="35"/>
        <v>#DIV/0!</v>
      </c>
      <c r="F70" s="29" t="str">
        <f t="shared" si="18"/>
        <v/>
      </c>
      <c r="G70" s="29" t="str">
        <f t="shared" si="19"/>
        <v/>
      </c>
      <c r="H70" s="45" t="e">
        <f t="shared" si="36"/>
        <v>#VALUE!</v>
      </c>
      <c r="I70">
        <v>0</v>
      </c>
      <c r="J70" s="100"/>
      <c r="K70">
        <v>0</v>
      </c>
      <c r="L70" s="100"/>
      <c r="M70" s="45" t="e">
        <f t="shared" si="20"/>
        <v>#REF!</v>
      </c>
      <c r="N70">
        <v>0</v>
      </c>
      <c r="O70" s="100"/>
      <c r="P70">
        <v>0</v>
      </c>
      <c r="Q70" s="100"/>
      <c r="R70" s="45" t="e">
        <f t="shared" si="21"/>
        <v>#REF!</v>
      </c>
    </row>
    <row r="71" spans="1:18">
      <c r="A71" t="s">
        <v>27</v>
      </c>
      <c r="B71" s="5" t="s">
        <v>49</v>
      </c>
      <c r="C71" s="29"/>
      <c r="D71" s="29"/>
      <c r="E71" s="45" t="e">
        <f t="shared" si="35"/>
        <v>#DIV/0!</v>
      </c>
      <c r="F71" s="29" t="str">
        <f t="shared" si="18"/>
        <v/>
      </c>
      <c r="G71" s="29" t="str">
        <f t="shared" si="19"/>
        <v/>
      </c>
      <c r="H71" s="45" t="e">
        <f t="shared" si="36"/>
        <v>#VALUE!</v>
      </c>
      <c r="I71">
        <v>0</v>
      </c>
      <c r="J71" s="100"/>
      <c r="K71">
        <v>0</v>
      </c>
      <c r="L71" s="100"/>
      <c r="M71" s="45" t="e">
        <f t="shared" si="20"/>
        <v>#REF!</v>
      </c>
      <c r="N71">
        <v>0</v>
      </c>
      <c r="O71" s="100"/>
      <c r="P71">
        <v>0</v>
      </c>
      <c r="Q71" s="100"/>
      <c r="R71" s="45" t="e">
        <f t="shared" si="21"/>
        <v>#REF!</v>
      </c>
    </row>
    <row r="72" spans="1:18">
      <c r="A72" t="s">
        <v>27</v>
      </c>
      <c r="B72" s="5" t="s">
        <v>50</v>
      </c>
      <c r="C72" s="29"/>
      <c r="D72" s="29"/>
      <c r="E72" s="45" t="e">
        <f t="shared" si="35"/>
        <v>#DIV/0!</v>
      </c>
      <c r="F72" s="29" t="str">
        <f t="shared" si="18"/>
        <v/>
      </c>
      <c r="G72" s="29" t="str">
        <f t="shared" si="19"/>
        <v/>
      </c>
      <c r="H72" s="45" t="e">
        <f t="shared" si="36"/>
        <v>#VALUE!</v>
      </c>
      <c r="I72">
        <v>0</v>
      </c>
      <c r="J72" s="100"/>
      <c r="K72">
        <v>0</v>
      </c>
      <c r="L72" s="100"/>
      <c r="M72" s="45" t="e">
        <f t="shared" si="20"/>
        <v>#REF!</v>
      </c>
      <c r="N72">
        <v>0</v>
      </c>
      <c r="O72" s="100"/>
      <c r="P72">
        <v>0</v>
      </c>
      <c r="Q72" s="100"/>
      <c r="R72" s="45" t="e">
        <f t="shared" si="21"/>
        <v>#REF!</v>
      </c>
    </row>
    <row r="73" spans="1:18">
      <c r="A73" t="s">
        <v>27</v>
      </c>
      <c r="B73" s="5" t="s">
        <v>51</v>
      </c>
      <c r="C73" s="29"/>
      <c r="D73" s="29"/>
      <c r="E73" s="45" t="e">
        <f t="shared" si="35"/>
        <v>#DIV/0!</v>
      </c>
      <c r="F73" s="29" t="str">
        <f t="shared" si="18"/>
        <v/>
      </c>
      <c r="G73" s="29" t="str">
        <f t="shared" si="19"/>
        <v/>
      </c>
      <c r="H73" s="45" t="e">
        <f t="shared" si="36"/>
        <v>#VALUE!</v>
      </c>
      <c r="I73">
        <v>0</v>
      </c>
      <c r="J73" s="100"/>
      <c r="K73">
        <v>0</v>
      </c>
      <c r="L73" s="100"/>
      <c r="M73" s="45" t="e">
        <f t="shared" si="20"/>
        <v>#REF!</v>
      </c>
      <c r="N73">
        <v>0</v>
      </c>
      <c r="O73" s="100"/>
      <c r="P73">
        <v>0</v>
      </c>
      <c r="Q73" s="100"/>
      <c r="R73" s="45" t="e">
        <f t="shared" si="21"/>
        <v>#REF!</v>
      </c>
    </row>
    <row r="74" spans="1:18">
      <c r="A74" t="s">
        <v>27</v>
      </c>
      <c r="B74" s="5" t="s">
        <v>52</v>
      </c>
      <c r="C74" s="29"/>
      <c r="D74" s="29"/>
      <c r="E74" s="45" t="e">
        <f t="shared" si="35"/>
        <v>#DIV/0!</v>
      </c>
      <c r="F74" s="29" t="str">
        <f t="shared" si="18"/>
        <v/>
      </c>
      <c r="G74" s="29" t="str">
        <f t="shared" si="19"/>
        <v/>
      </c>
      <c r="H74" s="45" t="e">
        <f t="shared" si="36"/>
        <v>#VALUE!</v>
      </c>
      <c r="I74">
        <v>0</v>
      </c>
      <c r="J74" s="100"/>
      <c r="K74">
        <v>0</v>
      </c>
      <c r="L74" s="100"/>
      <c r="M74" s="45" t="e">
        <f t="shared" si="20"/>
        <v>#REF!</v>
      </c>
      <c r="N74">
        <v>0</v>
      </c>
      <c r="O74" s="100"/>
      <c r="P74">
        <v>0</v>
      </c>
      <c r="Q74" s="100"/>
      <c r="R74" s="45" t="e">
        <f t="shared" si="21"/>
        <v>#REF!</v>
      </c>
    </row>
    <row r="75" spans="1:18">
      <c r="A75" t="s">
        <v>27</v>
      </c>
      <c r="B75" s="5" t="s">
        <v>53</v>
      </c>
      <c r="C75" s="29"/>
      <c r="D75" s="29"/>
      <c r="E75" s="45" t="e">
        <f t="shared" si="35"/>
        <v>#DIV/0!</v>
      </c>
      <c r="F75" s="29" t="str">
        <f t="shared" si="18"/>
        <v/>
      </c>
      <c r="G75" s="29" t="str">
        <f t="shared" si="19"/>
        <v/>
      </c>
      <c r="H75" s="45" t="e">
        <f t="shared" si="36"/>
        <v>#VALUE!</v>
      </c>
      <c r="I75">
        <v>0</v>
      </c>
      <c r="J75" s="100"/>
      <c r="K75">
        <v>0</v>
      </c>
      <c r="L75" s="100"/>
      <c r="M75" s="45" t="e">
        <f t="shared" si="20"/>
        <v>#REF!</v>
      </c>
      <c r="N75">
        <v>0</v>
      </c>
      <c r="O75" s="100"/>
      <c r="P75">
        <v>0</v>
      </c>
      <c r="Q75" s="100"/>
      <c r="R75" s="45" t="e">
        <f t="shared" si="21"/>
        <v>#REF!</v>
      </c>
    </row>
    <row r="76" spans="1:18">
      <c r="A76" t="s">
        <v>27</v>
      </c>
      <c r="B76" s="3" t="s">
        <v>54</v>
      </c>
      <c r="C76" s="29">
        <v>10</v>
      </c>
      <c r="D76" s="29">
        <v>10</v>
      </c>
      <c r="E76" s="45" t="e">
        <f t="shared" si="35"/>
        <v>#DIV/0!</v>
      </c>
      <c r="F76" s="29">
        <f t="shared" si="18"/>
        <v>10</v>
      </c>
      <c r="G76" s="29">
        <f t="shared" si="19"/>
        <v>10</v>
      </c>
      <c r="H76" s="45" t="e">
        <f t="shared" si="36"/>
        <v>#DIV/0!</v>
      </c>
      <c r="I76">
        <v>10</v>
      </c>
      <c r="J76" s="100"/>
      <c r="K76">
        <v>5</v>
      </c>
      <c r="L76" s="100"/>
      <c r="M76" s="45" t="e">
        <f t="shared" si="20"/>
        <v>#REF!</v>
      </c>
      <c r="N76">
        <v>10</v>
      </c>
      <c r="O76" s="100"/>
      <c r="P76">
        <v>5</v>
      </c>
      <c r="Q76" s="100"/>
      <c r="R76" s="45" t="e">
        <f t="shared" si="21"/>
        <v>#REF!</v>
      </c>
    </row>
    <row r="77" spans="1:18">
      <c r="A77" t="s">
        <v>27</v>
      </c>
      <c r="B77" t="s">
        <v>55</v>
      </c>
      <c r="C77" s="29"/>
      <c r="D77" s="29">
        <v>15</v>
      </c>
      <c r="E77" s="45" t="e">
        <f t="shared" si="35"/>
        <v>#DIV/0!</v>
      </c>
      <c r="F77" s="29" t="str">
        <f t="shared" si="18"/>
        <v/>
      </c>
      <c r="G77" s="29">
        <f t="shared" si="19"/>
        <v>15</v>
      </c>
      <c r="H77" s="45" t="e">
        <f t="shared" si="36"/>
        <v>#VALUE!</v>
      </c>
      <c r="I77">
        <v>10</v>
      </c>
      <c r="J77" s="100"/>
      <c r="K77">
        <v>30</v>
      </c>
      <c r="L77" s="100">
        <f t="shared" ref="L69:L78" si="39">(K77-G77)/G77</f>
        <v>1</v>
      </c>
      <c r="M77" s="45" t="e">
        <f t="shared" si="20"/>
        <v>#REF!</v>
      </c>
      <c r="N77">
        <v>15</v>
      </c>
      <c r="O77" s="100"/>
      <c r="P77">
        <v>30</v>
      </c>
      <c r="Q77" s="100">
        <f t="shared" ref="Q69:Q78" si="40">(P77-G77)/G77</f>
        <v>1</v>
      </c>
      <c r="R77" s="45" t="e">
        <f t="shared" si="21"/>
        <v>#REF!</v>
      </c>
    </row>
    <row r="78" spans="1:18">
      <c r="A78" t="s">
        <v>27</v>
      </c>
      <c r="B78" t="s">
        <v>56</v>
      </c>
      <c r="C78" s="29"/>
      <c r="D78" s="29"/>
      <c r="E78" s="45" t="e">
        <f t="shared" si="35"/>
        <v>#DIV/0!</v>
      </c>
      <c r="F78" s="29" t="str">
        <f t="shared" si="18"/>
        <v/>
      </c>
      <c r="G78" s="29" t="str">
        <f t="shared" si="19"/>
        <v/>
      </c>
      <c r="H78" s="45" t="e">
        <f t="shared" si="36"/>
        <v>#VALUE!</v>
      </c>
      <c r="I78">
        <v>0</v>
      </c>
      <c r="J78" s="100"/>
      <c r="K78">
        <v>1</v>
      </c>
      <c r="L78" s="100"/>
      <c r="M78" s="45" t="e">
        <f t="shared" si="20"/>
        <v>#REF!</v>
      </c>
      <c r="N78">
        <v>0</v>
      </c>
      <c r="O78" s="100"/>
      <c r="P78">
        <v>1</v>
      </c>
      <c r="Q78" s="100"/>
      <c r="R78" s="45" t="e">
        <f t="shared" si="21"/>
        <v>#REF!</v>
      </c>
    </row>
  </sheetData>
  <autoFilter ref="C3:R78" xr:uid="{C135FE07-4726-4546-AB0B-11A0CDE97FCB}"/>
  <mergeCells count="4">
    <mergeCell ref="C1:E1"/>
    <mergeCell ref="F1:H1"/>
    <mergeCell ref="I1:M1"/>
    <mergeCell ref="N1:R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901D-1241-4AE1-9FBD-553FA3403C2D}">
  <dimension ref="A1:J82"/>
  <sheetViews>
    <sheetView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T30" sqref="T30"/>
    </sheetView>
  </sheetViews>
  <sheetFormatPr defaultColWidth="8.7265625" defaultRowHeight="14.5"/>
  <cols>
    <col min="2" max="2" width="48.26953125" customWidth="1"/>
    <col min="3" max="6" width="19" customWidth="1"/>
  </cols>
  <sheetData>
    <row r="1" spans="1:10">
      <c r="C1" s="13" t="s">
        <v>0</v>
      </c>
      <c r="D1" s="27" t="s">
        <v>1</v>
      </c>
      <c r="E1" s="32" t="s">
        <v>57</v>
      </c>
      <c r="F1" s="31" t="s">
        <v>58</v>
      </c>
    </row>
    <row r="2" spans="1:10">
      <c r="A2" s="6"/>
      <c r="B2" s="6" t="s">
        <v>4</v>
      </c>
      <c r="C2" s="60"/>
      <c r="D2" s="61"/>
      <c r="E2" s="61"/>
      <c r="F2" s="61"/>
    </row>
    <row r="3" spans="1:10">
      <c r="A3" s="6" t="s">
        <v>8</v>
      </c>
      <c r="B3" s="6" t="s">
        <v>9</v>
      </c>
      <c r="C3" s="14"/>
      <c r="D3" s="14">
        <v>2022</v>
      </c>
      <c r="E3" s="14">
        <v>2050</v>
      </c>
      <c r="F3" s="15">
        <v>2050</v>
      </c>
    </row>
    <row r="4" spans="1:10">
      <c r="A4" s="1" t="s">
        <v>10</v>
      </c>
      <c r="B4" s="4" t="s">
        <v>11</v>
      </c>
      <c r="C4" s="39">
        <v>23</v>
      </c>
      <c r="D4" s="26">
        <f>C4</f>
        <v>23</v>
      </c>
      <c r="E4" s="26">
        <f>D4</f>
        <v>23</v>
      </c>
      <c r="F4" s="26">
        <f>E4</f>
        <v>23</v>
      </c>
    </row>
    <row r="5" spans="1:10">
      <c r="A5" s="1" t="s">
        <v>10</v>
      </c>
      <c r="B5" s="4" t="s">
        <v>12</v>
      </c>
      <c r="C5" s="39">
        <v>7</v>
      </c>
      <c r="D5" s="26">
        <f t="shared" ref="D5:F52" si="0">C5</f>
        <v>7</v>
      </c>
      <c r="E5" s="26">
        <f>D5*0.9</f>
        <v>6.3</v>
      </c>
      <c r="F5" s="26">
        <f>D5*0.8</f>
        <v>5.6000000000000005</v>
      </c>
    </row>
    <row r="6" spans="1:10" hidden="1">
      <c r="A6" s="1" t="s">
        <v>10</v>
      </c>
      <c r="B6" s="4" t="s">
        <v>13</v>
      </c>
      <c r="C6" s="39">
        <v>9</v>
      </c>
      <c r="D6" s="26">
        <f t="shared" si="0"/>
        <v>9</v>
      </c>
      <c r="E6" s="26">
        <f t="shared" ref="E6:F6" si="1">D6*0.8</f>
        <v>7.2</v>
      </c>
      <c r="F6" s="26">
        <f t="shared" si="1"/>
        <v>5.7600000000000007</v>
      </c>
    </row>
    <row r="7" spans="1:10">
      <c r="A7" s="1" t="s">
        <v>10</v>
      </c>
      <c r="B7" s="4" t="s">
        <v>59</v>
      </c>
      <c r="C7" s="39">
        <v>9</v>
      </c>
      <c r="D7" s="26">
        <f t="shared" si="0"/>
        <v>9</v>
      </c>
      <c r="E7" s="26">
        <f>D7*0.9</f>
        <v>8.1</v>
      </c>
      <c r="F7" s="26">
        <f>E7*0.8</f>
        <v>6.48</v>
      </c>
    </row>
    <row r="8" spans="1:10">
      <c r="A8" s="1" t="s">
        <v>10</v>
      </c>
      <c r="B8" s="4" t="s">
        <v>15</v>
      </c>
      <c r="C8" s="39">
        <v>90</v>
      </c>
      <c r="D8" s="26">
        <f t="shared" si="0"/>
        <v>90</v>
      </c>
      <c r="E8" s="26">
        <f t="shared" si="0"/>
        <v>90</v>
      </c>
      <c r="F8" s="26">
        <f>E8</f>
        <v>90</v>
      </c>
      <c r="H8" s="16"/>
      <c r="I8" s="16" t="s">
        <v>144</v>
      </c>
      <c r="J8" s="16"/>
    </row>
    <row r="9" spans="1:10">
      <c r="A9" s="1" t="s">
        <v>10</v>
      </c>
      <c r="B9" s="4" t="s">
        <v>60</v>
      </c>
      <c r="C9" s="39">
        <v>1.1000000000000001</v>
      </c>
      <c r="D9" s="26">
        <f t="shared" si="0"/>
        <v>1.1000000000000001</v>
      </c>
      <c r="E9" s="26">
        <f t="shared" si="0"/>
        <v>1.1000000000000001</v>
      </c>
      <c r="F9" s="26">
        <f t="shared" si="0"/>
        <v>1.1000000000000001</v>
      </c>
      <c r="H9" s="16">
        <v>2022</v>
      </c>
      <c r="I9" s="16">
        <f>KYRNIR!F18</f>
        <v>5515593</v>
      </c>
      <c r="J9" s="16"/>
    </row>
    <row r="10" spans="1:10">
      <c r="A10" s="1" t="s">
        <v>10</v>
      </c>
      <c r="B10" s="4" t="s">
        <v>16</v>
      </c>
      <c r="C10" s="39">
        <v>45</v>
      </c>
      <c r="D10" s="26">
        <f t="shared" si="0"/>
        <v>45</v>
      </c>
      <c r="E10" s="26">
        <f>D10*1.15</f>
        <v>51.749999999999993</v>
      </c>
      <c r="F10" s="26">
        <f>D10*1.25</f>
        <v>56.25</v>
      </c>
    </row>
    <row r="11" spans="1:10" ht="19.5" customHeight="1">
      <c r="A11" s="1" t="s">
        <v>10</v>
      </c>
      <c r="B11" s="4" t="s">
        <v>17</v>
      </c>
      <c r="C11" s="39">
        <v>60</v>
      </c>
      <c r="D11" s="26">
        <f t="shared" si="0"/>
        <v>60</v>
      </c>
      <c r="E11" s="26">
        <f t="shared" ref="E11:E12" si="2">D11*1.15</f>
        <v>69</v>
      </c>
      <c r="F11" s="26">
        <f t="shared" ref="F11:F12" si="3">D11*1.25</f>
        <v>75</v>
      </c>
    </row>
    <row r="12" spans="1:10" ht="13" customHeight="1">
      <c r="A12" s="1" t="s">
        <v>10</v>
      </c>
      <c r="B12" s="4" t="s">
        <v>18</v>
      </c>
      <c r="C12" s="39">
        <v>50</v>
      </c>
      <c r="D12" s="26">
        <f t="shared" si="0"/>
        <v>50</v>
      </c>
      <c r="E12" s="26">
        <f t="shared" si="2"/>
        <v>57.499999999999993</v>
      </c>
      <c r="F12" s="26">
        <f t="shared" si="3"/>
        <v>62.5</v>
      </c>
    </row>
    <row r="13" spans="1:10">
      <c r="A13" s="1" t="s">
        <v>10</v>
      </c>
      <c r="B13" s="4" t="s">
        <v>19</v>
      </c>
      <c r="C13" s="39">
        <v>60</v>
      </c>
      <c r="D13" s="26">
        <f t="shared" si="0"/>
        <v>60</v>
      </c>
      <c r="E13" s="26">
        <f>D13*1.15</f>
        <v>69</v>
      </c>
      <c r="F13" s="26">
        <f>D13*1.25</f>
        <v>75</v>
      </c>
    </row>
    <row r="14" spans="1:10">
      <c r="A14" s="16" t="s">
        <v>10</v>
      </c>
      <c r="B14" s="17" t="s">
        <v>20</v>
      </c>
      <c r="C14" s="16"/>
      <c r="D14" s="26">
        <f t="shared" si="0"/>
        <v>0</v>
      </c>
      <c r="E14" s="26">
        <f t="shared" si="0"/>
        <v>0</v>
      </c>
      <c r="F14" s="26">
        <f t="shared" si="0"/>
        <v>0</v>
      </c>
    </row>
    <row r="15" spans="1:10">
      <c r="A15" s="16" t="s">
        <v>10</v>
      </c>
      <c r="B15" s="17" t="s">
        <v>21</v>
      </c>
      <c r="C15" s="16"/>
      <c r="D15" s="26">
        <f t="shared" si="0"/>
        <v>0</v>
      </c>
      <c r="E15" s="26">
        <f t="shared" si="0"/>
        <v>0</v>
      </c>
      <c r="F15" s="26">
        <f t="shared" si="0"/>
        <v>0</v>
      </c>
    </row>
    <row r="16" spans="1:10">
      <c r="A16" s="16" t="s">
        <v>10</v>
      </c>
      <c r="B16" s="17" t="s">
        <v>22</v>
      </c>
      <c r="C16" s="48"/>
      <c r="D16" s="26">
        <f t="shared" si="0"/>
        <v>0</v>
      </c>
      <c r="E16" s="26">
        <f t="shared" si="0"/>
        <v>0</v>
      </c>
      <c r="F16" s="26">
        <f t="shared" si="0"/>
        <v>0</v>
      </c>
    </row>
    <row r="17" spans="1:6">
      <c r="A17" s="1" t="s">
        <v>10</v>
      </c>
      <c r="B17" s="4" t="s">
        <v>23</v>
      </c>
      <c r="C17" s="50">
        <f>KYRNIR!F18</f>
        <v>5515593</v>
      </c>
      <c r="D17" s="103">
        <f>C17*KYRpop!J106</f>
        <v>311297.26897991402</v>
      </c>
      <c r="E17" s="103">
        <f>D17</f>
        <v>311297.26897991402</v>
      </c>
      <c r="F17" s="103">
        <f>D17</f>
        <v>311297.26897991402</v>
      </c>
    </row>
    <row r="18" spans="1:6">
      <c r="A18" s="1" t="s">
        <v>10</v>
      </c>
      <c r="B18" s="4" t="s">
        <v>24</v>
      </c>
      <c r="C18" s="50">
        <v>16483</v>
      </c>
      <c r="D18" s="51">
        <f>C18/C17</f>
        <v>2.9884366014678748E-3</v>
      </c>
      <c r="E18" s="51">
        <v>5216</v>
      </c>
      <c r="F18" s="51">
        <v>5216</v>
      </c>
    </row>
    <row r="19" spans="1:6">
      <c r="A19" s="1" t="s">
        <v>10</v>
      </c>
      <c r="B19" s="4" t="s">
        <v>61</v>
      </c>
      <c r="C19" s="39">
        <v>365</v>
      </c>
      <c r="D19" s="26">
        <f t="shared" si="0"/>
        <v>365</v>
      </c>
      <c r="E19" s="26">
        <f t="shared" si="0"/>
        <v>365</v>
      </c>
      <c r="F19" s="26">
        <f t="shared" si="0"/>
        <v>365</v>
      </c>
    </row>
    <row r="20" spans="1:6">
      <c r="A20" s="1" t="s">
        <v>10</v>
      </c>
      <c r="B20" s="4" t="s">
        <v>25</v>
      </c>
      <c r="C20" s="40">
        <v>15</v>
      </c>
      <c r="D20" s="26">
        <f t="shared" si="0"/>
        <v>15</v>
      </c>
      <c r="E20" s="26">
        <f t="shared" si="0"/>
        <v>15</v>
      </c>
      <c r="F20" s="26">
        <f t="shared" si="0"/>
        <v>15</v>
      </c>
    </row>
    <row r="21" spans="1:6">
      <c r="A21" s="1" t="s">
        <v>10</v>
      </c>
      <c r="B21" s="4" t="s">
        <v>26</v>
      </c>
      <c r="C21" s="39">
        <v>3</v>
      </c>
      <c r="D21" s="26">
        <f t="shared" si="0"/>
        <v>3</v>
      </c>
      <c r="E21" s="26">
        <f t="shared" si="0"/>
        <v>3</v>
      </c>
      <c r="F21" s="26">
        <f t="shared" si="0"/>
        <v>3</v>
      </c>
    </row>
    <row r="22" spans="1:6">
      <c r="A22" s="33"/>
      <c r="B22" s="34"/>
      <c r="C22" s="34"/>
      <c r="D22" s="34"/>
      <c r="E22" s="34"/>
      <c r="F22" s="34"/>
    </row>
    <row r="23" spans="1:6">
      <c r="A23" s="21" t="s">
        <v>27</v>
      </c>
      <c r="B23" s="4" t="s">
        <v>28</v>
      </c>
      <c r="C23" s="42">
        <v>0</v>
      </c>
      <c r="D23" s="45">
        <f t="shared" si="0"/>
        <v>0</v>
      </c>
      <c r="E23" s="45">
        <f t="shared" si="0"/>
        <v>0</v>
      </c>
      <c r="F23" s="45">
        <f t="shared" si="0"/>
        <v>0</v>
      </c>
    </row>
    <row r="24" spans="1:6">
      <c r="A24" s="21" t="s">
        <v>27</v>
      </c>
      <c r="B24" s="4" t="s">
        <v>29</v>
      </c>
      <c r="C24" s="42">
        <v>0</v>
      </c>
      <c r="D24" s="45">
        <f t="shared" si="0"/>
        <v>0</v>
      </c>
      <c r="E24" s="45">
        <f t="shared" si="0"/>
        <v>0</v>
      </c>
      <c r="F24" s="45">
        <f t="shared" si="0"/>
        <v>0</v>
      </c>
    </row>
    <row r="25" spans="1:6">
      <c r="A25" s="21" t="s">
        <v>27</v>
      </c>
      <c r="B25" s="4" t="s">
        <v>30</v>
      </c>
      <c r="C25" s="42">
        <v>0</v>
      </c>
      <c r="D25" s="45">
        <f t="shared" si="0"/>
        <v>0</v>
      </c>
      <c r="E25" s="45">
        <f t="shared" si="0"/>
        <v>0</v>
      </c>
      <c r="F25" s="45">
        <f t="shared" si="0"/>
        <v>0</v>
      </c>
    </row>
    <row r="26" spans="1:6">
      <c r="A26" s="21" t="s">
        <v>27</v>
      </c>
      <c r="B26" s="4" t="s">
        <v>31</v>
      </c>
      <c r="C26" s="42">
        <v>0</v>
      </c>
      <c r="D26" s="45">
        <f t="shared" si="0"/>
        <v>0</v>
      </c>
      <c r="E26" s="45">
        <f t="shared" si="0"/>
        <v>0</v>
      </c>
      <c r="F26" s="45">
        <f t="shared" si="0"/>
        <v>0</v>
      </c>
    </row>
    <row r="27" spans="1:6">
      <c r="A27" s="21" t="s">
        <v>27</v>
      </c>
      <c r="B27" s="4" t="s">
        <v>32</v>
      </c>
      <c r="C27" s="42">
        <v>0</v>
      </c>
      <c r="D27" s="45">
        <f t="shared" si="0"/>
        <v>0</v>
      </c>
      <c r="E27" s="45">
        <f t="shared" si="0"/>
        <v>0</v>
      </c>
      <c r="F27" s="45">
        <f t="shared" si="0"/>
        <v>0</v>
      </c>
    </row>
    <row r="28" spans="1:6">
      <c r="A28" s="21" t="s">
        <v>27</v>
      </c>
      <c r="B28" s="4" t="s">
        <v>33</v>
      </c>
      <c r="C28" s="42">
        <v>0</v>
      </c>
      <c r="D28" s="45">
        <f t="shared" si="0"/>
        <v>0</v>
      </c>
      <c r="E28" s="45">
        <f t="shared" si="0"/>
        <v>0</v>
      </c>
      <c r="F28" s="45">
        <f t="shared" si="0"/>
        <v>0</v>
      </c>
    </row>
    <row r="29" spans="1:6">
      <c r="A29" s="21" t="s">
        <v>27</v>
      </c>
      <c r="B29" s="4" t="s">
        <v>34</v>
      </c>
      <c r="C29" s="42">
        <v>10</v>
      </c>
      <c r="D29" s="45">
        <f t="shared" si="0"/>
        <v>10</v>
      </c>
      <c r="E29" s="45">
        <f t="shared" si="0"/>
        <v>10</v>
      </c>
      <c r="F29" s="45">
        <f t="shared" si="0"/>
        <v>10</v>
      </c>
    </row>
    <row r="30" spans="1:6">
      <c r="A30" s="21" t="s">
        <v>27</v>
      </c>
      <c r="B30" s="4" t="s">
        <v>35</v>
      </c>
      <c r="C30" s="42">
        <v>0</v>
      </c>
      <c r="D30" s="45">
        <f t="shared" si="0"/>
        <v>0</v>
      </c>
      <c r="E30" s="45">
        <f t="shared" si="0"/>
        <v>0</v>
      </c>
      <c r="F30" s="45">
        <f t="shared" si="0"/>
        <v>0</v>
      </c>
    </row>
    <row r="31" spans="1:6">
      <c r="A31" s="21" t="s">
        <v>27</v>
      </c>
      <c r="B31" s="4" t="s">
        <v>36</v>
      </c>
      <c r="C31" s="42">
        <v>0</v>
      </c>
      <c r="D31" s="45">
        <f t="shared" si="0"/>
        <v>0</v>
      </c>
      <c r="E31" s="45">
        <f t="shared" si="0"/>
        <v>0</v>
      </c>
      <c r="F31" s="45">
        <f t="shared" si="0"/>
        <v>0</v>
      </c>
    </row>
    <row r="32" spans="1:6">
      <c r="A32" s="21" t="s">
        <v>27</v>
      </c>
      <c r="B32" s="4" t="s">
        <v>37</v>
      </c>
      <c r="C32" s="42">
        <v>0</v>
      </c>
      <c r="D32" s="45">
        <f t="shared" si="0"/>
        <v>0</v>
      </c>
      <c r="E32" s="45">
        <f t="shared" si="0"/>
        <v>0</v>
      </c>
      <c r="F32" s="45">
        <f t="shared" si="0"/>
        <v>0</v>
      </c>
    </row>
    <row r="33" spans="1:6">
      <c r="A33" s="21" t="s">
        <v>27</v>
      </c>
      <c r="B33" s="4" t="s">
        <v>38</v>
      </c>
      <c r="C33" s="42">
        <v>3</v>
      </c>
      <c r="D33" s="45">
        <f t="shared" si="0"/>
        <v>3</v>
      </c>
      <c r="E33" s="45">
        <f t="shared" si="0"/>
        <v>3</v>
      </c>
      <c r="F33" s="45">
        <f t="shared" si="0"/>
        <v>3</v>
      </c>
    </row>
    <row r="34" spans="1:6">
      <c r="A34" s="21" t="s">
        <v>27</v>
      </c>
      <c r="B34" s="4" t="s">
        <v>39</v>
      </c>
      <c r="C34" s="42">
        <v>0</v>
      </c>
      <c r="D34" s="45">
        <f t="shared" si="0"/>
        <v>0</v>
      </c>
      <c r="E34" s="45">
        <f t="shared" si="0"/>
        <v>0</v>
      </c>
      <c r="F34" s="45">
        <f t="shared" si="0"/>
        <v>0</v>
      </c>
    </row>
    <row r="35" spans="1:6">
      <c r="A35" s="21" t="s">
        <v>27</v>
      </c>
      <c r="B35" s="4" t="s">
        <v>40</v>
      </c>
      <c r="C35" s="42">
        <v>0</v>
      </c>
      <c r="D35" s="45">
        <f t="shared" si="0"/>
        <v>0</v>
      </c>
      <c r="E35" s="45">
        <f t="shared" si="0"/>
        <v>0</v>
      </c>
      <c r="F35" s="45">
        <f t="shared" si="0"/>
        <v>0</v>
      </c>
    </row>
    <row r="36" spans="1:6">
      <c r="A36" s="21" t="s">
        <v>27</v>
      </c>
      <c r="B36" s="4" t="s">
        <v>41</v>
      </c>
      <c r="C36" s="42">
        <v>60</v>
      </c>
      <c r="D36" s="45">
        <f t="shared" si="0"/>
        <v>60</v>
      </c>
      <c r="E36" s="45">
        <f t="shared" si="0"/>
        <v>60</v>
      </c>
      <c r="F36" s="45">
        <f t="shared" si="0"/>
        <v>60</v>
      </c>
    </row>
    <row r="37" spans="1:6">
      <c r="A37" s="21" t="s">
        <v>27</v>
      </c>
      <c r="B37" s="4" t="s">
        <v>42</v>
      </c>
      <c r="C37" s="42">
        <v>7</v>
      </c>
      <c r="D37" s="45">
        <f t="shared" si="0"/>
        <v>7</v>
      </c>
      <c r="E37" s="45">
        <f t="shared" si="0"/>
        <v>7</v>
      </c>
      <c r="F37" s="45">
        <f t="shared" si="0"/>
        <v>7</v>
      </c>
    </row>
    <row r="38" spans="1:6">
      <c r="A38" s="21" t="s">
        <v>27</v>
      </c>
      <c r="B38" s="4" t="s">
        <v>43</v>
      </c>
      <c r="C38" s="42">
        <v>0</v>
      </c>
      <c r="D38" s="45">
        <f t="shared" si="0"/>
        <v>0</v>
      </c>
      <c r="E38" s="45">
        <f t="shared" si="0"/>
        <v>0</v>
      </c>
      <c r="F38" s="45">
        <f t="shared" si="0"/>
        <v>0</v>
      </c>
    </row>
    <row r="39" spans="1:6">
      <c r="A39" s="21" t="s">
        <v>27</v>
      </c>
      <c r="B39" s="4" t="s">
        <v>44</v>
      </c>
      <c r="C39" s="42">
        <v>0</v>
      </c>
      <c r="D39" s="45">
        <f t="shared" si="0"/>
        <v>0</v>
      </c>
      <c r="E39" s="45">
        <f t="shared" si="0"/>
        <v>0</v>
      </c>
      <c r="F39" s="45">
        <f t="shared" si="0"/>
        <v>0</v>
      </c>
    </row>
    <row r="40" spans="1:6">
      <c r="A40" s="21" t="s">
        <v>27</v>
      </c>
      <c r="B40" s="4" t="s">
        <v>45</v>
      </c>
      <c r="C40" s="42">
        <v>10</v>
      </c>
      <c r="D40" s="45">
        <f t="shared" si="0"/>
        <v>10</v>
      </c>
      <c r="E40" s="45">
        <f t="shared" si="0"/>
        <v>10</v>
      </c>
      <c r="F40" s="45">
        <f t="shared" si="0"/>
        <v>10</v>
      </c>
    </row>
    <row r="41" spans="1:6">
      <c r="A41" s="21" t="s">
        <v>27</v>
      </c>
      <c r="B41" s="4" t="s">
        <v>46</v>
      </c>
      <c r="C41" s="42">
        <v>0</v>
      </c>
      <c r="D41" s="45">
        <f t="shared" si="0"/>
        <v>0</v>
      </c>
      <c r="E41" s="45">
        <f t="shared" si="0"/>
        <v>0</v>
      </c>
      <c r="F41" s="45">
        <f t="shared" si="0"/>
        <v>0</v>
      </c>
    </row>
    <row r="42" spans="1:6">
      <c r="A42" s="21" t="s">
        <v>27</v>
      </c>
      <c r="B42" s="4" t="s">
        <v>47</v>
      </c>
      <c r="C42" s="42">
        <v>10</v>
      </c>
      <c r="D42" s="45">
        <f t="shared" si="0"/>
        <v>10</v>
      </c>
      <c r="E42" s="45">
        <f t="shared" si="0"/>
        <v>10</v>
      </c>
      <c r="F42" s="45">
        <f t="shared" si="0"/>
        <v>10</v>
      </c>
    </row>
    <row r="43" spans="1:6">
      <c r="A43" s="21" t="s">
        <v>27</v>
      </c>
      <c r="B43" s="4" t="s">
        <v>48</v>
      </c>
      <c r="C43" s="42">
        <v>0</v>
      </c>
      <c r="D43" s="45">
        <f t="shared" si="0"/>
        <v>0</v>
      </c>
      <c r="E43" s="45">
        <f t="shared" si="0"/>
        <v>0</v>
      </c>
      <c r="F43" s="45">
        <f t="shared" si="0"/>
        <v>0</v>
      </c>
    </row>
    <row r="44" spans="1:6">
      <c r="A44" s="21" t="s">
        <v>27</v>
      </c>
      <c r="B44" s="4" t="s">
        <v>49</v>
      </c>
      <c r="C44" s="42">
        <v>0</v>
      </c>
      <c r="D44" s="45">
        <f t="shared" si="0"/>
        <v>0</v>
      </c>
      <c r="E44" s="45">
        <f t="shared" si="0"/>
        <v>0</v>
      </c>
      <c r="F44" s="45">
        <f t="shared" si="0"/>
        <v>0</v>
      </c>
    </row>
    <row r="45" spans="1:6">
      <c r="A45" s="21" t="s">
        <v>27</v>
      </c>
      <c r="B45" s="4" t="s">
        <v>50</v>
      </c>
      <c r="C45" s="42">
        <v>0</v>
      </c>
      <c r="D45" s="45">
        <f t="shared" si="0"/>
        <v>0</v>
      </c>
      <c r="E45" s="45">
        <f t="shared" si="0"/>
        <v>0</v>
      </c>
      <c r="F45" s="45">
        <f t="shared" si="0"/>
        <v>0</v>
      </c>
    </row>
    <row r="46" spans="1:6">
      <c r="A46" s="21" t="s">
        <v>27</v>
      </c>
      <c r="B46" s="4" t="s">
        <v>51</v>
      </c>
      <c r="C46" s="42">
        <v>0</v>
      </c>
      <c r="D46" s="45">
        <f t="shared" si="0"/>
        <v>0</v>
      </c>
      <c r="E46" s="45">
        <f t="shared" si="0"/>
        <v>0</v>
      </c>
      <c r="F46" s="45">
        <f t="shared" si="0"/>
        <v>0</v>
      </c>
    </row>
    <row r="47" spans="1:6">
      <c r="A47" s="21" t="s">
        <v>27</v>
      </c>
      <c r="B47" s="4" t="s">
        <v>52</v>
      </c>
      <c r="C47" s="42">
        <v>0</v>
      </c>
      <c r="D47" s="45">
        <f t="shared" si="0"/>
        <v>0</v>
      </c>
      <c r="E47" s="45">
        <f t="shared" si="0"/>
        <v>0</v>
      </c>
      <c r="F47" s="45">
        <f t="shared" si="0"/>
        <v>0</v>
      </c>
    </row>
    <row r="48" spans="1:6">
      <c r="A48" s="21" t="s">
        <v>27</v>
      </c>
      <c r="B48" s="4" t="s">
        <v>53</v>
      </c>
      <c r="C48" s="42">
        <v>0</v>
      </c>
      <c r="D48" s="45">
        <f t="shared" si="0"/>
        <v>0</v>
      </c>
      <c r="E48" s="45">
        <f t="shared" si="0"/>
        <v>0</v>
      </c>
      <c r="F48" s="45">
        <f t="shared" si="0"/>
        <v>0</v>
      </c>
    </row>
    <row r="49" spans="1:6">
      <c r="A49" s="21" t="s">
        <v>27</v>
      </c>
      <c r="B49" s="4" t="s">
        <v>54</v>
      </c>
      <c r="C49" s="42">
        <v>0</v>
      </c>
      <c r="D49" s="45">
        <f t="shared" si="0"/>
        <v>0</v>
      </c>
      <c r="E49" s="45">
        <f t="shared" si="0"/>
        <v>0</v>
      </c>
      <c r="F49" s="45">
        <f t="shared" si="0"/>
        <v>0</v>
      </c>
    </row>
    <row r="50" spans="1:6">
      <c r="A50" s="21" t="s">
        <v>27</v>
      </c>
      <c r="B50" s="4" t="s">
        <v>55</v>
      </c>
      <c r="C50" s="42">
        <v>0</v>
      </c>
      <c r="D50" s="45">
        <f t="shared" si="0"/>
        <v>0</v>
      </c>
      <c r="E50" s="45">
        <f t="shared" si="0"/>
        <v>0</v>
      </c>
      <c r="F50" s="45">
        <f t="shared" si="0"/>
        <v>0</v>
      </c>
    </row>
    <row r="51" spans="1:6">
      <c r="A51" s="21" t="s">
        <v>27</v>
      </c>
      <c r="B51" s="4" t="s">
        <v>56</v>
      </c>
      <c r="C51" s="42">
        <v>0</v>
      </c>
      <c r="D51" s="45">
        <f t="shared" si="0"/>
        <v>0</v>
      </c>
      <c r="E51" s="45">
        <f t="shared" si="0"/>
        <v>0</v>
      </c>
      <c r="F51" s="45">
        <f t="shared" si="0"/>
        <v>0</v>
      </c>
    </row>
    <row r="52" spans="1:6">
      <c r="A52" s="22" t="s">
        <v>27</v>
      </c>
      <c r="B52" s="23" t="s">
        <v>56</v>
      </c>
      <c r="C52" s="42">
        <v>0</v>
      </c>
      <c r="D52" s="45">
        <f t="shared" si="0"/>
        <v>0</v>
      </c>
      <c r="E52" s="45">
        <f t="shared" si="0"/>
        <v>0</v>
      </c>
      <c r="F52" s="45">
        <f t="shared" si="0"/>
        <v>0</v>
      </c>
    </row>
    <row r="53" spans="1:6">
      <c r="A53" t="s">
        <v>27</v>
      </c>
      <c r="B53" t="s">
        <v>28</v>
      </c>
      <c r="C53" s="56">
        <v>0</v>
      </c>
      <c r="D53" s="56">
        <v>0</v>
      </c>
      <c r="E53" s="56">
        <v>0</v>
      </c>
      <c r="F53" s="56">
        <v>0</v>
      </c>
    </row>
    <row r="54" spans="1:6">
      <c r="A54" t="s">
        <v>27</v>
      </c>
      <c r="B54" s="5" t="s">
        <v>29</v>
      </c>
      <c r="C54" s="56">
        <v>0</v>
      </c>
      <c r="D54" s="56">
        <v>0</v>
      </c>
      <c r="E54" s="56">
        <v>0</v>
      </c>
      <c r="F54" s="56">
        <v>0</v>
      </c>
    </row>
    <row r="55" spans="1:6">
      <c r="A55" t="s">
        <v>27</v>
      </c>
      <c r="B55" s="5" t="s">
        <v>30</v>
      </c>
      <c r="C55" s="56">
        <v>0</v>
      </c>
      <c r="D55" s="56">
        <v>0</v>
      </c>
      <c r="E55" s="56">
        <v>0</v>
      </c>
      <c r="F55" s="56">
        <v>0</v>
      </c>
    </row>
    <row r="56" spans="1:6">
      <c r="A56" t="s">
        <v>27</v>
      </c>
      <c r="B56" s="5" t="s">
        <v>31</v>
      </c>
      <c r="C56" s="56">
        <v>0</v>
      </c>
      <c r="D56" s="56">
        <v>0</v>
      </c>
      <c r="E56" s="56">
        <v>0</v>
      </c>
      <c r="F56" s="56">
        <v>0</v>
      </c>
    </row>
    <row r="57" spans="1:6">
      <c r="A57" t="s">
        <v>27</v>
      </c>
      <c r="B57" s="5" t="s">
        <v>32</v>
      </c>
      <c r="C57" s="56">
        <v>0</v>
      </c>
      <c r="D57" s="56">
        <v>0</v>
      </c>
      <c r="E57" s="56">
        <v>0</v>
      </c>
      <c r="F57" s="56">
        <v>0</v>
      </c>
    </row>
    <row r="58" spans="1:6">
      <c r="A58" t="s">
        <v>27</v>
      </c>
      <c r="B58" s="5" t="s">
        <v>33</v>
      </c>
      <c r="C58" s="56">
        <v>0</v>
      </c>
      <c r="D58" s="56">
        <v>0</v>
      </c>
      <c r="E58" s="56">
        <v>0</v>
      </c>
      <c r="F58" s="56">
        <v>0</v>
      </c>
    </row>
    <row r="59" spans="1:6">
      <c r="A59" t="s">
        <v>27</v>
      </c>
      <c r="B59" s="5" t="s">
        <v>34</v>
      </c>
      <c r="C59" s="56">
        <v>10</v>
      </c>
      <c r="D59" s="56">
        <v>10</v>
      </c>
      <c r="E59" s="56">
        <v>10</v>
      </c>
      <c r="F59" s="56">
        <v>10</v>
      </c>
    </row>
    <row r="60" spans="1:6">
      <c r="A60" t="s">
        <v>27</v>
      </c>
      <c r="B60" s="5" t="s">
        <v>35</v>
      </c>
      <c r="C60" s="56">
        <v>0</v>
      </c>
      <c r="D60" s="56">
        <v>0</v>
      </c>
      <c r="E60" s="56">
        <v>0</v>
      </c>
      <c r="F60" s="56">
        <v>0</v>
      </c>
    </row>
    <row r="61" spans="1:6">
      <c r="A61" t="s">
        <v>27</v>
      </c>
      <c r="B61" s="5" t="s">
        <v>36</v>
      </c>
      <c r="C61" s="56">
        <v>0</v>
      </c>
      <c r="D61" s="56">
        <v>0</v>
      </c>
      <c r="E61" s="56">
        <v>0</v>
      </c>
      <c r="F61" s="56">
        <v>0</v>
      </c>
    </row>
    <row r="62" spans="1:6">
      <c r="A62" t="s">
        <v>27</v>
      </c>
      <c r="B62" s="5" t="s">
        <v>37</v>
      </c>
      <c r="C62" s="56">
        <v>0</v>
      </c>
      <c r="D62" s="56">
        <v>0</v>
      </c>
      <c r="E62" s="56">
        <v>0</v>
      </c>
      <c r="F62" s="56">
        <v>0</v>
      </c>
    </row>
    <row r="63" spans="1:6">
      <c r="A63" t="s">
        <v>27</v>
      </c>
      <c r="B63" s="5" t="s">
        <v>38</v>
      </c>
      <c r="C63" s="56">
        <v>3</v>
      </c>
      <c r="D63" s="56">
        <v>3</v>
      </c>
      <c r="E63" s="56">
        <v>3</v>
      </c>
      <c r="F63" s="56">
        <v>3</v>
      </c>
    </row>
    <row r="64" spans="1:6">
      <c r="A64" t="s">
        <v>27</v>
      </c>
      <c r="B64" s="5" t="s">
        <v>39</v>
      </c>
      <c r="C64" s="56">
        <v>0</v>
      </c>
      <c r="D64" s="56">
        <v>0</v>
      </c>
      <c r="E64" s="56">
        <v>0</v>
      </c>
      <c r="F64" s="56">
        <v>0</v>
      </c>
    </row>
    <row r="65" spans="1:6">
      <c r="A65" t="s">
        <v>27</v>
      </c>
      <c r="B65" s="5" t="s">
        <v>40</v>
      </c>
      <c r="C65" s="56">
        <v>0</v>
      </c>
      <c r="D65" s="56">
        <v>0</v>
      </c>
      <c r="E65" s="56">
        <v>0</v>
      </c>
      <c r="F65" s="56">
        <v>0</v>
      </c>
    </row>
    <row r="66" spans="1:6">
      <c r="A66" t="s">
        <v>27</v>
      </c>
      <c r="B66" s="5" t="s">
        <v>41</v>
      </c>
      <c r="C66" s="56">
        <v>60</v>
      </c>
      <c r="D66" s="56">
        <v>60</v>
      </c>
      <c r="E66" s="56">
        <v>60</v>
      </c>
      <c r="F66" s="56">
        <v>60</v>
      </c>
    </row>
    <row r="67" spans="1:6">
      <c r="A67" t="s">
        <v>27</v>
      </c>
      <c r="B67" s="5" t="s">
        <v>42</v>
      </c>
      <c r="C67" s="56">
        <v>7</v>
      </c>
      <c r="D67" s="56">
        <v>7</v>
      </c>
      <c r="E67" s="56">
        <v>7</v>
      </c>
      <c r="F67" s="56">
        <v>7</v>
      </c>
    </row>
    <row r="68" spans="1:6">
      <c r="A68" t="s">
        <v>27</v>
      </c>
      <c r="B68" s="5" t="s">
        <v>43</v>
      </c>
      <c r="C68" s="56">
        <v>0</v>
      </c>
      <c r="D68" s="56">
        <v>0</v>
      </c>
      <c r="E68" s="56">
        <v>0</v>
      </c>
      <c r="F68" s="56">
        <v>0</v>
      </c>
    </row>
    <row r="69" spans="1:6">
      <c r="A69" t="s">
        <v>27</v>
      </c>
      <c r="B69" s="5" t="s">
        <v>44</v>
      </c>
      <c r="C69" s="56">
        <v>0</v>
      </c>
      <c r="D69" s="56">
        <v>0</v>
      </c>
      <c r="E69" s="56">
        <v>0</v>
      </c>
      <c r="F69" s="56">
        <v>0</v>
      </c>
    </row>
    <row r="70" spans="1:6">
      <c r="A70" t="s">
        <v>27</v>
      </c>
      <c r="B70" s="5" t="s">
        <v>45</v>
      </c>
      <c r="C70" s="56">
        <v>10</v>
      </c>
      <c r="D70" s="56">
        <v>10</v>
      </c>
      <c r="E70" s="56">
        <v>10</v>
      </c>
      <c r="F70" s="56">
        <v>10</v>
      </c>
    </row>
    <row r="71" spans="1:6">
      <c r="A71" t="s">
        <v>27</v>
      </c>
      <c r="B71" s="5" t="s">
        <v>46</v>
      </c>
      <c r="C71" s="56">
        <v>0</v>
      </c>
      <c r="D71" s="56">
        <v>0</v>
      </c>
      <c r="E71" s="56">
        <v>0</v>
      </c>
      <c r="F71" s="56">
        <v>0</v>
      </c>
    </row>
    <row r="72" spans="1:6">
      <c r="A72" t="s">
        <v>27</v>
      </c>
      <c r="B72" s="5" t="s">
        <v>47</v>
      </c>
      <c r="C72" s="56">
        <v>10</v>
      </c>
      <c r="D72" s="56">
        <v>10</v>
      </c>
      <c r="E72" s="56">
        <v>10</v>
      </c>
      <c r="F72" s="56">
        <v>10</v>
      </c>
    </row>
    <row r="73" spans="1:6">
      <c r="A73" t="s">
        <v>27</v>
      </c>
      <c r="B73" s="5" t="s">
        <v>48</v>
      </c>
      <c r="C73" s="56">
        <v>0</v>
      </c>
      <c r="D73" s="56">
        <v>0</v>
      </c>
      <c r="E73" s="56">
        <v>0</v>
      </c>
      <c r="F73" s="56">
        <v>0</v>
      </c>
    </row>
    <row r="74" spans="1:6">
      <c r="A74" t="s">
        <v>27</v>
      </c>
      <c r="B74" s="5" t="s">
        <v>49</v>
      </c>
      <c r="C74" s="56">
        <v>0</v>
      </c>
      <c r="D74" s="56">
        <v>0</v>
      </c>
      <c r="E74" s="56">
        <v>0</v>
      </c>
      <c r="F74" s="56">
        <v>0</v>
      </c>
    </row>
    <row r="75" spans="1:6">
      <c r="A75" t="s">
        <v>27</v>
      </c>
      <c r="B75" s="5" t="s">
        <v>50</v>
      </c>
      <c r="C75" s="56">
        <v>0</v>
      </c>
      <c r="D75" s="56">
        <v>0</v>
      </c>
      <c r="E75" s="56">
        <v>0</v>
      </c>
      <c r="F75" s="56">
        <v>0</v>
      </c>
    </row>
    <row r="76" spans="1:6">
      <c r="A76" t="s">
        <v>27</v>
      </c>
      <c r="B76" s="5" t="s">
        <v>51</v>
      </c>
      <c r="C76" s="56">
        <v>0</v>
      </c>
      <c r="D76" s="56">
        <v>0</v>
      </c>
      <c r="E76" s="56">
        <v>0</v>
      </c>
      <c r="F76" s="56">
        <v>0</v>
      </c>
    </row>
    <row r="77" spans="1:6">
      <c r="A77" t="s">
        <v>27</v>
      </c>
      <c r="B77" s="5" t="s">
        <v>52</v>
      </c>
      <c r="C77" s="56">
        <v>0</v>
      </c>
      <c r="D77" s="56">
        <v>0</v>
      </c>
      <c r="E77" s="56">
        <v>0</v>
      </c>
      <c r="F77" s="56">
        <v>0</v>
      </c>
    </row>
    <row r="78" spans="1:6">
      <c r="A78" t="s">
        <v>27</v>
      </c>
      <c r="B78" s="5" t="s">
        <v>53</v>
      </c>
      <c r="C78" s="56">
        <v>0</v>
      </c>
      <c r="D78" s="56">
        <v>0</v>
      </c>
      <c r="E78" s="56">
        <v>0</v>
      </c>
      <c r="F78" s="56">
        <v>0</v>
      </c>
    </row>
    <row r="79" spans="1:6">
      <c r="A79" t="s">
        <v>27</v>
      </c>
      <c r="B79" s="3" t="s">
        <v>54</v>
      </c>
      <c r="C79" s="56">
        <v>0</v>
      </c>
      <c r="D79" s="56">
        <v>0</v>
      </c>
      <c r="E79" s="56">
        <v>0</v>
      </c>
      <c r="F79" s="56">
        <v>0</v>
      </c>
    </row>
    <row r="80" spans="1:6">
      <c r="A80" t="s">
        <v>27</v>
      </c>
      <c r="B80" t="s">
        <v>55</v>
      </c>
      <c r="C80" s="56">
        <v>0</v>
      </c>
      <c r="D80" s="56">
        <v>0</v>
      </c>
      <c r="E80" s="56">
        <v>0</v>
      </c>
      <c r="F80" s="56">
        <v>0</v>
      </c>
    </row>
    <row r="81" spans="1:6">
      <c r="A81" t="s">
        <v>27</v>
      </c>
      <c r="B81" t="s">
        <v>56</v>
      </c>
      <c r="C81" s="56">
        <v>0</v>
      </c>
      <c r="D81" s="56">
        <v>0</v>
      </c>
      <c r="E81" s="56">
        <v>0</v>
      </c>
      <c r="F81" s="56">
        <v>0</v>
      </c>
    </row>
    <row r="82" spans="1:6">
      <c r="A82" t="s">
        <v>27</v>
      </c>
      <c r="B82" t="s">
        <v>56</v>
      </c>
      <c r="C82" s="56">
        <v>0</v>
      </c>
      <c r="D82" s="56">
        <v>0</v>
      </c>
      <c r="E82" s="56">
        <v>0</v>
      </c>
      <c r="F82" s="56">
        <v>0</v>
      </c>
    </row>
  </sheetData>
  <mergeCells count="1">
    <mergeCell ref="C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E456-A787-4D29-B5BE-F29DF4E98BD9}">
  <dimension ref="A1:I81"/>
  <sheetViews>
    <sheetView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29" sqref="I29"/>
    </sheetView>
  </sheetViews>
  <sheetFormatPr defaultColWidth="8.7265625" defaultRowHeight="14.5"/>
  <cols>
    <col min="2" max="2" width="48.26953125" customWidth="1"/>
    <col min="3" max="3" width="14.453125" customWidth="1"/>
    <col min="4" max="4" width="15.1796875" customWidth="1"/>
    <col min="5" max="5" width="18.26953125" customWidth="1"/>
    <col min="6" max="6" width="17.26953125" customWidth="1"/>
    <col min="9" max="9" width="26.6328125" customWidth="1"/>
  </cols>
  <sheetData>
    <row r="1" spans="1:9">
      <c r="C1" s="13" t="s">
        <v>0</v>
      </c>
      <c r="D1" s="13" t="s">
        <v>1</v>
      </c>
      <c r="E1" s="31" t="s">
        <v>57</v>
      </c>
      <c r="F1" s="31" t="s">
        <v>58</v>
      </c>
    </row>
    <row r="2" spans="1:9">
      <c r="A2" s="6"/>
      <c r="B2" s="6" t="s">
        <v>4</v>
      </c>
      <c r="C2" s="14"/>
      <c r="D2" s="14"/>
      <c r="E2" s="8"/>
      <c r="F2" s="8"/>
    </row>
    <row r="3" spans="1:9">
      <c r="A3" s="6" t="s">
        <v>8</v>
      </c>
      <c r="B3" s="6" t="s">
        <v>9</v>
      </c>
      <c r="C3" s="14">
        <v>2022</v>
      </c>
      <c r="D3" s="14">
        <v>2050</v>
      </c>
      <c r="E3" s="15">
        <v>2050</v>
      </c>
      <c r="F3" s="15">
        <v>2050</v>
      </c>
    </row>
    <row r="4" spans="1:9">
      <c r="A4" s="1" t="s">
        <v>10</v>
      </c>
      <c r="B4" s="4" t="s">
        <v>11</v>
      </c>
      <c r="C4" s="54">
        <v>23</v>
      </c>
      <c r="D4" s="45">
        <f>C4</f>
        <v>23</v>
      </c>
      <c r="E4" s="45">
        <f>D4</f>
        <v>23</v>
      </c>
      <c r="F4" s="45">
        <f>E4</f>
        <v>23</v>
      </c>
    </row>
    <row r="5" spans="1:9">
      <c r="A5" s="1" t="s">
        <v>10</v>
      </c>
      <c r="B5" s="4" t="s">
        <v>12</v>
      </c>
      <c r="C5" s="54">
        <v>7</v>
      </c>
      <c r="D5" s="45">
        <f t="shared" ref="D5:F19" si="0">C5</f>
        <v>7</v>
      </c>
      <c r="E5" s="45">
        <f>D5*0.9</f>
        <v>6.3</v>
      </c>
      <c r="F5" s="45">
        <f>D5*0.8</f>
        <v>5.6000000000000005</v>
      </c>
    </row>
    <row r="6" spans="1:9">
      <c r="A6" s="1" t="s">
        <v>10</v>
      </c>
      <c r="B6" s="4" t="s">
        <v>59</v>
      </c>
      <c r="C6" s="54">
        <v>9</v>
      </c>
      <c r="D6" s="45">
        <f t="shared" si="0"/>
        <v>9</v>
      </c>
      <c r="E6" s="45">
        <f t="shared" ref="E6" si="1">D6*0.9</f>
        <v>8.1</v>
      </c>
      <c r="F6" s="45">
        <f t="shared" ref="F6" si="2">D6*0.8</f>
        <v>7.2</v>
      </c>
    </row>
    <row r="7" spans="1:9">
      <c r="A7" s="1" t="s">
        <v>10</v>
      </c>
      <c r="B7" s="4" t="s">
        <v>15</v>
      </c>
      <c r="C7" s="54">
        <v>80</v>
      </c>
      <c r="D7" s="45">
        <f t="shared" si="0"/>
        <v>80</v>
      </c>
      <c r="E7" s="45">
        <f t="shared" si="0"/>
        <v>80</v>
      </c>
      <c r="F7" s="45">
        <f>E7</f>
        <v>80</v>
      </c>
    </row>
    <row r="8" spans="1:9">
      <c r="A8" s="1" t="s">
        <v>10</v>
      </c>
      <c r="B8" s="4" t="s">
        <v>60</v>
      </c>
      <c r="C8" s="54">
        <v>1.2</v>
      </c>
      <c r="D8" s="45">
        <f t="shared" si="0"/>
        <v>1.2</v>
      </c>
      <c r="E8" s="45">
        <f t="shared" si="0"/>
        <v>1.2</v>
      </c>
      <c r="F8" s="45">
        <f t="shared" si="0"/>
        <v>1.2</v>
      </c>
    </row>
    <row r="9" spans="1:9">
      <c r="A9" s="1" t="s">
        <v>10</v>
      </c>
      <c r="B9" s="4" t="s">
        <v>16</v>
      </c>
      <c r="C9" s="54">
        <v>55</v>
      </c>
      <c r="D9" s="45">
        <f t="shared" si="0"/>
        <v>55</v>
      </c>
      <c r="E9" s="45">
        <f>D9*1.15</f>
        <v>63.249999999999993</v>
      </c>
      <c r="F9" s="45">
        <f>D9*1.25</f>
        <v>68.75</v>
      </c>
    </row>
    <row r="10" spans="1:9">
      <c r="A10" s="1" t="s">
        <v>10</v>
      </c>
      <c r="B10" s="4" t="s">
        <v>17</v>
      </c>
      <c r="C10" s="54">
        <v>85</v>
      </c>
      <c r="D10" s="45">
        <f t="shared" si="0"/>
        <v>85</v>
      </c>
      <c r="E10" s="45">
        <f t="shared" ref="E10:E11" si="3">D10*1.15</f>
        <v>97.749999999999986</v>
      </c>
      <c r="F10" s="45">
        <f t="shared" ref="F10:F11" si="4">D10*1.25</f>
        <v>106.25</v>
      </c>
      <c r="H10" s="16"/>
      <c r="I10" s="16" t="s">
        <v>145</v>
      </c>
    </row>
    <row r="11" spans="1:9">
      <c r="A11" s="1" t="s">
        <v>10</v>
      </c>
      <c r="B11" s="4" t="s">
        <v>18</v>
      </c>
      <c r="C11" s="54">
        <v>55</v>
      </c>
      <c r="D11" s="45">
        <f t="shared" si="0"/>
        <v>55</v>
      </c>
      <c r="E11" s="45">
        <f t="shared" si="3"/>
        <v>63.249999999999993</v>
      </c>
      <c r="F11" s="45">
        <f t="shared" si="4"/>
        <v>68.75</v>
      </c>
      <c r="H11" s="16">
        <v>2022</v>
      </c>
      <c r="I11" s="16">
        <f>KYRNIR!E18</f>
        <v>685368</v>
      </c>
    </row>
    <row r="12" spans="1:9">
      <c r="A12" s="1" t="s">
        <v>10</v>
      </c>
      <c r="B12" s="4" t="s">
        <v>19</v>
      </c>
      <c r="C12" s="54">
        <v>75</v>
      </c>
      <c r="D12" s="45">
        <f t="shared" si="0"/>
        <v>75</v>
      </c>
      <c r="E12" s="45">
        <f>D12*1.15</f>
        <v>86.25</v>
      </c>
      <c r="F12" s="45">
        <f>D12*1.25</f>
        <v>93.75</v>
      </c>
    </row>
    <row r="13" spans="1:9">
      <c r="A13" s="16" t="s">
        <v>10</v>
      </c>
      <c r="B13" s="17" t="s">
        <v>20</v>
      </c>
      <c r="C13" s="18"/>
      <c r="D13" s="26">
        <f t="shared" si="0"/>
        <v>0</v>
      </c>
      <c r="E13" s="26">
        <f t="shared" si="0"/>
        <v>0</v>
      </c>
      <c r="F13" s="26">
        <f t="shared" si="0"/>
        <v>0</v>
      </c>
    </row>
    <row r="14" spans="1:9">
      <c r="A14" s="16" t="s">
        <v>10</v>
      </c>
      <c r="B14" s="17" t="s">
        <v>21</v>
      </c>
      <c r="C14" s="18"/>
      <c r="D14" s="26">
        <f t="shared" si="0"/>
        <v>0</v>
      </c>
      <c r="E14" s="26">
        <f t="shared" si="0"/>
        <v>0</v>
      </c>
      <c r="F14" s="26">
        <f t="shared" si="0"/>
        <v>0</v>
      </c>
    </row>
    <row r="15" spans="1:9">
      <c r="A15" s="16" t="s">
        <v>10</v>
      </c>
      <c r="B15" s="17" t="s">
        <v>22</v>
      </c>
      <c r="C15" s="24"/>
      <c r="D15" s="26">
        <f t="shared" si="0"/>
        <v>0</v>
      </c>
      <c r="E15" s="26">
        <f t="shared" si="0"/>
        <v>0</v>
      </c>
      <c r="F15" s="26">
        <f t="shared" si="0"/>
        <v>0</v>
      </c>
    </row>
    <row r="16" spans="1:9">
      <c r="A16" s="1" t="s">
        <v>10</v>
      </c>
      <c r="B16" s="4" t="s">
        <v>23</v>
      </c>
      <c r="C16" s="52">
        <v>1974585.1</v>
      </c>
      <c r="D16" s="53">
        <v>2000821</v>
      </c>
      <c r="E16" s="53">
        <v>2000821</v>
      </c>
      <c r="F16" s="53">
        <v>2000821</v>
      </c>
    </row>
    <row r="17" spans="1:6">
      <c r="A17" s="1" t="s">
        <v>10</v>
      </c>
      <c r="B17" s="4" t="s">
        <v>24</v>
      </c>
      <c r="C17" s="52">
        <v>78983.399999999994</v>
      </c>
      <c r="D17" s="53">
        <v>80033</v>
      </c>
      <c r="E17" s="53">
        <v>80033</v>
      </c>
      <c r="F17" s="53">
        <v>80033</v>
      </c>
    </row>
    <row r="18" spans="1:6">
      <c r="A18" s="1" t="s">
        <v>10</v>
      </c>
      <c r="B18" s="4" t="s">
        <v>61</v>
      </c>
      <c r="C18" s="54">
        <v>365</v>
      </c>
      <c r="D18" s="45">
        <f t="shared" si="0"/>
        <v>365</v>
      </c>
      <c r="E18" s="45">
        <f t="shared" si="0"/>
        <v>365</v>
      </c>
      <c r="F18" s="45">
        <f t="shared" si="0"/>
        <v>365</v>
      </c>
    </row>
    <row r="19" spans="1:6">
      <c r="A19" s="1" t="s">
        <v>10</v>
      </c>
      <c r="B19" s="4" t="s">
        <v>25</v>
      </c>
      <c r="C19" s="55">
        <v>15</v>
      </c>
      <c r="D19" s="45">
        <f t="shared" si="0"/>
        <v>15</v>
      </c>
      <c r="E19" s="45">
        <f t="shared" si="0"/>
        <v>15</v>
      </c>
      <c r="F19" s="45">
        <f t="shared" si="0"/>
        <v>15</v>
      </c>
    </row>
    <row r="20" spans="1:6">
      <c r="A20" s="1" t="s">
        <v>10</v>
      </c>
      <c r="B20" s="4" t="s">
        <v>26</v>
      </c>
      <c r="C20" s="54">
        <v>5</v>
      </c>
      <c r="D20" s="45">
        <f t="shared" ref="D20:F20" si="5">C20</f>
        <v>5</v>
      </c>
      <c r="E20" s="45">
        <f t="shared" si="5"/>
        <v>5</v>
      </c>
      <c r="F20" s="45">
        <f t="shared" si="5"/>
        <v>5</v>
      </c>
    </row>
    <row r="21" spans="1:6">
      <c r="A21" s="2"/>
      <c r="B21" s="2"/>
      <c r="C21" s="2"/>
      <c r="D21" s="2"/>
      <c r="E21" s="2"/>
      <c r="F21" s="2"/>
    </row>
    <row r="22" spans="1:6">
      <c r="A22" s="19" t="s">
        <v>27</v>
      </c>
      <c r="B22" s="20" t="s">
        <v>28</v>
      </c>
      <c r="C22" s="9"/>
      <c r="D22" s="37">
        <f t="shared" ref="D22:D51" si="6">C22</f>
        <v>0</v>
      </c>
      <c r="E22" s="35">
        <f t="shared" ref="E22:E51" si="7">C22</f>
        <v>0</v>
      </c>
      <c r="F22" s="36">
        <f t="shared" ref="F22:F51" si="8">C22</f>
        <v>0</v>
      </c>
    </row>
    <row r="23" spans="1:6">
      <c r="A23" s="21" t="s">
        <v>27</v>
      </c>
      <c r="B23" s="4" t="s">
        <v>29</v>
      </c>
      <c r="C23" s="10"/>
      <c r="D23" s="37">
        <f t="shared" si="6"/>
        <v>0</v>
      </c>
      <c r="E23" s="35">
        <f t="shared" si="7"/>
        <v>0</v>
      </c>
      <c r="F23" s="36">
        <f t="shared" si="8"/>
        <v>0</v>
      </c>
    </row>
    <row r="24" spans="1:6">
      <c r="A24" s="21" t="s">
        <v>27</v>
      </c>
      <c r="B24" s="4" t="s">
        <v>30</v>
      </c>
      <c r="C24" s="10"/>
      <c r="D24" s="37">
        <f t="shared" si="6"/>
        <v>0</v>
      </c>
      <c r="E24" s="35">
        <f t="shared" si="7"/>
        <v>0</v>
      </c>
      <c r="F24" s="36">
        <f t="shared" si="8"/>
        <v>0</v>
      </c>
    </row>
    <row r="25" spans="1:6">
      <c r="A25" s="21" t="s">
        <v>27</v>
      </c>
      <c r="B25" s="4" t="s">
        <v>31</v>
      </c>
      <c r="C25" s="10">
        <v>0</v>
      </c>
      <c r="D25" s="37">
        <f t="shared" si="6"/>
        <v>0</v>
      </c>
      <c r="E25" s="35">
        <f t="shared" si="7"/>
        <v>0</v>
      </c>
      <c r="F25" s="36">
        <f t="shared" si="8"/>
        <v>0</v>
      </c>
    </row>
    <row r="26" spans="1:6">
      <c r="A26" s="21" t="s">
        <v>27</v>
      </c>
      <c r="B26" s="4" t="s">
        <v>32</v>
      </c>
      <c r="C26" s="10">
        <v>0</v>
      </c>
      <c r="D26" s="37">
        <f t="shared" si="6"/>
        <v>0</v>
      </c>
      <c r="E26" s="35">
        <f t="shared" si="7"/>
        <v>0</v>
      </c>
      <c r="F26" s="36">
        <f t="shared" si="8"/>
        <v>0</v>
      </c>
    </row>
    <row r="27" spans="1:6">
      <c r="A27" s="21" t="s">
        <v>27</v>
      </c>
      <c r="B27" s="4" t="s">
        <v>33</v>
      </c>
      <c r="C27" s="10"/>
      <c r="D27" s="37">
        <f t="shared" si="6"/>
        <v>0</v>
      </c>
      <c r="E27" s="35">
        <f t="shared" si="7"/>
        <v>0</v>
      </c>
      <c r="F27" s="36">
        <f t="shared" si="8"/>
        <v>0</v>
      </c>
    </row>
    <row r="28" spans="1:6">
      <c r="A28" s="21" t="s">
        <v>27</v>
      </c>
      <c r="B28" s="4" t="s">
        <v>34</v>
      </c>
      <c r="C28" s="10">
        <v>10</v>
      </c>
      <c r="D28" s="37">
        <f t="shared" si="6"/>
        <v>10</v>
      </c>
      <c r="E28" s="35">
        <f t="shared" si="7"/>
        <v>10</v>
      </c>
      <c r="F28" s="36">
        <f t="shared" si="8"/>
        <v>10</v>
      </c>
    </row>
    <row r="29" spans="1:6">
      <c r="A29" s="21" t="s">
        <v>27</v>
      </c>
      <c r="B29" s="4" t="s">
        <v>35</v>
      </c>
      <c r="C29" s="10"/>
      <c r="D29" s="37">
        <f t="shared" si="6"/>
        <v>0</v>
      </c>
      <c r="E29" s="35">
        <f t="shared" si="7"/>
        <v>0</v>
      </c>
      <c r="F29" s="36">
        <f t="shared" si="8"/>
        <v>0</v>
      </c>
    </row>
    <row r="30" spans="1:6">
      <c r="A30" s="21" t="s">
        <v>27</v>
      </c>
      <c r="B30" s="4" t="s">
        <v>36</v>
      </c>
      <c r="C30" s="10"/>
      <c r="D30" s="37">
        <f t="shared" si="6"/>
        <v>0</v>
      </c>
      <c r="E30" s="35">
        <f t="shared" si="7"/>
        <v>0</v>
      </c>
      <c r="F30" s="36">
        <f t="shared" si="8"/>
        <v>0</v>
      </c>
    </row>
    <row r="31" spans="1:6">
      <c r="A31" s="21" t="s">
        <v>27</v>
      </c>
      <c r="B31" s="4" t="s">
        <v>37</v>
      </c>
      <c r="C31" s="10"/>
      <c r="D31" s="37">
        <f t="shared" si="6"/>
        <v>0</v>
      </c>
      <c r="E31" s="35">
        <f t="shared" si="7"/>
        <v>0</v>
      </c>
      <c r="F31" s="36">
        <f t="shared" si="8"/>
        <v>0</v>
      </c>
    </row>
    <row r="32" spans="1:6">
      <c r="A32" s="21" t="s">
        <v>27</v>
      </c>
      <c r="B32" s="4" t="s">
        <v>38</v>
      </c>
      <c r="C32" s="10">
        <v>3</v>
      </c>
      <c r="D32" s="37">
        <f t="shared" si="6"/>
        <v>3</v>
      </c>
      <c r="E32" s="35">
        <f t="shared" si="7"/>
        <v>3</v>
      </c>
      <c r="F32" s="36">
        <f t="shared" si="8"/>
        <v>3</v>
      </c>
    </row>
    <row r="33" spans="1:6">
      <c r="A33" s="21" t="s">
        <v>27</v>
      </c>
      <c r="B33" s="4" t="s">
        <v>39</v>
      </c>
      <c r="C33" s="10"/>
      <c r="D33" s="37">
        <f t="shared" si="6"/>
        <v>0</v>
      </c>
      <c r="E33" s="35">
        <f t="shared" si="7"/>
        <v>0</v>
      </c>
      <c r="F33" s="36">
        <f t="shared" si="8"/>
        <v>0</v>
      </c>
    </row>
    <row r="34" spans="1:6">
      <c r="A34" s="21" t="s">
        <v>27</v>
      </c>
      <c r="B34" s="4" t="s">
        <v>40</v>
      </c>
      <c r="C34" s="10"/>
      <c r="D34" s="37">
        <f t="shared" si="6"/>
        <v>0</v>
      </c>
      <c r="E34" s="35">
        <f t="shared" si="7"/>
        <v>0</v>
      </c>
      <c r="F34" s="36">
        <f t="shared" si="8"/>
        <v>0</v>
      </c>
    </row>
    <row r="35" spans="1:6">
      <c r="A35" s="21" t="s">
        <v>27</v>
      </c>
      <c r="B35" s="4" t="s">
        <v>41</v>
      </c>
      <c r="C35" s="10">
        <v>60</v>
      </c>
      <c r="D35" s="37">
        <f t="shared" si="6"/>
        <v>60</v>
      </c>
      <c r="E35" s="35">
        <f t="shared" si="7"/>
        <v>60</v>
      </c>
      <c r="F35" s="36">
        <f t="shared" si="8"/>
        <v>60</v>
      </c>
    </row>
    <row r="36" spans="1:6">
      <c r="A36" s="21" t="s">
        <v>27</v>
      </c>
      <c r="B36" s="4" t="s">
        <v>42</v>
      </c>
      <c r="C36" s="10">
        <v>7</v>
      </c>
      <c r="D36" s="37">
        <f t="shared" si="6"/>
        <v>7</v>
      </c>
      <c r="E36" s="35">
        <f t="shared" si="7"/>
        <v>7</v>
      </c>
      <c r="F36" s="36">
        <f t="shared" si="8"/>
        <v>7</v>
      </c>
    </row>
    <row r="37" spans="1:6">
      <c r="A37" s="21" t="s">
        <v>27</v>
      </c>
      <c r="B37" s="4" t="s">
        <v>43</v>
      </c>
      <c r="C37" s="10">
        <v>0</v>
      </c>
      <c r="D37" s="37">
        <f t="shared" si="6"/>
        <v>0</v>
      </c>
      <c r="E37" s="35">
        <f t="shared" si="7"/>
        <v>0</v>
      </c>
      <c r="F37" s="36">
        <f t="shared" si="8"/>
        <v>0</v>
      </c>
    </row>
    <row r="38" spans="1:6">
      <c r="A38" s="21" t="s">
        <v>27</v>
      </c>
      <c r="B38" s="4" t="s">
        <v>44</v>
      </c>
      <c r="C38" s="10"/>
      <c r="D38" s="37">
        <f t="shared" si="6"/>
        <v>0</v>
      </c>
      <c r="E38" s="35">
        <f t="shared" si="7"/>
        <v>0</v>
      </c>
      <c r="F38" s="36">
        <f t="shared" si="8"/>
        <v>0</v>
      </c>
    </row>
    <row r="39" spans="1:6">
      <c r="A39" s="21" t="s">
        <v>27</v>
      </c>
      <c r="B39" s="4" t="s">
        <v>45</v>
      </c>
      <c r="C39" s="10">
        <v>10</v>
      </c>
      <c r="D39" s="37">
        <f t="shared" si="6"/>
        <v>10</v>
      </c>
      <c r="E39" s="35">
        <f t="shared" si="7"/>
        <v>10</v>
      </c>
      <c r="F39" s="36">
        <f t="shared" si="8"/>
        <v>10</v>
      </c>
    </row>
    <row r="40" spans="1:6">
      <c r="A40" s="21" t="s">
        <v>27</v>
      </c>
      <c r="B40" s="4" t="s">
        <v>46</v>
      </c>
      <c r="C40" s="10"/>
      <c r="D40" s="37">
        <f t="shared" si="6"/>
        <v>0</v>
      </c>
      <c r="E40" s="35">
        <f t="shared" si="7"/>
        <v>0</v>
      </c>
      <c r="F40" s="36">
        <f t="shared" si="8"/>
        <v>0</v>
      </c>
    </row>
    <row r="41" spans="1:6">
      <c r="A41" s="21" t="s">
        <v>27</v>
      </c>
      <c r="B41" s="4" t="s">
        <v>47</v>
      </c>
      <c r="C41" s="10">
        <v>10</v>
      </c>
      <c r="D41" s="37">
        <f t="shared" si="6"/>
        <v>10</v>
      </c>
      <c r="E41" s="35">
        <f t="shared" si="7"/>
        <v>10</v>
      </c>
      <c r="F41" s="36">
        <f t="shared" si="8"/>
        <v>10</v>
      </c>
    </row>
    <row r="42" spans="1:6">
      <c r="A42" s="21" t="s">
        <v>27</v>
      </c>
      <c r="B42" s="4" t="s">
        <v>48</v>
      </c>
      <c r="C42" s="10"/>
      <c r="D42" s="37">
        <f t="shared" si="6"/>
        <v>0</v>
      </c>
      <c r="E42" s="35">
        <f t="shared" si="7"/>
        <v>0</v>
      </c>
      <c r="F42" s="36">
        <f t="shared" si="8"/>
        <v>0</v>
      </c>
    </row>
    <row r="43" spans="1:6">
      <c r="A43" s="21" t="s">
        <v>27</v>
      </c>
      <c r="B43" s="4" t="s">
        <v>49</v>
      </c>
      <c r="C43" s="10"/>
      <c r="D43" s="37">
        <f t="shared" si="6"/>
        <v>0</v>
      </c>
      <c r="E43" s="35">
        <f t="shared" si="7"/>
        <v>0</v>
      </c>
      <c r="F43" s="36">
        <f t="shared" si="8"/>
        <v>0</v>
      </c>
    </row>
    <row r="44" spans="1:6">
      <c r="A44" s="21" t="s">
        <v>27</v>
      </c>
      <c r="B44" s="4" t="s">
        <v>50</v>
      </c>
      <c r="C44" s="10"/>
      <c r="D44" s="37">
        <f t="shared" si="6"/>
        <v>0</v>
      </c>
      <c r="E44" s="35">
        <f t="shared" si="7"/>
        <v>0</v>
      </c>
      <c r="F44" s="36">
        <f t="shared" si="8"/>
        <v>0</v>
      </c>
    </row>
    <row r="45" spans="1:6">
      <c r="A45" s="21" t="s">
        <v>27</v>
      </c>
      <c r="B45" s="4" t="s">
        <v>51</v>
      </c>
      <c r="C45" s="10"/>
      <c r="D45" s="37">
        <f t="shared" si="6"/>
        <v>0</v>
      </c>
      <c r="E45" s="35">
        <f t="shared" si="7"/>
        <v>0</v>
      </c>
      <c r="F45" s="36">
        <f t="shared" si="8"/>
        <v>0</v>
      </c>
    </row>
    <row r="46" spans="1:6">
      <c r="A46" s="21" t="s">
        <v>27</v>
      </c>
      <c r="B46" s="4" t="s">
        <v>52</v>
      </c>
      <c r="C46" s="10">
        <v>0</v>
      </c>
      <c r="D46" s="37">
        <f t="shared" si="6"/>
        <v>0</v>
      </c>
      <c r="E46" s="35">
        <f t="shared" si="7"/>
        <v>0</v>
      </c>
      <c r="F46" s="36">
        <f t="shared" si="8"/>
        <v>0</v>
      </c>
    </row>
    <row r="47" spans="1:6">
      <c r="A47" s="21" t="s">
        <v>27</v>
      </c>
      <c r="B47" s="4" t="s">
        <v>53</v>
      </c>
      <c r="C47" s="10"/>
      <c r="D47" s="37">
        <f t="shared" si="6"/>
        <v>0</v>
      </c>
      <c r="E47" s="35">
        <f t="shared" si="7"/>
        <v>0</v>
      </c>
      <c r="F47" s="36">
        <f t="shared" si="8"/>
        <v>0</v>
      </c>
    </row>
    <row r="48" spans="1:6">
      <c r="A48" s="21" t="s">
        <v>27</v>
      </c>
      <c r="B48" s="4" t="s">
        <v>54</v>
      </c>
      <c r="C48" s="10">
        <v>0</v>
      </c>
      <c r="D48" s="37">
        <f t="shared" si="6"/>
        <v>0</v>
      </c>
      <c r="E48" s="35">
        <f t="shared" si="7"/>
        <v>0</v>
      </c>
      <c r="F48" s="36">
        <f t="shared" si="8"/>
        <v>0</v>
      </c>
    </row>
    <row r="49" spans="1:6">
      <c r="A49" s="21" t="s">
        <v>27</v>
      </c>
      <c r="B49" s="4" t="s">
        <v>55</v>
      </c>
      <c r="C49" s="10">
        <v>0</v>
      </c>
      <c r="D49" s="37">
        <f t="shared" si="6"/>
        <v>0</v>
      </c>
      <c r="E49" s="35">
        <f t="shared" si="7"/>
        <v>0</v>
      </c>
      <c r="F49" s="36">
        <f t="shared" si="8"/>
        <v>0</v>
      </c>
    </row>
    <row r="50" spans="1:6">
      <c r="A50" s="21" t="s">
        <v>27</v>
      </c>
      <c r="B50" s="4" t="s">
        <v>56</v>
      </c>
      <c r="C50" s="10"/>
      <c r="D50" s="37">
        <f t="shared" si="6"/>
        <v>0</v>
      </c>
      <c r="E50" s="35">
        <f t="shared" si="7"/>
        <v>0</v>
      </c>
      <c r="F50" s="36">
        <f t="shared" si="8"/>
        <v>0</v>
      </c>
    </row>
    <row r="51" spans="1:6">
      <c r="A51" s="22" t="s">
        <v>27</v>
      </c>
      <c r="B51" s="23" t="s">
        <v>56</v>
      </c>
      <c r="C51" s="11"/>
      <c r="D51" s="37">
        <f t="shared" si="6"/>
        <v>0</v>
      </c>
      <c r="E51" s="35">
        <f t="shared" si="7"/>
        <v>0</v>
      </c>
      <c r="F51" s="36">
        <f t="shared" si="8"/>
        <v>0</v>
      </c>
    </row>
    <row r="52" spans="1:6">
      <c r="A52" t="s">
        <v>27</v>
      </c>
      <c r="B52" t="s">
        <v>28</v>
      </c>
      <c r="C52" s="25"/>
      <c r="D52" s="25">
        <v>0</v>
      </c>
      <c r="E52" s="25">
        <v>0</v>
      </c>
      <c r="F52" s="25">
        <v>0</v>
      </c>
    </row>
    <row r="53" spans="1:6">
      <c r="A53" t="s">
        <v>27</v>
      </c>
      <c r="B53" s="5" t="s">
        <v>29</v>
      </c>
      <c r="D53">
        <v>0</v>
      </c>
      <c r="E53">
        <v>0</v>
      </c>
      <c r="F53">
        <v>0</v>
      </c>
    </row>
    <row r="54" spans="1:6">
      <c r="A54" t="s">
        <v>27</v>
      </c>
      <c r="B54" s="5" t="s">
        <v>30</v>
      </c>
      <c r="D54">
        <v>0</v>
      </c>
      <c r="E54">
        <v>0</v>
      </c>
      <c r="F54">
        <v>0</v>
      </c>
    </row>
    <row r="55" spans="1:6">
      <c r="A55" t="s">
        <v>27</v>
      </c>
      <c r="B55" s="5" t="s">
        <v>31</v>
      </c>
      <c r="C55">
        <v>0</v>
      </c>
      <c r="D55">
        <v>0</v>
      </c>
      <c r="E55">
        <v>0</v>
      </c>
      <c r="F55">
        <v>0</v>
      </c>
    </row>
    <row r="56" spans="1:6">
      <c r="A56" t="s">
        <v>27</v>
      </c>
      <c r="B56" s="5" t="s">
        <v>32</v>
      </c>
      <c r="C56">
        <v>0</v>
      </c>
      <c r="D56">
        <v>0</v>
      </c>
      <c r="E56">
        <v>0</v>
      </c>
      <c r="F56">
        <v>0</v>
      </c>
    </row>
    <row r="57" spans="1:6">
      <c r="A57" t="s">
        <v>27</v>
      </c>
      <c r="B57" s="5" t="s">
        <v>33</v>
      </c>
      <c r="D57">
        <v>0</v>
      </c>
      <c r="E57">
        <v>0</v>
      </c>
      <c r="F57">
        <v>0</v>
      </c>
    </row>
    <row r="58" spans="1:6">
      <c r="A58" t="s">
        <v>27</v>
      </c>
      <c r="B58" s="5" t="s">
        <v>34</v>
      </c>
      <c r="C58">
        <v>10</v>
      </c>
      <c r="D58">
        <v>10</v>
      </c>
      <c r="E58">
        <v>10</v>
      </c>
      <c r="F58">
        <v>10</v>
      </c>
    </row>
    <row r="59" spans="1:6">
      <c r="A59" t="s">
        <v>27</v>
      </c>
      <c r="B59" s="5" t="s">
        <v>35</v>
      </c>
      <c r="D59">
        <v>0</v>
      </c>
      <c r="E59">
        <v>0</v>
      </c>
      <c r="F59">
        <v>0</v>
      </c>
    </row>
    <row r="60" spans="1:6">
      <c r="A60" t="s">
        <v>27</v>
      </c>
      <c r="B60" s="5" t="s">
        <v>36</v>
      </c>
      <c r="D60">
        <v>0</v>
      </c>
      <c r="E60">
        <v>0</v>
      </c>
      <c r="F60">
        <v>0</v>
      </c>
    </row>
    <row r="61" spans="1:6">
      <c r="A61" t="s">
        <v>27</v>
      </c>
      <c r="B61" s="5" t="s">
        <v>37</v>
      </c>
      <c r="D61">
        <v>0</v>
      </c>
      <c r="E61">
        <v>0</v>
      </c>
      <c r="F61">
        <v>0</v>
      </c>
    </row>
    <row r="62" spans="1:6">
      <c r="A62" t="s">
        <v>27</v>
      </c>
      <c r="B62" s="5" t="s">
        <v>38</v>
      </c>
      <c r="C62">
        <v>3</v>
      </c>
      <c r="D62">
        <v>3</v>
      </c>
      <c r="E62">
        <v>3</v>
      </c>
      <c r="F62">
        <v>3</v>
      </c>
    </row>
    <row r="63" spans="1:6">
      <c r="A63" t="s">
        <v>27</v>
      </c>
      <c r="B63" s="5" t="s">
        <v>39</v>
      </c>
      <c r="D63">
        <v>0</v>
      </c>
      <c r="E63">
        <v>0</v>
      </c>
      <c r="F63">
        <v>0</v>
      </c>
    </row>
    <row r="64" spans="1:6">
      <c r="A64" t="s">
        <v>27</v>
      </c>
      <c r="B64" s="5" t="s">
        <v>40</v>
      </c>
      <c r="D64">
        <v>0</v>
      </c>
      <c r="E64">
        <v>0</v>
      </c>
      <c r="F64">
        <v>0</v>
      </c>
    </row>
    <row r="65" spans="1:6">
      <c r="A65" t="s">
        <v>27</v>
      </c>
      <c r="B65" s="5" t="s">
        <v>41</v>
      </c>
      <c r="C65">
        <v>60</v>
      </c>
      <c r="D65">
        <v>60</v>
      </c>
      <c r="E65">
        <v>60</v>
      </c>
      <c r="F65">
        <v>60</v>
      </c>
    </row>
    <row r="66" spans="1:6">
      <c r="A66" t="s">
        <v>27</v>
      </c>
      <c r="B66" s="5" t="s">
        <v>42</v>
      </c>
      <c r="C66">
        <v>7</v>
      </c>
      <c r="D66">
        <v>7</v>
      </c>
      <c r="E66">
        <v>7</v>
      </c>
      <c r="F66">
        <v>7</v>
      </c>
    </row>
    <row r="67" spans="1:6">
      <c r="A67" t="s">
        <v>27</v>
      </c>
      <c r="B67" s="5" t="s">
        <v>43</v>
      </c>
      <c r="C67">
        <v>0</v>
      </c>
      <c r="D67">
        <v>0</v>
      </c>
      <c r="E67">
        <v>0</v>
      </c>
      <c r="F67">
        <v>0</v>
      </c>
    </row>
    <row r="68" spans="1:6">
      <c r="A68" t="s">
        <v>27</v>
      </c>
      <c r="B68" s="5" t="s">
        <v>44</v>
      </c>
      <c r="D68">
        <v>0</v>
      </c>
      <c r="E68">
        <v>0</v>
      </c>
      <c r="F68">
        <v>0</v>
      </c>
    </row>
    <row r="69" spans="1:6">
      <c r="A69" t="s">
        <v>27</v>
      </c>
      <c r="B69" s="5" t="s">
        <v>45</v>
      </c>
      <c r="C69">
        <v>10</v>
      </c>
      <c r="D69">
        <v>10</v>
      </c>
      <c r="E69">
        <v>10</v>
      </c>
      <c r="F69">
        <v>10</v>
      </c>
    </row>
    <row r="70" spans="1:6">
      <c r="A70" t="s">
        <v>27</v>
      </c>
      <c r="B70" s="5" t="s">
        <v>46</v>
      </c>
      <c r="D70">
        <v>0</v>
      </c>
      <c r="E70">
        <v>0</v>
      </c>
      <c r="F70">
        <v>0</v>
      </c>
    </row>
    <row r="71" spans="1:6">
      <c r="A71" t="s">
        <v>27</v>
      </c>
      <c r="B71" s="5" t="s">
        <v>47</v>
      </c>
      <c r="C71">
        <v>10</v>
      </c>
      <c r="D71">
        <v>10</v>
      </c>
      <c r="E71">
        <v>10</v>
      </c>
      <c r="F71">
        <v>10</v>
      </c>
    </row>
    <row r="72" spans="1:6">
      <c r="A72" t="s">
        <v>27</v>
      </c>
      <c r="B72" s="5" t="s">
        <v>48</v>
      </c>
      <c r="D72">
        <v>0</v>
      </c>
      <c r="E72">
        <v>0</v>
      </c>
      <c r="F72">
        <v>0</v>
      </c>
    </row>
    <row r="73" spans="1:6">
      <c r="A73" t="s">
        <v>27</v>
      </c>
      <c r="B73" s="5" t="s">
        <v>49</v>
      </c>
      <c r="D73">
        <v>0</v>
      </c>
      <c r="E73">
        <v>0</v>
      </c>
      <c r="F73">
        <v>0</v>
      </c>
    </row>
    <row r="74" spans="1:6">
      <c r="A74" t="s">
        <v>27</v>
      </c>
      <c r="B74" s="5" t="s">
        <v>50</v>
      </c>
      <c r="D74">
        <v>0</v>
      </c>
      <c r="E74">
        <v>0</v>
      </c>
      <c r="F74">
        <v>0</v>
      </c>
    </row>
    <row r="75" spans="1:6">
      <c r="A75" t="s">
        <v>27</v>
      </c>
      <c r="B75" s="5" t="s">
        <v>51</v>
      </c>
      <c r="D75">
        <v>0</v>
      </c>
      <c r="E75">
        <v>0</v>
      </c>
      <c r="F75">
        <v>0</v>
      </c>
    </row>
    <row r="76" spans="1:6">
      <c r="A76" t="s">
        <v>27</v>
      </c>
      <c r="B76" s="5" t="s">
        <v>52</v>
      </c>
      <c r="C76">
        <v>0</v>
      </c>
      <c r="D76">
        <v>0</v>
      </c>
      <c r="E76">
        <v>0</v>
      </c>
      <c r="F76">
        <v>0</v>
      </c>
    </row>
    <row r="77" spans="1:6">
      <c r="A77" t="s">
        <v>27</v>
      </c>
      <c r="B77" s="5" t="s">
        <v>53</v>
      </c>
      <c r="D77">
        <v>0</v>
      </c>
      <c r="E77">
        <v>0</v>
      </c>
      <c r="F77">
        <v>0</v>
      </c>
    </row>
    <row r="78" spans="1:6">
      <c r="A78" t="s">
        <v>27</v>
      </c>
      <c r="B78" s="3" t="s">
        <v>54</v>
      </c>
      <c r="C78">
        <v>0</v>
      </c>
      <c r="D78">
        <v>0</v>
      </c>
      <c r="E78">
        <v>0</v>
      </c>
      <c r="F78">
        <v>0</v>
      </c>
    </row>
    <row r="79" spans="1:6">
      <c r="A79" t="s">
        <v>27</v>
      </c>
      <c r="B79" t="s">
        <v>55</v>
      </c>
      <c r="C79">
        <v>0</v>
      </c>
      <c r="D79">
        <v>0</v>
      </c>
      <c r="E79">
        <v>0</v>
      </c>
      <c r="F79">
        <v>0</v>
      </c>
    </row>
    <row r="80" spans="1:6">
      <c r="A80" t="s">
        <v>27</v>
      </c>
      <c r="B80" t="s">
        <v>56</v>
      </c>
      <c r="D80">
        <v>0</v>
      </c>
      <c r="E80">
        <v>0</v>
      </c>
      <c r="F80">
        <v>0</v>
      </c>
    </row>
    <row r="81" spans="1:6">
      <c r="A81" t="s">
        <v>27</v>
      </c>
      <c r="B81" t="s">
        <v>56</v>
      </c>
      <c r="D81">
        <v>0</v>
      </c>
      <c r="E81">
        <v>0</v>
      </c>
      <c r="F8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03667-E3B9-4170-9176-5B197C257FEF}">
  <dimension ref="A1:N38"/>
  <sheetViews>
    <sheetView workbookViewId="0">
      <selection activeCell="W21" sqref="W21"/>
    </sheetView>
  </sheetViews>
  <sheetFormatPr defaultRowHeight="14.5"/>
  <cols>
    <col min="2" max="2" width="11.7265625" customWidth="1"/>
    <col min="4" max="4" width="15" customWidth="1"/>
    <col min="5" max="5" width="13" customWidth="1"/>
    <col min="6" max="6" width="11.7265625" customWidth="1"/>
    <col min="8" max="8" width="14.90625" customWidth="1"/>
  </cols>
  <sheetData>
    <row r="1" spans="1:9" s="81" customFormat="1" ht="58.5" thickBot="1">
      <c r="B1" s="81" t="s">
        <v>131</v>
      </c>
      <c r="C1" s="81" t="s">
        <v>132</v>
      </c>
      <c r="D1" s="81" t="s">
        <v>133</v>
      </c>
      <c r="E1" s="81" t="s">
        <v>140</v>
      </c>
      <c r="F1" s="81" t="s">
        <v>134</v>
      </c>
    </row>
    <row r="2" spans="1:9" ht="15" thickBot="1">
      <c r="A2" s="69">
        <v>2006</v>
      </c>
      <c r="B2" s="70">
        <v>1116733</v>
      </c>
      <c r="C2" s="83">
        <v>584941</v>
      </c>
      <c r="D2" s="89">
        <v>4046949</v>
      </c>
      <c r="F2" s="84"/>
    </row>
    <row r="3" spans="1:9" ht="15" thickBot="1">
      <c r="A3" s="69">
        <v>2007</v>
      </c>
      <c r="B3" s="70">
        <v>1168026</v>
      </c>
      <c r="C3" s="83">
        <v>607197</v>
      </c>
      <c r="D3" s="89">
        <v>4251813</v>
      </c>
      <c r="F3" s="84"/>
    </row>
    <row r="4" spans="1:9" ht="15" thickBot="1">
      <c r="A4" s="69">
        <v>2008</v>
      </c>
      <c r="B4" s="70">
        <v>1224563</v>
      </c>
      <c r="C4" s="83">
        <v>635598</v>
      </c>
      <c r="D4" s="89">
        <v>4502651</v>
      </c>
      <c r="F4" s="84"/>
    </row>
    <row r="5" spans="1:9" ht="15" thickBot="1">
      <c r="A5" s="69">
        <v>2009</v>
      </c>
      <c r="B5" s="70">
        <v>1278070</v>
      </c>
      <c r="C5" s="83">
        <v>664294</v>
      </c>
      <c r="D5" s="89">
        <v>4815539</v>
      </c>
      <c r="F5" s="85"/>
    </row>
    <row r="6" spans="1:9" ht="15" thickBot="1">
      <c r="A6" s="69">
        <v>2010</v>
      </c>
      <c r="B6" s="70">
        <v>1298825</v>
      </c>
      <c r="C6" s="83">
        <v>666450</v>
      </c>
      <c r="D6" s="89">
        <v>5037715</v>
      </c>
      <c r="E6" s="64">
        <v>942484</v>
      </c>
      <c r="F6" s="64">
        <v>4095231</v>
      </c>
      <c r="H6" s="64"/>
      <c r="I6" s="79"/>
    </row>
    <row r="7" spans="1:9" ht="15" thickBot="1">
      <c r="A7" s="69">
        <v>2011</v>
      </c>
      <c r="B7" s="70">
        <v>1338583</v>
      </c>
      <c r="C7" s="83">
        <v>684157</v>
      </c>
      <c r="D7" s="89">
        <v>5288115</v>
      </c>
      <c r="E7" s="64">
        <v>973439</v>
      </c>
      <c r="F7" s="64">
        <v>4314676</v>
      </c>
      <c r="H7" s="64"/>
      <c r="I7" s="79"/>
    </row>
    <row r="8" spans="1:9" ht="15" thickBot="1">
      <c r="A8" s="69">
        <v>2012</v>
      </c>
      <c r="B8" s="71">
        <v>1367466</v>
      </c>
      <c r="C8" s="83">
        <v>699339</v>
      </c>
      <c r="D8" s="90">
        <v>5423881</v>
      </c>
      <c r="E8" s="64">
        <v>933777</v>
      </c>
      <c r="F8" s="64">
        <v>4490104</v>
      </c>
      <c r="H8" s="64"/>
      <c r="I8" s="79"/>
    </row>
    <row r="9" spans="1:9" ht="15" thickBot="1">
      <c r="A9" s="69">
        <v>2013</v>
      </c>
      <c r="B9" s="70">
        <v>1404168</v>
      </c>
      <c r="C9" s="83">
        <v>718516</v>
      </c>
      <c r="D9" s="90">
        <v>5641214</v>
      </c>
      <c r="E9" s="64">
        <v>960391</v>
      </c>
      <c r="F9" s="64">
        <v>4680823</v>
      </c>
      <c r="H9" s="64"/>
      <c r="I9" s="79"/>
    </row>
    <row r="10" spans="1:9" ht="15" thickBot="1">
      <c r="A10" s="69">
        <v>2014</v>
      </c>
      <c r="B10" s="72">
        <v>1458377</v>
      </c>
      <c r="C10" s="86">
        <v>744336</v>
      </c>
      <c r="D10" s="90">
        <v>5829024</v>
      </c>
      <c r="E10" s="64">
        <v>910246</v>
      </c>
      <c r="F10" s="64">
        <v>4918778</v>
      </c>
      <c r="H10" s="64"/>
      <c r="I10" s="79"/>
    </row>
    <row r="11" spans="1:9" ht="15" thickBot="1">
      <c r="A11" s="77">
        <v>2015</v>
      </c>
      <c r="B11" s="70">
        <v>1492517</v>
      </c>
      <c r="C11" s="87">
        <v>757423</v>
      </c>
      <c r="D11" s="90">
        <v>5929529</v>
      </c>
      <c r="E11" s="64">
        <v>869794</v>
      </c>
      <c r="F11" s="64">
        <v>5059735</v>
      </c>
      <c r="H11" s="64"/>
      <c r="I11" s="79"/>
    </row>
    <row r="12" spans="1:9" ht="15" thickBot="1">
      <c r="A12" s="73">
        <v>2016</v>
      </c>
      <c r="B12" s="70">
        <v>1527763</v>
      </c>
      <c r="C12" s="87">
        <v>769933</v>
      </c>
      <c r="D12" s="90">
        <v>6022554</v>
      </c>
      <c r="E12" s="64">
        <v>856904</v>
      </c>
      <c r="F12" s="64">
        <v>5165650</v>
      </c>
      <c r="H12" s="64"/>
      <c r="I12" s="79"/>
    </row>
    <row r="13" spans="1:9" ht="15" thickBot="1">
      <c r="A13" s="73">
        <v>2017</v>
      </c>
      <c r="B13" s="70">
        <v>1575434</v>
      </c>
      <c r="C13" s="87">
        <v>789796</v>
      </c>
      <c r="D13" s="90">
        <v>6077775</v>
      </c>
      <c r="E13" s="64">
        <v>820043</v>
      </c>
      <c r="F13" s="64">
        <v>5257732</v>
      </c>
      <c r="H13" s="64"/>
      <c r="I13" s="79"/>
    </row>
    <row r="14" spans="1:9" ht="15" thickBot="1">
      <c r="A14" s="74">
        <v>2018</v>
      </c>
      <c r="B14" s="70">
        <v>1627296</v>
      </c>
      <c r="C14" s="87">
        <v>812596</v>
      </c>
      <c r="D14" s="90">
        <v>6167949</v>
      </c>
      <c r="E14" s="64">
        <v>806949</v>
      </c>
      <c r="F14" s="64">
        <v>5361000</v>
      </c>
      <c r="H14" s="64"/>
      <c r="I14" s="79"/>
    </row>
    <row r="15" spans="1:9" ht="15" thickBot="1">
      <c r="A15" s="74">
        <v>2019</v>
      </c>
      <c r="B15" s="75">
        <v>1680750</v>
      </c>
      <c r="C15" s="88">
        <v>835270</v>
      </c>
      <c r="D15" s="91">
        <v>6266739</v>
      </c>
      <c r="E15" s="64">
        <v>801133</v>
      </c>
      <c r="F15" s="64">
        <v>5465606</v>
      </c>
      <c r="H15" s="64"/>
      <c r="I15" s="79"/>
    </row>
    <row r="16" spans="1:9" ht="15" thickBot="1">
      <c r="A16" s="74">
        <v>2020</v>
      </c>
      <c r="B16" s="75">
        <v>1715776</v>
      </c>
      <c r="C16" s="88">
        <v>855050</v>
      </c>
      <c r="D16" s="91">
        <v>6278736</v>
      </c>
      <c r="E16" s="64">
        <v>770704</v>
      </c>
      <c r="F16" s="64">
        <v>5508032</v>
      </c>
      <c r="H16" s="64"/>
      <c r="I16" s="79"/>
    </row>
    <row r="17" spans="1:14" ht="15" thickBot="1">
      <c r="A17" s="74">
        <v>2021</v>
      </c>
      <c r="B17" s="76">
        <v>1750467</v>
      </c>
      <c r="C17" s="88">
        <v>868820</v>
      </c>
      <c r="D17" s="92">
        <v>6278104</v>
      </c>
      <c r="E17" s="64">
        <v>742507</v>
      </c>
      <c r="F17" s="64">
        <v>5535597</v>
      </c>
      <c r="H17" s="64"/>
      <c r="I17" s="79"/>
    </row>
    <row r="18" spans="1:14" ht="15" thickBot="1">
      <c r="A18" s="74">
        <v>2022</v>
      </c>
      <c r="B18" s="76">
        <v>1783469</v>
      </c>
      <c r="C18" s="88">
        <v>885673</v>
      </c>
      <c r="D18" s="92">
        <v>6200961</v>
      </c>
      <c r="E18" s="64">
        <v>685368</v>
      </c>
      <c r="F18" s="64">
        <v>5515593</v>
      </c>
      <c r="H18" s="64"/>
      <c r="I18" s="79"/>
    </row>
    <row r="21" spans="1:14">
      <c r="A21" t="s">
        <v>135</v>
      </c>
    </row>
    <row r="22" spans="1:14" ht="15" thickBot="1">
      <c r="B22" t="s">
        <v>136</v>
      </c>
      <c r="C22" t="s">
        <v>137</v>
      </c>
      <c r="D22" t="s">
        <v>138</v>
      </c>
      <c r="E22" t="s">
        <v>139</v>
      </c>
      <c r="I22" t="s">
        <v>136</v>
      </c>
      <c r="J22" t="s">
        <v>137</v>
      </c>
      <c r="K22" t="s">
        <v>138</v>
      </c>
      <c r="L22" t="s">
        <v>139</v>
      </c>
    </row>
    <row r="23" spans="1:14" ht="15" thickBot="1">
      <c r="A23">
        <v>2019</v>
      </c>
      <c r="B23" s="68">
        <v>661.8</v>
      </c>
      <c r="C23" s="68">
        <v>2511</v>
      </c>
      <c r="D23" s="68">
        <v>2005</v>
      </c>
      <c r="E23" s="67">
        <v>1971</v>
      </c>
      <c r="H23">
        <v>2019</v>
      </c>
      <c r="I23" s="68">
        <v>2.7</v>
      </c>
      <c r="J23" s="67">
        <v>135</v>
      </c>
      <c r="K23" s="82">
        <v>17031.2</v>
      </c>
      <c r="L23" s="82">
        <v>16728.400000000001</v>
      </c>
    </row>
    <row r="24" spans="1:14" ht="15" thickBot="1">
      <c r="A24">
        <v>2020</v>
      </c>
      <c r="B24" s="68">
        <v>868</v>
      </c>
      <c r="C24" s="68">
        <v>2373</v>
      </c>
      <c r="D24" s="68">
        <v>2008</v>
      </c>
      <c r="E24" s="67">
        <v>1972</v>
      </c>
      <c r="H24">
        <v>2020</v>
      </c>
      <c r="I24" s="68">
        <v>3.9</v>
      </c>
      <c r="J24" s="67">
        <v>123.3</v>
      </c>
      <c r="K24" s="82">
        <v>17972.400000000001</v>
      </c>
      <c r="L24" s="82">
        <v>18465.8</v>
      </c>
    </row>
    <row r="25" spans="1:14" ht="15" thickBot="1">
      <c r="A25">
        <v>2021</v>
      </c>
      <c r="B25" s="68">
        <v>715</v>
      </c>
      <c r="C25" s="68">
        <v>2412</v>
      </c>
      <c r="D25" s="68">
        <v>2012</v>
      </c>
      <c r="E25" s="67">
        <v>2006</v>
      </c>
      <c r="H25">
        <v>2021</v>
      </c>
      <c r="I25" s="68">
        <v>4.4000000000000004</v>
      </c>
      <c r="J25" s="67">
        <v>191.8</v>
      </c>
      <c r="K25" s="82">
        <v>20588.5</v>
      </c>
      <c r="L25" s="82">
        <v>21514.1</v>
      </c>
    </row>
    <row r="26" spans="1:14" ht="15" thickBot="1">
      <c r="A26">
        <v>2022</v>
      </c>
      <c r="B26" s="68">
        <v>717</v>
      </c>
      <c r="C26" s="68">
        <v>2419</v>
      </c>
      <c r="D26" s="68">
        <v>1956</v>
      </c>
      <c r="E26" s="67">
        <v>1986</v>
      </c>
      <c r="H26">
        <v>2022</v>
      </c>
      <c r="I26" s="68">
        <v>1.4</v>
      </c>
      <c r="J26" s="67">
        <v>239.8</v>
      </c>
      <c r="K26" s="82">
        <v>27341.7</v>
      </c>
      <c r="L26" s="82">
        <v>27372.1</v>
      </c>
    </row>
    <row r="27" spans="1:14" ht="15" thickBot="1">
      <c r="A27">
        <v>2023</v>
      </c>
      <c r="B27" s="68">
        <v>719</v>
      </c>
      <c r="C27" s="68">
        <v>2421</v>
      </c>
      <c r="D27" s="68">
        <v>1959</v>
      </c>
      <c r="E27" s="67">
        <v>1994</v>
      </c>
      <c r="H27">
        <v>2023</v>
      </c>
      <c r="I27" s="68">
        <v>0.8</v>
      </c>
      <c r="J27" s="67">
        <v>266.7</v>
      </c>
      <c r="K27" s="82">
        <v>29758.3</v>
      </c>
      <c r="L27" s="82">
        <v>29800.6</v>
      </c>
    </row>
    <row r="29" spans="1:14">
      <c r="B29" s="78"/>
    </row>
    <row r="30" spans="1:14">
      <c r="I30" s="78">
        <f>I23/SUM($I23:$L23)</f>
        <v>7.9652361692524187E-5</v>
      </c>
      <c r="J30" s="78">
        <f t="shared" ref="J30:L30" si="0">J23/SUM($I23:$L23)</f>
        <v>3.9826180846262091E-3</v>
      </c>
      <c r="K30" s="78">
        <f t="shared" si="0"/>
        <v>0.5024352972065621</v>
      </c>
      <c r="L30" s="78">
        <f t="shared" si="0"/>
        <v>0.4935024323471191</v>
      </c>
    </row>
    <row r="31" spans="1:14" ht="15" thickBot="1">
      <c r="I31" s="78">
        <f t="shared" ref="I31:L31" si="1">I24/SUM($I24:$L24)</f>
        <v>1.0665820693880006E-4</v>
      </c>
      <c r="J31" s="78">
        <f t="shared" si="1"/>
        <v>3.372040234757448E-3</v>
      </c>
      <c r="K31" s="78">
        <f t="shared" si="1"/>
        <v>0.49151383548381805</v>
      </c>
      <c r="L31" s="78">
        <f t="shared" si="1"/>
        <v>0.50500746607448566</v>
      </c>
    </row>
    <row r="32" spans="1:14" ht="15" thickBot="1">
      <c r="I32" s="78">
        <f t="shared" ref="I32:L32" si="2">I25/SUM($I25:$L25)</f>
        <v>1.0402186350440201E-4</v>
      </c>
      <c r="J32" s="78">
        <f t="shared" si="2"/>
        <v>4.5344075954873424E-3</v>
      </c>
      <c r="K32" s="78">
        <f t="shared" si="2"/>
        <v>0.48673957653645017</v>
      </c>
      <c r="L32" s="78">
        <f t="shared" si="2"/>
        <v>0.50862199400455799</v>
      </c>
      <c r="M32" s="68"/>
      <c r="N32" s="68"/>
    </row>
    <row r="33" spans="6:12">
      <c r="I33" s="78">
        <f t="shared" ref="I33:L33" si="3">I26/SUM($I26:$L26)</f>
        <v>2.5475388954599217E-5</v>
      </c>
      <c r="J33" s="78">
        <f t="shared" si="3"/>
        <v>4.3635701937949235E-3</v>
      </c>
      <c r="K33" s="78">
        <f t="shared" si="3"/>
        <v>0.49752888727140387</v>
      </c>
      <c r="L33" s="78">
        <f t="shared" si="3"/>
        <v>0.49808206714584657</v>
      </c>
    </row>
    <row r="34" spans="6:12">
      <c r="I34" s="78">
        <f t="shared" ref="I34:L34" si="4">I27/SUM($I27:$L27)</f>
        <v>1.3372023053367746E-5</v>
      </c>
      <c r="J34" s="78">
        <f t="shared" si="4"/>
        <v>4.4578981854164722E-3</v>
      </c>
      <c r="K34" s="78">
        <f t="shared" si="4"/>
        <v>0.49741084203629171</v>
      </c>
      <c r="L34" s="78">
        <f t="shared" si="4"/>
        <v>0.49811788775523852</v>
      </c>
    </row>
    <row r="35" spans="6:12">
      <c r="I35" s="78"/>
      <c r="J35" s="78"/>
      <c r="K35" s="78"/>
      <c r="L35" s="78"/>
    </row>
    <row r="37" spans="6:12" ht="15" thickBot="1"/>
    <row r="38" spans="6:12" ht="15" thickBot="1">
      <c r="F38" s="68"/>
      <c r="G38" s="68"/>
      <c r="H38" s="68"/>
      <c r="I38" s="68"/>
      <c r="J38" s="6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CA5B3-BDAC-41BE-8608-91B27AD06B3A}">
  <dimension ref="A1:F34"/>
  <sheetViews>
    <sheetView workbookViewId="0">
      <selection activeCell="N30" sqref="N30"/>
    </sheetView>
  </sheetViews>
  <sheetFormatPr defaultRowHeight="14.5"/>
  <cols>
    <col min="1" max="1" width="17.54296875" customWidth="1"/>
    <col min="2" max="2" width="12.81640625" customWidth="1"/>
    <col min="3" max="3" width="16.36328125" customWidth="1"/>
    <col min="4" max="4" width="15.81640625" customWidth="1"/>
    <col min="5" max="5" width="14.1796875" customWidth="1"/>
    <col min="6" max="6" width="11.1796875" customWidth="1"/>
  </cols>
  <sheetData>
    <row r="1" spans="1:6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</row>
    <row r="2" spans="1:6">
      <c r="A2" t="s">
        <v>69</v>
      </c>
      <c r="B2">
        <v>1990</v>
      </c>
      <c r="C2">
        <v>5933.4946876016802</v>
      </c>
      <c r="E2">
        <v>3051.4743000000003</v>
      </c>
    </row>
    <row r="3" spans="1:6">
      <c r="A3" t="s">
        <v>69</v>
      </c>
      <c r="B3">
        <v>1991</v>
      </c>
      <c r="C3">
        <v>5758.9114882064096</v>
      </c>
      <c r="E3">
        <v>2998.0410999999999</v>
      </c>
    </row>
    <row r="4" spans="1:6">
      <c r="A4" t="s">
        <v>69</v>
      </c>
      <c r="B4">
        <v>1992</v>
      </c>
      <c r="C4">
        <v>5550.3304399191902</v>
      </c>
      <c r="D4">
        <v>3816.5390999999995</v>
      </c>
      <c r="E4">
        <v>2820.2444</v>
      </c>
    </row>
    <row r="5" spans="1:6">
      <c r="A5" t="s">
        <v>69</v>
      </c>
      <c r="B5">
        <v>1993</v>
      </c>
      <c r="C5">
        <v>5167.27026646989</v>
      </c>
      <c r="D5">
        <v>3578.5884000000001</v>
      </c>
      <c r="E5">
        <v>2593.2819999999997</v>
      </c>
    </row>
    <row r="6" spans="1:6">
      <c r="A6" t="s">
        <v>69</v>
      </c>
      <c r="B6">
        <v>1994</v>
      </c>
      <c r="C6">
        <v>4648.3998093051205</v>
      </c>
      <c r="D6">
        <v>3270.1657999999998</v>
      </c>
      <c r="E6">
        <v>2147.9169999999999</v>
      </c>
    </row>
    <row r="7" spans="1:6">
      <c r="A7" t="s">
        <v>69</v>
      </c>
      <c r="B7">
        <v>1995</v>
      </c>
      <c r="C7">
        <v>3739.5263797912698</v>
      </c>
      <c r="D7">
        <v>2682.3634999999995</v>
      </c>
      <c r="E7">
        <v>1986.6959999999999</v>
      </c>
    </row>
    <row r="8" spans="1:6">
      <c r="A8" t="s">
        <v>69</v>
      </c>
      <c r="B8">
        <v>1996</v>
      </c>
      <c r="C8">
        <v>3417.7661529985203</v>
      </c>
      <c r="D8">
        <v>2479.5711000000001</v>
      </c>
      <c r="E8">
        <v>1886.7526</v>
      </c>
    </row>
    <row r="9" spans="1:6">
      <c r="A9" t="s">
        <v>69</v>
      </c>
      <c r="B9">
        <v>1997</v>
      </c>
      <c r="C9">
        <v>3223.1953654522599</v>
      </c>
      <c r="D9">
        <v>2369.0702999999999</v>
      </c>
      <c r="E9">
        <v>1941.3198</v>
      </c>
    </row>
    <row r="10" spans="1:6">
      <c r="A10" t="s">
        <v>69</v>
      </c>
      <c r="B10">
        <v>1998</v>
      </c>
      <c r="C10">
        <v>3314.7506439102499</v>
      </c>
      <c r="D10">
        <v>2452.0320999999999</v>
      </c>
      <c r="E10">
        <v>1985.9118000000001</v>
      </c>
    </row>
    <row r="11" spans="1:6">
      <c r="A11" t="s">
        <v>69</v>
      </c>
      <c r="B11">
        <v>1999</v>
      </c>
      <c r="C11">
        <v>3373.6303816810696</v>
      </c>
      <c r="D11">
        <v>2511.7532000000001</v>
      </c>
      <c r="E11">
        <v>2028.2201</v>
      </c>
    </row>
    <row r="12" spans="1:6">
      <c r="A12" t="s">
        <v>69</v>
      </c>
      <c r="B12">
        <v>2000</v>
      </c>
      <c r="C12">
        <v>3411.5361165303902</v>
      </c>
      <c r="D12">
        <v>2566.0532000000003</v>
      </c>
      <c r="E12">
        <v>2055.6199000000001</v>
      </c>
    </row>
    <row r="13" spans="1:6">
      <c r="A13" t="s">
        <v>69</v>
      </c>
      <c r="B13">
        <v>2001</v>
      </c>
      <c r="C13">
        <v>3437.23753637044</v>
      </c>
      <c r="D13">
        <v>2597.5717</v>
      </c>
      <c r="E13">
        <v>2084.3848000000003</v>
      </c>
    </row>
    <row r="14" spans="1:6">
      <c r="A14" t="s">
        <v>69</v>
      </c>
      <c r="B14">
        <v>2002</v>
      </c>
      <c r="C14">
        <v>3470.2785270262102</v>
      </c>
      <c r="D14">
        <v>2630.7451000000001</v>
      </c>
      <c r="E14">
        <v>2120.6705000000002</v>
      </c>
    </row>
    <row r="15" spans="1:6">
      <c r="A15" t="s">
        <v>69</v>
      </c>
      <c r="B15">
        <v>2003</v>
      </c>
      <c r="C15">
        <v>3514.9639453909999</v>
      </c>
      <c r="D15">
        <v>2673.3849</v>
      </c>
      <c r="E15">
        <v>2115.8281000000002</v>
      </c>
    </row>
    <row r="16" spans="1:6">
      <c r="A16" t="s">
        <v>69</v>
      </c>
      <c r="B16">
        <v>2004</v>
      </c>
      <c r="C16">
        <v>3496.1287701766896</v>
      </c>
      <c r="D16">
        <v>2662.1440999999995</v>
      </c>
      <c r="E16">
        <v>2175.2254000000003</v>
      </c>
    </row>
    <row r="17" spans="1:5">
      <c r="A17" t="s">
        <v>69</v>
      </c>
      <c r="B17">
        <v>2005</v>
      </c>
      <c r="C17">
        <v>3582.5780045211695</v>
      </c>
      <c r="D17">
        <v>2738.7354000000005</v>
      </c>
      <c r="E17">
        <v>2246.1263999999996</v>
      </c>
    </row>
    <row r="18" spans="1:5">
      <c r="A18" t="s">
        <v>69</v>
      </c>
      <c r="B18">
        <v>2006</v>
      </c>
      <c r="C18">
        <v>3704.5813523813504</v>
      </c>
      <c r="D18">
        <v>2831.1171000000004</v>
      </c>
      <c r="E18">
        <v>2332.5744000000004</v>
      </c>
    </row>
    <row r="19" spans="1:5">
      <c r="A19" t="s">
        <v>69</v>
      </c>
      <c r="B19">
        <v>2007</v>
      </c>
      <c r="C19">
        <v>3851.8717812335699</v>
      </c>
      <c r="D19">
        <v>2938.0041999999999</v>
      </c>
      <c r="E19">
        <v>2434.8090999999999</v>
      </c>
    </row>
    <row r="20" spans="1:5">
      <c r="A20" t="s">
        <v>69</v>
      </c>
      <c r="B20">
        <v>2008</v>
      </c>
      <c r="C20">
        <v>4025.1242456926798</v>
      </c>
      <c r="D20">
        <v>3066.2379000000001</v>
      </c>
      <c r="E20">
        <v>2552.0446999999999</v>
      </c>
    </row>
    <row r="21" spans="1:5">
      <c r="A21" t="s">
        <v>69</v>
      </c>
      <c r="B21">
        <v>2009</v>
      </c>
      <c r="C21">
        <v>4415.5299487641705</v>
      </c>
      <c r="D21">
        <v>3344.1806000000001</v>
      </c>
      <c r="E21">
        <v>2674.1329000000001</v>
      </c>
    </row>
    <row r="22" spans="1:5">
      <c r="A22" t="s">
        <v>69</v>
      </c>
      <c r="B22">
        <v>2010</v>
      </c>
      <c r="C22">
        <v>4527.5141487949804</v>
      </c>
      <c r="D22">
        <v>3433.5755999999997</v>
      </c>
      <c r="E22">
        <v>2732.5639000000001</v>
      </c>
    </row>
    <row r="23" spans="1:5">
      <c r="A23" t="s">
        <v>69</v>
      </c>
      <c r="B23">
        <v>2011</v>
      </c>
      <c r="C23">
        <v>4658.99181351066</v>
      </c>
      <c r="D23">
        <v>3537.5354000000002</v>
      </c>
    </row>
    <row r="24" spans="1:5">
      <c r="A24" t="s">
        <v>69</v>
      </c>
      <c r="B24">
        <v>2012</v>
      </c>
      <c r="C24">
        <v>4750.9107986866402</v>
      </c>
      <c r="D24">
        <v>3619.3252000000002</v>
      </c>
    </row>
    <row r="25" spans="1:5">
      <c r="A25" t="s">
        <v>69</v>
      </c>
      <c r="B25">
        <v>2013</v>
      </c>
      <c r="C25">
        <v>4892.7190937280502</v>
      </c>
      <c r="D25">
        <v>3737.6276000000003</v>
      </c>
    </row>
    <row r="26" spans="1:5">
      <c r="A26" t="s">
        <v>69</v>
      </c>
      <c r="B26">
        <v>2014</v>
      </c>
      <c r="C26">
        <v>5069.0970262000001</v>
      </c>
      <c r="D26">
        <v>3876.1244999999999</v>
      </c>
    </row>
    <row r="27" spans="1:5">
      <c r="A27" t="s">
        <v>69</v>
      </c>
      <c r="B27">
        <v>2015</v>
      </c>
      <c r="C27">
        <v>5159.8937676721398</v>
      </c>
      <c r="D27">
        <v>3935.5322999999999</v>
      </c>
    </row>
    <row r="28" spans="1:5">
      <c r="A28" t="s">
        <v>69</v>
      </c>
      <c r="B28">
        <v>2016</v>
      </c>
      <c r="C28">
        <v>5281.6305877754803</v>
      </c>
      <c r="D28">
        <v>4032.1318000000001</v>
      </c>
    </row>
    <row r="29" spans="1:5">
      <c r="A29" t="s">
        <v>69</v>
      </c>
      <c r="B29">
        <v>2017</v>
      </c>
      <c r="C29">
        <v>5412.7580834176297</v>
      </c>
      <c r="D29">
        <v>4126.8081000000002</v>
      </c>
    </row>
    <row r="30" spans="1:5">
      <c r="A30" t="s">
        <v>69</v>
      </c>
      <c r="B30">
        <v>2018</v>
      </c>
      <c r="C30">
        <v>5565.5512921599802</v>
      </c>
      <c r="D30">
        <v>4241.5833000000002</v>
      </c>
    </row>
    <row r="31" spans="1:5">
      <c r="A31" t="s">
        <v>69</v>
      </c>
      <c r="B31">
        <v>2019</v>
      </c>
      <c r="C31">
        <v>5728.2930842803098</v>
      </c>
      <c r="D31">
        <v>4365.2524999999996</v>
      </c>
    </row>
    <row r="32" spans="1:5">
      <c r="A32" t="s">
        <v>69</v>
      </c>
      <c r="B32">
        <v>2020</v>
      </c>
      <c r="C32">
        <v>5836.5107775513397</v>
      </c>
      <c r="D32">
        <v>4459.585500000001</v>
      </c>
    </row>
    <row r="33" spans="1:4">
      <c r="A33" t="s">
        <v>69</v>
      </c>
      <c r="B33">
        <v>2021</v>
      </c>
      <c r="C33">
        <v>5971.8341795271799</v>
      </c>
      <c r="D33">
        <v>4526.3648000000003</v>
      </c>
    </row>
    <row r="34" spans="1:4">
      <c r="A34" t="s">
        <v>69</v>
      </c>
      <c r="B34">
        <v>2022</v>
      </c>
      <c r="C34">
        <v>6111.2296414113398</v>
      </c>
      <c r="D34">
        <v>4570.1013999999996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A4A4-A6BA-4F05-A06F-233B10C9FF26}">
  <dimension ref="A1:T113"/>
  <sheetViews>
    <sheetView topLeftCell="A76" workbookViewId="0">
      <selection activeCell="M105" sqref="M105"/>
    </sheetView>
  </sheetViews>
  <sheetFormatPr defaultRowHeight="14.5"/>
  <cols>
    <col min="7" max="7" width="8.81640625" bestFit="1" customWidth="1"/>
    <col min="8" max="8" width="9.81640625" bestFit="1" customWidth="1"/>
    <col min="9" max="9" width="8.81640625" bestFit="1" customWidth="1"/>
    <col min="10" max="10" width="12.453125" bestFit="1" customWidth="1"/>
    <col min="11" max="11" width="11.81640625" bestFit="1" customWidth="1"/>
    <col min="13" max="13" width="18.1796875" customWidth="1"/>
  </cols>
  <sheetData>
    <row r="1" spans="1:16">
      <c r="A1" s="63" t="s">
        <v>70</v>
      </c>
      <c r="B1" s="63" t="s">
        <v>71</v>
      </c>
      <c r="C1" s="63" t="s">
        <v>72</v>
      </c>
      <c r="D1" s="63" t="s">
        <v>73</v>
      </c>
      <c r="E1" s="63" t="s">
        <v>74</v>
      </c>
      <c r="F1" s="63" t="s">
        <v>75</v>
      </c>
      <c r="G1" s="63" t="s">
        <v>76</v>
      </c>
      <c r="H1" s="63" t="s">
        <v>77</v>
      </c>
      <c r="I1" s="63" t="s">
        <v>78</v>
      </c>
      <c r="J1" s="63" t="s">
        <v>64</v>
      </c>
      <c r="K1" s="63" t="s">
        <v>79</v>
      </c>
      <c r="L1" s="63" t="s">
        <v>80</v>
      </c>
      <c r="M1" s="63" t="s">
        <v>80</v>
      </c>
      <c r="N1" s="63" t="s">
        <v>81</v>
      </c>
      <c r="O1" s="63" t="s">
        <v>82</v>
      </c>
      <c r="P1" s="63" t="s">
        <v>83</v>
      </c>
    </row>
    <row r="2" spans="1:16">
      <c r="A2" s="63" t="s">
        <v>84</v>
      </c>
      <c r="B2" s="63" t="s">
        <v>85</v>
      </c>
      <c r="C2" s="63" t="s">
        <v>86</v>
      </c>
      <c r="D2" s="63" t="s">
        <v>69</v>
      </c>
      <c r="E2" s="63" t="s">
        <v>87</v>
      </c>
      <c r="F2" s="63" t="s">
        <v>88</v>
      </c>
      <c r="G2" s="63" t="s">
        <v>89</v>
      </c>
      <c r="H2" s="63" t="s">
        <v>90</v>
      </c>
      <c r="I2" s="63" t="s">
        <v>91</v>
      </c>
      <c r="J2" s="63" t="s">
        <v>91</v>
      </c>
      <c r="K2" s="63" t="s">
        <v>92</v>
      </c>
      <c r="L2" s="64">
        <f>M2/1000000</f>
        <v>1.2988249999999999</v>
      </c>
      <c r="M2" s="64">
        <v>1298825</v>
      </c>
      <c r="N2" s="63" t="s">
        <v>93</v>
      </c>
      <c r="O2" s="63" t="s">
        <v>94</v>
      </c>
    </row>
    <row r="3" spans="1:16">
      <c r="A3" s="63" t="s">
        <v>84</v>
      </c>
      <c r="B3" s="63" t="s">
        <v>85</v>
      </c>
      <c r="C3" s="63" t="s">
        <v>86</v>
      </c>
      <c r="D3" s="63" t="s">
        <v>69</v>
      </c>
      <c r="E3" s="63" t="s">
        <v>87</v>
      </c>
      <c r="F3" s="63" t="s">
        <v>88</v>
      </c>
      <c r="G3" s="63" t="s">
        <v>89</v>
      </c>
      <c r="H3" s="63" t="s">
        <v>90</v>
      </c>
      <c r="I3" s="63" t="s">
        <v>95</v>
      </c>
      <c r="J3" s="63" t="s">
        <v>95</v>
      </c>
      <c r="K3" s="63" t="s">
        <v>92</v>
      </c>
      <c r="L3" s="64">
        <f t="shared" ref="L3:L14" si="0">M3/1000000</f>
        <v>1.3385830000000001</v>
      </c>
      <c r="M3" s="64">
        <v>1338583</v>
      </c>
      <c r="N3" s="63" t="s">
        <v>93</v>
      </c>
      <c r="O3" s="63" t="s">
        <v>94</v>
      </c>
    </row>
    <row r="4" spans="1:16">
      <c r="A4" s="63" t="s">
        <v>84</v>
      </c>
      <c r="B4" s="63" t="s">
        <v>85</v>
      </c>
      <c r="C4" s="63" t="s">
        <v>86</v>
      </c>
      <c r="D4" s="63" t="s">
        <v>69</v>
      </c>
      <c r="E4" s="63" t="s">
        <v>87</v>
      </c>
      <c r="F4" s="63" t="s">
        <v>88</v>
      </c>
      <c r="G4" s="63" t="s">
        <v>89</v>
      </c>
      <c r="H4" s="63" t="s">
        <v>90</v>
      </c>
      <c r="I4" s="63" t="s">
        <v>96</v>
      </c>
      <c r="J4" s="63" t="s">
        <v>96</v>
      </c>
      <c r="K4" s="63" t="s">
        <v>92</v>
      </c>
      <c r="L4" s="64">
        <f t="shared" si="0"/>
        <v>1.3674660000000001</v>
      </c>
      <c r="M4" s="64">
        <v>1367466</v>
      </c>
      <c r="N4" s="63" t="s">
        <v>93</v>
      </c>
      <c r="O4" s="63" t="s">
        <v>94</v>
      </c>
    </row>
    <row r="5" spans="1:16">
      <c r="A5" s="63" t="s">
        <v>84</v>
      </c>
      <c r="B5" s="63" t="s">
        <v>85</v>
      </c>
      <c r="C5" s="63" t="s">
        <v>86</v>
      </c>
      <c r="D5" s="63" t="s">
        <v>69</v>
      </c>
      <c r="E5" s="63" t="s">
        <v>87</v>
      </c>
      <c r="F5" s="63" t="s">
        <v>88</v>
      </c>
      <c r="G5" s="63" t="s">
        <v>89</v>
      </c>
      <c r="H5" s="63" t="s">
        <v>90</v>
      </c>
      <c r="I5" s="63" t="s">
        <v>97</v>
      </c>
      <c r="J5" s="63" t="s">
        <v>97</v>
      </c>
      <c r="K5" s="63" t="s">
        <v>92</v>
      </c>
      <c r="L5" s="64">
        <f t="shared" si="0"/>
        <v>1.4041680000000001</v>
      </c>
      <c r="M5" s="64">
        <v>1404168</v>
      </c>
      <c r="N5" s="63" t="s">
        <v>93</v>
      </c>
      <c r="O5" s="63" t="s">
        <v>94</v>
      </c>
    </row>
    <row r="6" spans="1:16">
      <c r="A6" s="63" t="s">
        <v>84</v>
      </c>
      <c r="B6" s="63" t="s">
        <v>85</v>
      </c>
      <c r="C6" s="63" t="s">
        <v>86</v>
      </c>
      <c r="D6" s="63" t="s">
        <v>69</v>
      </c>
      <c r="E6" s="63" t="s">
        <v>87</v>
      </c>
      <c r="F6" s="63" t="s">
        <v>88</v>
      </c>
      <c r="G6" s="63" t="s">
        <v>89</v>
      </c>
      <c r="H6" s="63" t="s">
        <v>90</v>
      </c>
      <c r="I6" s="63" t="s">
        <v>98</v>
      </c>
      <c r="J6" s="63" t="s">
        <v>98</v>
      </c>
      <c r="K6" s="63" t="s">
        <v>92</v>
      </c>
      <c r="L6" s="64">
        <f t="shared" si="0"/>
        <v>1.458377</v>
      </c>
      <c r="M6" s="64">
        <v>1458377</v>
      </c>
      <c r="N6" s="63" t="s">
        <v>93</v>
      </c>
      <c r="O6" s="63" t="s">
        <v>94</v>
      </c>
    </row>
    <row r="7" spans="1:16">
      <c r="A7" s="63" t="s">
        <v>84</v>
      </c>
      <c r="B7" s="63" t="s">
        <v>85</v>
      </c>
      <c r="C7" s="63" t="s">
        <v>86</v>
      </c>
      <c r="D7" s="63" t="s">
        <v>69</v>
      </c>
      <c r="E7" s="63" t="s">
        <v>87</v>
      </c>
      <c r="F7" s="63" t="s">
        <v>88</v>
      </c>
      <c r="G7" s="63" t="s">
        <v>89</v>
      </c>
      <c r="H7" s="63" t="s">
        <v>90</v>
      </c>
      <c r="I7" s="63" t="s">
        <v>99</v>
      </c>
      <c r="J7" s="63" t="s">
        <v>99</v>
      </c>
      <c r="K7" s="63" t="s">
        <v>92</v>
      </c>
      <c r="L7" s="64">
        <f t="shared" si="0"/>
        <v>1.4925170000000001</v>
      </c>
      <c r="M7" s="64">
        <v>1492517</v>
      </c>
      <c r="N7" s="63" t="s">
        <v>93</v>
      </c>
      <c r="O7" s="63" t="s">
        <v>94</v>
      </c>
    </row>
    <row r="8" spans="1:16">
      <c r="A8" s="63" t="s">
        <v>84</v>
      </c>
      <c r="B8" s="63" t="s">
        <v>85</v>
      </c>
      <c r="C8" s="63" t="s">
        <v>86</v>
      </c>
      <c r="D8" s="63" t="s">
        <v>69</v>
      </c>
      <c r="E8" s="63" t="s">
        <v>87</v>
      </c>
      <c r="F8" s="63" t="s">
        <v>88</v>
      </c>
      <c r="G8" s="63" t="s">
        <v>89</v>
      </c>
      <c r="H8" s="63" t="s">
        <v>90</v>
      </c>
      <c r="I8" s="63" t="s">
        <v>100</v>
      </c>
      <c r="J8" s="63" t="s">
        <v>100</v>
      </c>
      <c r="K8" s="63" t="s">
        <v>92</v>
      </c>
      <c r="L8" s="64">
        <f t="shared" si="0"/>
        <v>1.527763</v>
      </c>
      <c r="M8" s="64">
        <v>1527763</v>
      </c>
      <c r="N8" s="63" t="s">
        <v>93</v>
      </c>
      <c r="O8" s="63" t="s">
        <v>94</v>
      </c>
    </row>
    <row r="9" spans="1:16">
      <c r="A9" s="63" t="s">
        <v>84</v>
      </c>
      <c r="B9" s="63" t="s">
        <v>85</v>
      </c>
      <c r="C9" s="63" t="s">
        <v>86</v>
      </c>
      <c r="D9" s="63" t="s">
        <v>69</v>
      </c>
      <c r="E9" s="63" t="s">
        <v>87</v>
      </c>
      <c r="F9" s="63" t="s">
        <v>88</v>
      </c>
      <c r="G9" s="63" t="s">
        <v>89</v>
      </c>
      <c r="H9" s="63" t="s">
        <v>90</v>
      </c>
      <c r="I9" s="63" t="s">
        <v>101</v>
      </c>
      <c r="J9" s="63" t="s">
        <v>101</v>
      </c>
      <c r="K9" s="63" t="s">
        <v>92</v>
      </c>
      <c r="L9" s="64">
        <f t="shared" si="0"/>
        <v>1.575434</v>
      </c>
      <c r="M9" s="64">
        <v>1575434</v>
      </c>
      <c r="N9" s="63" t="s">
        <v>93</v>
      </c>
      <c r="O9" s="63" t="s">
        <v>94</v>
      </c>
    </row>
    <row r="10" spans="1:16">
      <c r="A10" s="63" t="s">
        <v>84</v>
      </c>
      <c r="B10" s="63" t="s">
        <v>85</v>
      </c>
      <c r="C10" s="63" t="s">
        <v>86</v>
      </c>
      <c r="D10" s="63" t="s">
        <v>69</v>
      </c>
      <c r="E10" s="63" t="s">
        <v>87</v>
      </c>
      <c r="F10" s="63" t="s">
        <v>88</v>
      </c>
      <c r="G10" s="63" t="s">
        <v>89</v>
      </c>
      <c r="H10" s="63" t="s">
        <v>90</v>
      </c>
      <c r="I10" s="63" t="s">
        <v>102</v>
      </c>
      <c r="J10" s="63" t="s">
        <v>102</v>
      </c>
      <c r="K10" s="63" t="s">
        <v>92</v>
      </c>
      <c r="L10" s="64">
        <f t="shared" si="0"/>
        <v>1.6272960000000001</v>
      </c>
      <c r="M10" s="64">
        <v>1627296</v>
      </c>
      <c r="N10" s="63" t="s">
        <v>93</v>
      </c>
      <c r="O10" s="63" t="s">
        <v>94</v>
      </c>
    </row>
    <row r="11" spans="1:16">
      <c r="A11" s="63" t="s">
        <v>84</v>
      </c>
      <c r="B11" s="63" t="s">
        <v>85</v>
      </c>
      <c r="C11" s="63" t="s">
        <v>86</v>
      </c>
      <c r="D11" s="63" t="s">
        <v>69</v>
      </c>
      <c r="E11" s="63" t="s">
        <v>87</v>
      </c>
      <c r="F11" s="63" t="s">
        <v>88</v>
      </c>
      <c r="G11" s="63" t="s">
        <v>89</v>
      </c>
      <c r="H11" s="63" t="s">
        <v>90</v>
      </c>
      <c r="I11" s="63" t="s">
        <v>103</v>
      </c>
      <c r="J11" s="63" t="s">
        <v>103</v>
      </c>
      <c r="K11" s="63" t="s">
        <v>92</v>
      </c>
      <c r="L11" s="64">
        <f t="shared" si="0"/>
        <v>1.68075</v>
      </c>
      <c r="M11" s="64">
        <v>1680750</v>
      </c>
      <c r="N11" s="63" t="s">
        <v>93</v>
      </c>
      <c r="O11" s="63" t="s">
        <v>94</v>
      </c>
    </row>
    <row r="12" spans="1:16">
      <c r="A12" s="63" t="s">
        <v>84</v>
      </c>
      <c r="B12" s="63" t="s">
        <v>85</v>
      </c>
      <c r="C12" s="63" t="s">
        <v>86</v>
      </c>
      <c r="D12" s="63" t="s">
        <v>69</v>
      </c>
      <c r="E12" s="63" t="s">
        <v>87</v>
      </c>
      <c r="F12" s="63" t="s">
        <v>88</v>
      </c>
      <c r="G12" s="63" t="s">
        <v>89</v>
      </c>
      <c r="H12" s="63" t="s">
        <v>90</v>
      </c>
      <c r="I12" s="63" t="s">
        <v>104</v>
      </c>
      <c r="J12" s="63" t="s">
        <v>104</v>
      </c>
      <c r="K12" s="63" t="s">
        <v>92</v>
      </c>
      <c r="L12" s="64">
        <f t="shared" si="0"/>
        <v>1.715776</v>
      </c>
      <c r="M12" s="64">
        <v>1715776</v>
      </c>
      <c r="N12" s="63" t="s">
        <v>93</v>
      </c>
      <c r="O12" s="63" t="s">
        <v>94</v>
      </c>
    </row>
    <row r="13" spans="1:16">
      <c r="A13" s="63" t="s">
        <v>84</v>
      </c>
      <c r="B13" s="63" t="s">
        <v>85</v>
      </c>
      <c r="C13" s="63" t="s">
        <v>86</v>
      </c>
      <c r="D13" s="63" t="s">
        <v>69</v>
      </c>
      <c r="E13" s="63" t="s">
        <v>87</v>
      </c>
      <c r="F13" s="63" t="s">
        <v>88</v>
      </c>
      <c r="G13" s="63" t="s">
        <v>89</v>
      </c>
      <c r="H13" s="63" t="s">
        <v>90</v>
      </c>
      <c r="I13" s="63" t="s">
        <v>105</v>
      </c>
      <c r="J13" s="63" t="s">
        <v>105</v>
      </c>
      <c r="K13" s="63" t="s">
        <v>92</v>
      </c>
      <c r="L13" s="64">
        <f t="shared" si="0"/>
        <v>1.750467</v>
      </c>
      <c r="M13" s="64">
        <v>1750467</v>
      </c>
      <c r="N13" s="63" t="s">
        <v>93</v>
      </c>
      <c r="O13" s="63" t="s">
        <v>94</v>
      </c>
    </row>
    <row r="14" spans="1:16">
      <c r="A14" s="63" t="s">
        <v>84</v>
      </c>
      <c r="B14" s="63" t="s">
        <v>85</v>
      </c>
      <c r="C14" s="63" t="s">
        <v>86</v>
      </c>
      <c r="D14" s="63" t="s">
        <v>69</v>
      </c>
      <c r="E14" s="63" t="s">
        <v>87</v>
      </c>
      <c r="F14" s="63" t="s">
        <v>88</v>
      </c>
      <c r="G14" s="63" t="s">
        <v>89</v>
      </c>
      <c r="H14" s="63" t="s">
        <v>90</v>
      </c>
      <c r="I14" s="63" t="s">
        <v>106</v>
      </c>
      <c r="J14" s="63" t="s">
        <v>106</v>
      </c>
      <c r="K14" s="63" t="s">
        <v>92</v>
      </c>
      <c r="L14" s="64">
        <f t="shared" si="0"/>
        <v>1.783469</v>
      </c>
      <c r="M14" s="64">
        <v>1783469</v>
      </c>
      <c r="N14" s="63" t="s">
        <v>93</v>
      </c>
      <c r="O14" s="63" t="s">
        <v>94</v>
      </c>
    </row>
    <row r="15" spans="1:16">
      <c r="A15" s="63"/>
      <c r="B15" s="63"/>
      <c r="C15" s="63"/>
      <c r="D15" s="63"/>
      <c r="E15" s="63"/>
      <c r="F15" s="63"/>
      <c r="G15" s="63"/>
      <c r="H15" s="63"/>
      <c r="I15" s="63"/>
      <c r="J15" s="63" t="s">
        <v>107</v>
      </c>
      <c r="K15" s="63"/>
      <c r="L15" s="64"/>
      <c r="M15" s="64"/>
      <c r="N15" s="63"/>
      <c r="O15" s="63"/>
    </row>
    <row r="16" spans="1:16">
      <c r="A16" s="63"/>
      <c r="B16" s="63"/>
      <c r="C16" s="63"/>
      <c r="D16" s="63"/>
      <c r="E16" s="63"/>
      <c r="F16" s="63"/>
      <c r="G16" s="63"/>
      <c r="H16" s="63"/>
      <c r="I16" s="63"/>
      <c r="J16" s="63" t="s">
        <v>108</v>
      </c>
      <c r="K16" s="63"/>
      <c r="L16" s="64"/>
      <c r="M16" s="64"/>
      <c r="N16" s="63"/>
      <c r="O16" s="63"/>
    </row>
    <row r="17" spans="1:20">
      <c r="A17" s="63"/>
      <c r="B17" s="63"/>
      <c r="C17" s="63"/>
      <c r="D17" s="63"/>
      <c r="E17" s="63"/>
      <c r="F17" s="63"/>
      <c r="G17" s="63"/>
      <c r="H17" s="63"/>
      <c r="I17" s="63"/>
      <c r="J17" s="63" t="s">
        <v>109</v>
      </c>
      <c r="K17" s="63"/>
      <c r="L17" s="64"/>
      <c r="M17" s="64"/>
      <c r="N17" s="63"/>
      <c r="O17" s="63"/>
    </row>
    <row r="18" spans="1:20">
      <c r="A18" s="63"/>
      <c r="B18" s="63"/>
      <c r="C18" s="63"/>
      <c r="D18" s="63"/>
      <c r="E18" s="63"/>
      <c r="F18" s="63"/>
      <c r="G18" s="63"/>
      <c r="H18" s="63"/>
      <c r="I18" s="63"/>
      <c r="J18" s="63" t="s">
        <v>110</v>
      </c>
      <c r="K18" s="63"/>
      <c r="L18" s="64"/>
      <c r="M18" s="64"/>
      <c r="N18" s="63"/>
      <c r="O18" s="63"/>
    </row>
    <row r="19" spans="1:20">
      <c r="A19" s="63"/>
      <c r="B19" s="63"/>
      <c r="C19" s="63"/>
      <c r="D19" s="63"/>
      <c r="E19" s="63"/>
      <c r="F19" s="63"/>
      <c r="G19" s="63"/>
      <c r="H19" s="63"/>
      <c r="I19" s="63"/>
      <c r="J19" s="63" t="s">
        <v>111</v>
      </c>
      <c r="K19" s="63"/>
      <c r="L19" s="64"/>
      <c r="M19" s="64"/>
      <c r="N19" s="63"/>
      <c r="O19" s="63"/>
    </row>
    <row r="20" spans="1:20">
      <c r="A20" s="63"/>
      <c r="B20" s="63"/>
      <c r="C20" s="63"/>
      <c r="D20" s="63"/>
      <c r="E20" s="63"/>
      <c r="F20" s="63"/>
      <c r="G20" s="63"/>
      <c r="H20" s="63"/>
      <c r="I20" s="63"/>
      <c r="J20" s="63" t="s">
        <v>112</v>
      </c>
      <c r="K20" s="63"/>
      <c r="L20" s="64"/>
      <c r="M20" s="64"/>
      <c r="N20" s="63"/>
      <c r="O20" s="63"/>
    </row>
    <row r="21" spans="1:20">
      <c r="A21" s="63"/>
      <c r="B21" s="63"/>
      <c r="C21" s="63"/>
      <c r="D21" s="63"/>
      <c r="E21" s="63"/>
      <c r="F21" s="63"/>
      <c r="G21" s="63"/>
      <c r="H21" s="63"/>
      <c r="I21" s="63"/>
      <c r="J21" s="63" t="s">
        <v>113</v>
      </c>
      <c r="K21" s="63"/>
      <c r="L21" s="64"/>
      <c r="M21" s="64"/>
      <c r="N21" s="63"/>
      <c r="O21" s="63"/>
    </row>
    <row r="22" spans="1:20">
      <c r="A22" s="63"/>
      <c r="B22" s="63"/>
      <c r="C22" s="63"/>
      <c r="D22" s="63"/>
      <c r="E22" s="63"/>
      <c r="F22" s="63"/>
      <c r="G22" s="63"/>
      <c r="H22" s="63"/>
      <c r="I22" s="63"/>
      <c r="J22" s="63" t="s">
        <v>114</v>
      </c>
      <c r="K22" s="63"/>
      <c r="L22" s="64"/>
      <c r="M22" s="64"/>
      <c r="N22" s="63"/>
      <c r="O22" s="63"/>
    </row>
    <row r="23" spans="1:20">
      <c r="A23" s="63"/>
      <c r="B23" s="63"/>
      <c r="C23" s="63"/>
      <c r="D23" s="63"/>
      <c r="E23" s="63"/>
      <c r="F23" s="63"/>
      <c r="G23" s="63"/>
      <c r="H23" s="63"/>
      <c r="I23" s="63"/>
      <c r="J23" s="63" t="s">
        <v>115</v>
      </c>
      <c r="K23" s="63"/>
      <c r="L23" s="64"/>
      <c r="M23" s="64"/>
      <c r="N23" s="63"/>
      <c r="O23" s="63"/>
    </row>
    <row r="24" spans="1:20">
      <c r="A24" s="63"/>
      <c r="B24" s="63"/>
      <c r="C24" s="63"/>
      <c r="D24" s="63"/>
      <c r="E24" s="63"/>
      <c r="F24" s="63"/>
      <c r="G24" s="63"/>
      <c r="H24" s="63"/>
      <c r="I24" s="63"/>
      <c r="J24" s="63" t="s">
        <v>116</v>
      </c>
      <c r="K24" s="63"/>
      <c r="L24" s="64"/>
      <c r="M24" s="64"/>
      <c r="N24" s="63"/>
      <c r="O24" s="63"/>
    </row>
    <row r="25" spans="1:20">
      <c r="A25" s="63"/>
      <c r="B25" s="63"/>
      <c r="C25" s="63"/>
      <c r="D25" s="63"/>
      <c r="E25" s="63"/>
      <c r="F25" s="63"/>
      <c r="G25" s="63"/>
      <c r="H25" s="63"/>
      <c r="I25" s="63"/>
      <c r="J25" s="63" t="s">
        <v>117</v>
      </c>
      <c r="K25" s="63"/>
      <c r="L25" s="64"/>
      <c r="M25" s="64"/>
      <c r="N25" s="63"/>
      <c r="O25" s="63"/>
    </row>
    <row r="26" spans="1:20">
      <c r="A26" s="63"/>
      <c r="B26" s="63"/>
      <c r="C26" s="63"/>
      <c r="D26" s="63"/>
      <c r="E26" s="63"/>
      <c r="F26" s="63"/>
      <c r="G26" s="63"/>
      <c r="H26" s="63"/>
      <c r="I26" s="63"/>
      <c r="J26" s="63" t="s">
        <v>118</v>
      </c>
      <c r="K26" s="63"/>
      <c r="L26" s="64"/>
      <c r="M26" s="64"/>
      <c r="N26" s="63"/>
      <c r="O26" s="63"/>
    </row>
    <row r="27" spans="1:20">
      <c r="A27" s="63"/>
      <c r="B27" s="63"/>
      <c r="C27" s="63"/>
      <c r="D27" s="63"/>
      <c r="E27" s="63"/>
      <c r="F27" s="63"/>
      <c r="G27" s="63"/>
      <c r="H27" s="63"/>
      <c r="I27" s="63"/>
      <c r="J27" s="63" t="s">
        <v>119</v>
      </c>
      <c r="K27" s="63"/>
      <c r="L27" s="64"/>
      <c r="M27" s="64"/>
      <c r="N27" s="63"/>
      <c r="O27" s="63"/>
    </row>
    <row r="28" spans="1:20">
      <c r="A28" s="63" t="s">
        <v>84</v>
      </c>
      <c r="B28" s="63" t="s">
        <v>85</v>
      </c>
      <c r="C28" s="63" t="s">
        <v>86</v>
      </c>
      <c r="D28" s="63" t="s">
        <v>69</v>
      </c>
      <c r="E28" s="63" t="s">
        <v>87</v>
      </c>
      <c r="F28" s="63" t="s">
        <v>88</v>
      </c>
      <c r="G28" s="63" t="s">
        <v>120</v>
      </c>
      <c r="H28" s="63" t="s">
        <v>121</v>
      </c>
      <c r="I28" s="63" t="s">
        <v>91</v>
      </c>
      <c r="J28" s="63" t="s">
        <v>91</v>
      </c>
      <c r="K28" s="63" t="s">
        <v>92</v>
      </c>
      <c r="L28" s="64">
        <f t="shared" ref="L28:L66" si="1">M28/1000000</f>
        <v>0.94248399999999999</v>
      </c>
      <c r="M28" s="64">
        <v>942484</v>
      </c>
      <c r="N28" s="63" t="s">
        <v>93</v>
      </c>
      <c r="O28" s="63" t="s">
        <v>94</v>
      </c>
      <c r="R28" s="78">
        <f>M28/(M28+M54)</f>
        <v>0.18708561321948541</v>
      </c>
      <c r="T28" s="79"/>
    </row>
    <row r="29" spans="1:20">
      <c r="A29" s="63" t="s">
        <v>84</v>
      </c>
      <c r="B29" s="63" t="s">
        <v>85</v>
      </c>
      <c r="C29" s="63" t="s">
        <v>86</v>
      </c>
      <c r="D29" s="63" t="s">
        <v>69</v>
      </c>
      <c r="E29" s="63" t="s">
        <v>87</v>
      </c>
      <c r="F29" s="63" t="s">
        <v>88</v>
      </c>
      <c r="G29" s="63" t="s">
        <v>120</v>
      </c>
      <c r="H29" s="63" t="s">
        <v>121</v>
      </c>
      <c r="I29" s="63" t="s">
        <v>95</v>
      </c>
      <c r="J29" s="63" t="s">
        <v>95</v>
      </c>
      <c r="K29" s="63" t="s">
        <v>92</v>
      </c>
      <c r="L29" s="64">
        <f t="shared" si="1"/>
        <v>0.97343900000000005</v>
      </c>
      <c r="M29" s="64">
        <v>973439</v>
      </c>
      <c r="N29" s="63" t="s">
        <v>93</v>
      </c>
      <c r="O29" s="63" t="s">
        <v>94</v>
      </c>
      <c r="R29" s="78">
        <f t="shared" ref="R29:R40" si="2">M29/(M29+M55)</f>
        <v>0.18408052774949107</v>
      </c>
      <c r="T29" s="79"/>
    </row>
    <row r="30" spans="1:20">
      <c r="A30" s="63" t="s">
        <v>84</v>
      </c>
      <c r="B30" s="63" t="s">
        <v>85</v>
      </c>
      <c r="C30" s="63" t="s">
        <v>86</v>
      </c>
      <c r="D30" s="63" t="s">
        <v>69</v>
      </c>
      <c r="E30" s="63" t="s">
        <v>87</v>
      </c>
      <c r="F30" s="63" t="s">
        <v>88</v>
      </c>
      <c r="G30" s="63" t="s">
        <v>120</v>
      </c>
      <c r="H30" s="63" t="s">
        <v>121</v>
      </c>
      <c r="I30" s="63" t="s">
        <v>96</v>
      </c>
      <c r="J30" s="63" t="s">
        <v>96</v>
      </c>
      <c r="K30" s="63" t="s">
        <v>92</v>
      </c>
      <c r="L30" s="64">
        <f t="shared" si="1"/>
        <v>0.93377699999999997</v>
      </c>
      <c r="M30" s="64">
        <v>933777</v>
      </c>
      <c r="N30" s="63" t="s">
        <v>93</v>
      </c>
      <c r="O30" s="63" t="s">
        <v>94</v>
      </c>
      <c r="R30" s="78">
        <f t="shared" si="2"/>
        <v>0.17216030366447937</v>
      </c>
      <c r="T30" s="79"/>
    </row>
    <row r="31" spans="1:20">
      <c r="A31" s="63" t="s">
        <v>84</v>
      </c>
      <c r="B31" s="63" t="s">
        <v>85</v>
      </c>
      <c r="C31" s="63" t="s">
        <v>86</v>
      </c>
      <c r="D31" s="63" t="s">
        <v>69</v>
      </c>
      <c r="E31" s="63" t="s">
        <v>87</v>
      </c>
      <c r="F31" s="63" t="s">
        <v>88</v>
      </c>
      <c r="G31" s="63" t="s">
        <v>120</v>
      </c>
      <c r="H31" s="63" t="s">
        <v>121</v>
      </c>
      <c r="I31" s="63" t="s">
        <v>97</v>
      </c>
      <c r="J31" s="63" t="s">
        <v>97</v>
      </c>
      <c r="K31" s="63" t="s">
        <v>92</v>
      </c>
      <c r="L31" s="64">
        <f t="shared" si="1"/>
        <v>0.96039099999999999</v>
      </c>
      <c r="M31" s="64">
        <v>960391</v>
      </c>
      <c r="N31" s="63" t="s">
        <v>93</v>
      </c>
      <c r="O31" s="63" t="s">
        <v>94</v>
      </c>
      <c r="R31" s="78">
        <f t="shared" si="2"/>
        <v>0.1702454471679323</v>
      </c>
      <c r="T31" s="79"/>
    </row>
    <row r="32" spans="1:20">
      <c r="A32" s="63" t="s">
        <v>84</v>
      </c>
      <c r="B32" s="63" t="s">
        <v>85</v>
      </c>
      <c r="C32" s="63" t="s">
        <v>86</v>
      </c>
      <c r="D32" s="63" t="s">
        <v>69</v>
      </c>
      <c r="E32" s="63" t="s">
        <v>87</v>
      </c>
      <c r="F32" s="63" t="s">
        <v>88</v>
      </c>
      <c r="G32" s="63" t="s">
        <v>120</v>
      </c>
      <c r="H32" s="63" t="s">
        <v>121</v>
      </c>
      <c r="I32" s="63" t="s">
        <v>98</v>
      </c>
      <c r="J32" s="63" t="s">
        <v>98</v>
      </c>
      <c r="K32" s="63" t="s">
        <v>92</v>
      </c>
      <c r="L32" s="64">
        <f t="shared" si="1"/>
        <v>0.910246</v>
      </c>
      <c r="M32" s="64">
        <v>910246</v>
      </c>
      <c r="N32" s="63" t="s">
        <v>93</v>
      </c>
      <c r="O32" s="63" t="s">
        <v>94</v>
      </c>
      <c r="R32" s="78">
        <f t="shared" si="2"/>
        <v>0.15615753168969626</v>
      </c>
      <c r="T32" s="79"/>
    </row>
    <row r="33" spans="1:20">
      <c r="A33" s="63" t="s">
        <v>84</v>
      </c>
      <c r="B33" s="63" t="s">
        <v>85</v>
      </c>
      <c r="C33" s="63" t="s">
        <v>86</v>
      </c>
      <c r="D33" s="63" t="s">
        <v>69</v>
      </c>
      <c r="E33" s="63" t="s">
        <v>87</v>
      </c>
      <c r="F33" s="63" t="s">
        <v>88</v>
      </c>
      <c r="G33" s="63" t="s">
        <v>120</v>
      </c>
      <c r="H33" s="63" t="s">
        <v>121</v>
      </c>
      <c r="I33" s="63" t="s">
        <v>99</v>
      </c>
      <c r="J33" s="63" t="s">
        <v>99</v>
      </c>
      <c r="K33" s="63" t="s">
        <v>92</v>
      </c>
      <c r="L33" s="64">
        <f t="shared" si="1"/>
        <v>0.86979399999999996</v>
      </c>
      <c r="M33" s="64">
        <v>869794</v>
      </c>
      <c r="N33" s="63" t="s">
        <v>93</v>
      </c>
      <c r="O33" s="63" t="s">
        <v>94</v>
      </c>
      <c r="R33" s="78">
        <f t="shared" si="2"/>
        <v>0.14668854811233742</v>
      </c>
      <c r="T33" s="79"/>
    </row>
    <row r="34" spans="1:20">
      <c r="A34" s="63" t="s">
        <v>84</v>
      </c>
      <c r="B34" s="63" t="s">
        <v>85</v>
      </c>
      <c r="C34" s="63" t="s">
        <v>86</v>
      </c>
      <c r="D34" s="63" t="s">
        <v>69</v>
      </c>
      <c r="E34" s="63" t="s">
        <v>87</v>
      </c>
      <c r="F34" s="63" t="s">
        <v>88</v>
      </c>
      <c r="G34" s="63" t="s">
        <v>120</v>
      </c>
      <c r="H34" s="63" t="s">
        <v>121</v>
      </c>
      <c r="I34" s="63" t="s">
        <v>100</v>
      </c>
      <c r="J34" s="63" t="s">
        <v>100</v>
      </c>
      <c r="K34" s="63" t="s">
        <v>92</v>
      </c>
      <c r="L34" s="64">
        <f t="shared" si="1"/>
        <v>0.856904</v>
      </c>
      <c r="M34" s="64">
        <v>856904</v>
      </c>
      <c r="N34" s="63" t="s">
        <v>93</v>
      </c>
      <c r="O34" s="63" t="s">
        <v>94</v>
      </c>
      <c r="R34" s="78">
        <f t="shared" si="2"/>
        <v>0.14228249344049054</v>
      </c>
      <c r="T34" s="79"/>
    </row>
    <row r="35" spans="1:20">
      <c r="A35" s="63" t="s">
        <v>84</v>
      </c>
      <c r="B35" s="63" t="s">
        <v>85</v>
      </c>
      <c r="C35" s="63" t="s">
        <v>86</v>
      </c>
      <c r="D35" s="63" t="s">
        <v>69</v>
      </c>
      <c r="E35" s="63" t="s">
        <v>87</v>
      </c>
      <c r="F35" s="63" t="s">
        <v>88</v>
      </c>
      <c r="G35" s="63" t="s">
        <v>120</v>
      </c>
      <c r="H35" s="63" t="s">
        <v>121</v>
      </c>
      <c r="I35" s="63" t="s">
        <v>101</v>
      </c>
      <c r="J35" s="63" t="s">
        <v>101</v>
      </c>
      <c r="K35" s="63" t="s">
        <v>92</v>
      </c>
      <c r="L35" s="64">
        <f t="shared" si="1"/>
        <v>0.82004299999999997</v>
      </c>
      <c r="M35" s="64">
        <v>820043</v>
      </c>
      <c r="N35" s="63" t="s">
        <v>93</v>
      </c>
      <c r="O35" s="63" t="s">
        <v>94</v>
      </c>
      <c r="R35" s="78">
        <f t="shared" si="2"/>
        <v>0.13492486970972106</v>
      </c>
      <c r="T35" s="79"/>
    </row>
    <row r="36" spans="1:20">
      <c r="A36" s="63" t="s">
        <v>84</v>
      </c>
      <c r="B36" s="63" t="s">
        <v>85</v>
      </c>
      <c r="C36" s="63" t="s">
        <v>86</v>
      </c>
      <c r="D36" s="63" t="s">
        <v>69</v>
      </c>
      <c r="E36" s="63" t="s">
        <v>87</v>
      </c>
      <c r="F36" s="63" t="s">
        <v>88</v>
      </c>
      <c r="G36" s="63" t="s">
        <v>120</v>
      </c>
      <c r="H36" s="63" t="s">
        <v>121</v>
      </c>
      <c r="I36" s="63" t="s">
        <v>102</v>
      </c>
      <c r="J36" s="63" t="s">
        <v>102</v>
      </c>
      <c r="K36" s="63" t="s">
        <v>92</v>
      </c>
      <c r="L36" s="64">
        <f t="shared" si="1"/>
        <v>0.80694900000000003</v>
      </c>
      <c r="M36" s="64">
        <v>806949</v>
      </c>
      <c r="N36" s="63" t="s">
        <v>93</v>
      </c>
      <c r="O36" s="63" t="s">
        <v>94</v>
      </c>
      <c r="R36" s="78">
        <f t="shared" si="2"/>
        <v>0.13082938915350953</v>
      </c>
      <c r="T36" s="79"/>
    </row>
    <row r="37" spans="1:20">
      <c r="A37" s="63" t="s">
        <v>84</v>
      </c>
      <c r="B37" s="63" t="s">
        <v>85</v>
      </c>
      <c r="C37" s="63" t="s">
        <v>86</v>
      </c>
      <c r="D37" s="63" t="s">
        <v>69</v>
      </c>
      <c r="E37" s="63" t="s">
        <v>87</v>
      </c>
      <c r="F37" s="63" t="s">
        <v>88</v>
      </c>
      <c r="G37" s="63" t="s">
        <v>120</v>
      </c>
      <c r="H37" s="63" t="s">
        <v>121</v>
      </c>
      <c r="I37" s="63" t="s">
        <v>103</v>
      </c>
      <c r="J37" s="63" t="s">
        <v>103</v>
      </c>
      <c r="K37" s="63" t="s">
        <v>92</v>
      </c>
      <c r="L37" s="64">
        <f t="shared" si="1"/>
        <v>0.80113299999999998</v>
      </c>
      <c r="M37" s="64">
        <v>801133</v>
      </c>
      <c r="N37" s="63" t="s">
        <v>93</v>
      </c>
      <c r="O37" s="63" t="s">
        <v>94</v>
      </c>
      <c r="R37" s="78">
        <f t="shared" si="2"/>
        <v>0.12783889675315982</v>
      </c>
      <c r="T37" s="79"/>
    </row>
    <row r="38" spans="1:20">
      <c r="A38" s="63" t="s">
        <v>84</v>
      </c>
      <c r="B38" s="63" t="s">
        <v>85</v>
      </c>
      <c r="C38" s="63" t="s">
        <v>86</v>
      </c>
      <c r="D38" s="63" t="s">
        <v>69</v>
      </c>
      <c r="E38" s="63" t="s">
        <v>87</v>
      </c>
      <c r="F38" s="63" t="s">
        <v>88</v>
      </c>
      <c r="G38" s="63" t="s">
        <v>120</v>
      </c>
      <c r="H38" s="63" t="s">
        <v>121</v>
      </c>
      <c r="I38" s="63" t="s">
        <v>104</v>
      </c>
      <c r="J38" s="63" t="s">
        <v>104</v>
      </c>
      <c r="K38" s="63" t="s">
        <v>92</v>
      </c>
      <c r="L38" s="64">
        <f t="shared" si="1"/>
        <v>0.77070399999999994</v>
      </c>
      <c r="M38" s="64">
        <v>770704</v>
      </c>
      <c r="N38" s="63" t="s">
        <v>93</v>
      </c>
      <c r="O38" s="63" t="s">
        <v>94</v>
      </c>
      <c r="R38" s="78">
        <f t="shared" si="2"/>
        <v>0.12274827290078767</v>
      </c>
      <c r="T38" s="79"/>
    </row>
    <row r="39" spans="1:20">
      <c r="A39" s="63" t="s">
        <v>84</v>
      </c>
      <c r="B39" s="63" t="s">
        <v>85</v>
      </c>
      <c r="C39" s="63" t="s">
        <v>86</v>
      </c>
      <c r="D39" s="63" t="s">
        <v>69</v>
      </c>
      <c r="E39" s="63" t="s">
        <v>87</v>
      </c>
      <c r="F39" s="63" t="s">
        <v>88</v>
      </c>
      <c r="G39" s="63" t="s">
        <v>120</v>
      </c>
      <c r="H39" s="63" t="s">
        <v>121</v>
      </c>
      <c r="I39" s="63" t="s">
        <v>105</v>
      </c>
      <c r="J39" s="63" t="s">
        <v>105</v>
      </c>
      <c r="K39" s="63" t="s">
        <v>92</v>
      </c>
      <c r="L39" s="64">
        <f t="shared" si="1"/>
        <v>0.74250700000000003</v>
      </c>
      <c r="M39" s="64">
        <v>742507</v>
      </c>
      <c r="N39" s="63" t="s">
        <v>93</v>
      </c>
      <c r="O39" s="63" t="s">
        <v>94</v>
      </c>
      <c r="R39" s="78">
        <f t="shared" si="2"/>
        <v>0.1182693055100712</v>
      </c>
      <c r="T39" s="79"/>
    </row>
    <row r="40" spans="1:20">
      <c r="A40" s="63" t="s">
        <v>84</v>
      </c>
      <c r="B40" s="63" t="s">
        <v>85</v>
      </c>
      <c r="C40" s="63" t="s">
        <v>86</v>
      </c>
      <c r="D40" s="63" t="s">
        <v>69</v>
      </c>
      <c r="E40" s="63" t="s">
        <v>87</v>
      </c>
      <c r="F40" s="63" t="s">
        <v>88</v>
      </c>
      <c r="G40" s="63" t="s">
        <v>120</v>
      </c>
      <c r="H40" s="63" t="s">
        <v>121</v>
      </c>
      <c r="I40" s="63" t="s">
        <v>106</v>
      </c>
      <c r="J40" s="63" t="s">
        <v>106</v>
      </c>
      <c r="K40" s="63" t="s">
        <v>92</v>
      </c>
      <c r="L40" s="64">
        <f t="shared" si="1"/>
        <v>0.68536799999999998</v>
      </c>
      <c r="M40" s="64">
        <v>685368</v>
      </c>
      <c r="N40" s="63" t="s">
        <v>93</v>
      </c>
      <c r="O40" s="63" t="s">
        <v>94</v>
      </c>
      <c r="R40" s="78">
        <f t="shared" si="2"/>
        <v>0.11052609426184103</v>
      </c>
      <c r="T40" s="79"/>
    </row>
    <row r="41" spans="1:20">
      <c r="A41" s="63"/>
      <c r="B41" s="63"/>
      <c r="C41" s="63"/>
      <c r="D41" s="63"/>
      <c r="E41" s="63"/>
      <c r="F41" s="63"/>
      <c r="G41" s="63"/>
      <c r="H41" s="63"/>
      <c r="I41" s="63"/>
      <c r="J41" s="63" t="s">
        <v>107</v>
      </c>
      <c r="K41" s="63"/>
      <c r="L41" s="64"/>
      <c r="M41" s="64"/>
      <c r="N41" s="63"/>
      <c r="O41" s="63"/>
    </row>
    <row r="42" spans="1:20">
      <c r="A42" s="63"/>
      <c r="B42" s="63"/>
      <c r="C42" s="63"/>
      <c r="D42" s="63"/>
      <c r="E42" s="63"/>
      <c r="F42" s="63"/>
      <c r="G42" s="63"/>
      <c r="H42" s="63"/>
      <c r="I42" s="63"/>
      <c r="J42" s="63" t="s">
        <v>108</v>
      </c>
      <c r="K42" s="63"/>
      <c r="L42" s="64"/>
      <c r="M42" s="64"/>
      <c r="N42" s="63"/>
      <c r="O42" s="63"/>
    </row>
    <row r="43" spans="1:20">
      <c r="J43" s="63" t="s">
        <v>109</v>
      </c>
    </row>
    <row r="44" spans="1:20">
      <c r="J44" s="63" t="s">
        <v>110</v>
      </c>
    </row>
    <row r="45" spans="1:20">
      <c r="J45" s="63" t="s">
        <v>111</v>
      </c>
    </row>
    <row r="46" spans="1:20">
      <c r="J46" s="63" t="s">
        <v>112</v>
      </c>
    </row>
    <row r="47" spans="1:20">
      <c r="J47" s="63" t="s">
        <v>113</v>
      </c>
    </row>
    <row r="48" spans="1:20">
      <c r="J48" s="63" t="s">
        <v>114</v>
      </c>
    </row>
    <row r="49" spans="1:15">
      <c r="J49" s="63" t="s">
        <v>115</v>
      </c>
    </row>
    <row r="50" spans="1:15">
      <c r="J50" s="63" t="s">
        <v>116</v>
      </c>
    </row>
    <row r="51" spans="1:15">
      <c r="J51" s="63" t="s">
        <v>117</v>
      </c>
    </row>
    <row r="52" spans="1:15">
      <c r="J52" s="63" t="s">
        <v>118</v>
      </c>
    </row>
    <row r="53" spans="1:15">
      <c r="J53" s="63" t="s">
        <v>119</v>
      </c>
    </row>
    <row r="54" spans="1:15">
      <c r="A54" s="63" t="s">
        <v>84</v>
      </c>
      <c r="B54" s="63" t="s">
        <v>85</v>
      </c>
      <c r="C54" s="63" t="s">
        <v>86</v>
      </c>
      <c r="D54" s="63" t="s">
        <v>69</v>
      </c>
      <c r="E54" s="63" t="s">
        <v>87</v>
      </c>
      <c r="F54" s="63" t="s">
        <v>88</v>
      </c>
      <c r="G54" s="63" t="s">
        <v>122</v>
      </c>
      <c r="H54" s="63" t="s">
        <v>123</v>
      </c>
      <c r="I54" s="63" t="s">
        <v>91</v>
      </c>
      <c r="J54" s="63" t="s">
        <v>91</v>
      </c>
      <c r="K54" s="63" t="s">
        <v>92</v>
      </c>
      <c r="L54" s="64">
        <f t="shared" si="1"/>
        <v>4.0952310000000001</v>
      </c>
      <c r="M54" s="64">
        <v>4095231</v>
      </c>
      <c r="N54" s="63" t="s">
        <v>93</v>
      </c>
      <c r="O54" s="63" t="s">
        <v>94</v>
      </c>
    </row>
    <row r="55" spans="1:15">
      <c r="A55" s="63" t="s">
        <v>84</v>
      </c>
      <c r="B55" s="63" t="s">
        <v>85</v>
      </c>
      <c r="C55" s="63" t="s">
        <v>86</v>
      </c>
      <c r="D55" s="63" t="s">
        <v>69</v>
      </c>
      <c r="E55" s="63" t="s">
        <v>87</v>
      </c>
      <c r="F55" s="63" t="s">
        <v>88</v>
      </c>
      <c r="G55" s="63" t="s">
        <v>122</v>
      </c>
      <c r="H55" s="63" t="s">
        <v>123</v>
      </c>
      <c r="I55" s="63" t="s">
        <v>95</v>
      </c>
      <c r="J55" s="63" t="s">
        <v>95</v>
      </c>
      <c r="K55" s="63" t="s">
        <v>92</v>
      </c>
      <c r="L55" s="64">
        <f t="shared" si="1"/>
        <v>4.3146760000000004</v>
      </c>
      <c r="M55" s="64">
        <v>4314676</v>
      </c>
      <c r="N55" s="63" t="s">
        <v>93</v>
      </c>
      <c r="O55" s="63" t="s">
        <v>94</v>
      </c>
    </row>
    <row r="56" spans="1:15">
      <c r="A56" s="63" t="s">
        <v>84</v>
      </c>
      <c r="B56" s="63" t="s">
        <v>85</v>
      </c>
      <c r="C56" s="63" t="s">
        <v>86</v>
      </c>
      <c r="D56" s="63" t="s">
        <v>69</v>
      </c>
      <c r="E56" s="63" t="s">
        <v>87</v>
      </c>
      <c r="F56" s="63" t="s">
        <v>88</v>
      </c>
      <c r="G56" s="63" t="s">
        <v>122</v>
      </c>
      <c r="H56" s="63" t="s">
        <v>123</v>
      </c>
      <c r="I56" s="63" t="s">
        <v>96</v>
      </c>
      <c r="J56" s="63" t="s">
        <v>96</v>
      </c>
      <c r="K56" s="63" t="s">
        <v>92</v>
      </c>
      <c r="L56" s="64">
        <f t="shared" si="1"/>
        <v>4.4901039999999997</v>
      </c>
      <c r="M56" s="64">
        <v>4490104</v>
      </c>
      <c r="N56" s="63" t="s">
        <v>93</v>
      </c>
      <c r="O56" s="63" t="s">
        <v>94</v>
      </c>
    </row>
    <row r="57" spans="1:15">
      <c r="A57" s="63" t="s">
        <v>84</v>
      </c>
      <c r="B57" s="63" t="s">
        <v>85</v>
      </c>
      <c r="C57" s="63" t="s">
        <v>86</v>
      </c>
      <c r="D57" s="63" t="s">
        <v>69</v>
      </c>
      <c r="E57" s="63" t="s">
        <v>87</v>
      </c>
      <c r="F57" s="63" t="s">
        <v>88</v>
      </c>
      <c r="G57" s="63" t="s">
        <v>122</v>
      </c>
      <c r="H57" s="63" t="s">
        <v>123</v>
      </c>
      <c r="I57" s="63" t="s">
        <v>97</v>
      </c>
      <c r="J57" s="63" t="s">
        <v>97</v>
      </c>
      <c r="K57" s="63" t="s">
        <v>92</v>
      </c>
      <c r="L57" s="64">
        <f t="shared" si="1"/>
        <v>4.6808230000000002</v>
      </c>
      <c r="M57" s="64">
        <v>4680823</v>
      </c>
      <c r="N57" s="63" t="s">
        <v>93</v>
      </c>
      <c r="O57" s="63" t="s">
        <v>94</v>
      </c>
    </row>
    <row r="58" spans="1:15">
      <c r="A58" s="63" t="s">
        <v>84</v>
      </c>
      <c r="B58" s="63" t="s">
        <v>85</v>
      </c>
      <c r="C58" s="63" t="s">
        <v>86</v>
      </c>
      <c r="D58" s="63" t="s">
        <v>69</v>
      </c>
      <c r="E58" s="63" t="s">
        <v>87</v>
      </c>
      <c r="F58" s="63" t="s">
        <v>88</v>
      </c>
      <c r="G58" s="63" t="s">
        <v>122</v>
      </c>
      <c r="H58" s="63" t="s">
        <v>123</v>
      </c>
      <c r="I58" s="63" t="s">
        <v>98</v>
      </c>
      <c r="J58" s="63" t="s">
        <v>98</v>
      </c>
      <c r="K58" s="63" t="s">
        <v>92</v>
      </c>
      <c r="L58" s="64">
        <f t="shared" si="1"/>
        <v>4.9187779999999997</v>
      </c>
      <c r="M58" s="64">
        <v>4918778</v>
      </c>
      <c r="N58" s="63" t="s">
        <v>93</v>
      </c>
      <c r="O58" s="63" t="s">
        <v>94</v>
      </c>
    </row>
    <row r="59" spans="1:15">
      <c r="A59" s="63" t="s">
        <v>84</v>
      </c>
      <c r="B59" s="63" t="s">
        <v>85</v>
      </c>
      <c r="C59" s="63" t="s">
        <v>86</v>
      </c>
      <c r="D59" s="63" t="s">
        <v>69</v>
      </c>
      <c r="E59" s="63" t="s">
        <v>87</v>
      </c>
      <c r="F59" s="63" t="s">
        <v>88</v>
      </c>
      <c r="G59" s="63" t="s">
        <v>122</v>
      </c>
      <c r="H59" s="63" t="s">
        <v>123</v>
      </c>
      <c r="I59" s="63" t="s">
        <v>99</v>
      </c>
      <c r="J59" s="63" t="s">
        <v>99</v>
      </c>
      <c r="K59" s="63" t="s">
        <v>92</v>
      </c>
      <c r="L59" s="64">
        <f t="shared" si="1"/>
        <v>5.0597349999999999</v>
      </c>
      <c r="M59" s="64">
        <v>5059735</v>
      </c>
      <c r="N59" s="63" t="s">
        <v>93</v>
      </c>
      <c r="O59" s="63" t="s">
        <v>94</v>
      </c>
    </row>
    <row r="60" spans="1:15">
      <c r="A60" s="63" t="s">
        <v>84</v>
      </c>
      <c r="B60" s="63" t="s">
        <v>85</v>
      </c>
      <c r="C60" s="63" t="s">
        <v>86</v>
      </c>
      <c r="D60" s="63" t="s">
        <v>69</v>
      </c>
      <c r="E60" s="63" t="s">
        <v>87</v>
      </c>
      <c r="F60" s="63" t="s">
        <v>88</v>
      </c>
      <c r="G60" s="63" t="s">
        <v>122</v>
      </c>
      <c r="H60" s="63" t="s">
        <v>123</v>
      </c>
      <c r="I60" s="63" t="s">
        <v>100</v>
      </c>
      <c r="J60" s="63" t="s">
        <v>100</v>
      </c>
      <c r="K60" s="63" t="s">
        <v>92</v>
      </c>
      <c r="L60" s="64">
        <f t="shared" si="1"/>
        <v>5.1656500000000003</v>
      </c>
      <c r="M60" s="64">
        <v>5165650</v>
      </c>
      <c r="N60" s="63" t="s">
        <v>93</v>
      </c>
      <c r="O60" s="63" t="s">
        <v>94</v>
      </c>
    </row>
    <row r="61" spans="1:15">
      <c r="A61" s="63" t="s">
        <v>84</v>
      </c>
      <c r="B61" s="63" t="s">
        <v>85</v>
      </c>
      <c r="C61" s="63" t="s">
        <v>86</v>
      </c>
      <c r="D61" s="63" t="s">
        <v>69</v>
      </c>
      <c r="E61" s="63" t="s">
        <v>87</v>
      </c>
      <c r="F61" s="63" t="s">
        <v>88</v>
      </c>
      <c r="G61" s="63" t="s">
        <v>122</v>
      </c>
      <c r="H61" s="63" t="s">
        <v>123</v>
      </c>
      <c r="I61" s="63" t="s">
        <v>101</v>
      </c>
      <c r="J61" s="63" t="s">
        <v>101</v>
      </c>
      <c r="K61" s="63" t="s">
        <v>92</v>
      </c>
      <c r="L61" s="64">
        <f t="shared" si="1"/>
        <v>5.2577319999999999</v>
      </c>
      <c r="M61" s="64">
        <v>5257732</v>
      </c>
      <c r="N61" s="63" t="s">
        <v>93</v>
      </c>
      <c r="O61" s="63" t="s">
        <v>94</v>
      </c>
    </row>
    <row r="62" spans="1:15">
      <c r="A62" s="63" t="s">
        <v>84</v>
      </c>
      <c r="B62" s="63" t="s">
        <v>85</v>
      </c>
      <c r="C62" s="63" t="s">
        <v>86</v>
      </c>
      <c r="D62" s="63" t="s">
        <v>69</v>
      </c>
      <c r="E62" s="63" t="s">
        <v>87</v>
      </c>
      <c r="F62" s="63" t="s">
        <v>88</v>
      </c>
      <c r="G62" s="63" t="s">
        <v>122</v>
      </c>
      <c r="H62" s="63" t="s">
        <v>123</v>
      </c>
      <c r="I62" s="63" t="s">
        <v>102</v>
      </c>
      <c r="J62" s="63" t="s">
        <v>102</v>
      </c>
      <c r="K62" s="63" t="s">
        <v>92</v>
      </c>
      <c r="L62" s="64">
        <f t="shared" si="1"/>
        <v>5.3609999999999998</v>
      </c>
      <c r="M62" s="64">
        <v>5361000</v>
      </c>
      <c r="N62" s="63" t="s">
        <v>93</v>
      </c>
      <c r="O62" s="63" t="s">
        <v>94</v>
      </c>
    </row>
    <row r="63" spans="1:15">
      <c r="A63" s="63" t="s">
        <v>84</v>
      </c>
      <c r="B63" s="63" t="s">
        <v>85</v>
      </c>
      <c r="C63" s="63" t="s">
        <v>86</v>
      </c>
      <c r="D63" s="63" t="s">
        <v>69</v>
      </c>
      <c r="E63" s="63" t="s">
        <v>87</v>
      </c>
      <c r="F63" s="63" t="s">
        <v>88</v>
      </c>
      <c r="G63" s="63" t="s">
        <v>122</v>
      </c>
      <c r="H63" s="63" t="s">
        <v>123</v>
      </c>
      <c r="I63" s="63" t="s">
        <v>103</v>
      </c>
      <c r="J63" s="63" t="s">
        <v>103</v>
      </c>
      <c r="K63" s="63" t="s">
        <v>92</v>
      </c>
      <c r="L63" s="64">
        <f t="shared" si="1"/>
        <v>5.4656060000000002</v>
      </c>
      <c r="M63" s="64">
        <v>5465606</v>
      </c>
      <c r="N63" s="63" t="s">
        <v>93</v>
      </c>
      <c r="O63" s="63" t="s">
        <v>94</v>
      </c>
    </row>
    <row r="64" spans="1:15">
      <c r="A64" s="63" t="s">
        <v>84</v>
      </c>
      <c r="B64" s="63" t="s">
        <v>85</v>
      </c>
      <c r="C64" s="63" t="s">
        <v>86</v>
      </c>
      <c r="D64" s="63" t="s">
        <v>69</v>
      </c>
      <c r="E64" s="63" t="s">
        <v>87</v>
      </c>
      <c r="F64" s="63" t="s">
        <v>88</v>
      </c>
      <c r="G64" s="63" t="s">
        <v>122</v>
      </c>
      <c r="H64" s="63" t="s">
        <v>123</v>
      </c>
      <c r="I64" s="63" t="s">
        <v>104</v>
      </c>
      <c r="J64" s="63" t="s">
        <v>104</v>
      </c>
      <c r="K64" s="63" t="s">
        <v>92</v>
      </c>
      <c r="L64" s="64">
        <f t="shared" si="1"/>
        <v>5.508032</v>
      </c>
      <c r="M64" s="64">
        <v>5508032</v>
      </c>
      <c r="N64" s="63" t="s">
        <v>93</v>
      </c>
      <c r="O64" s="63" t="s">
        <v>94</v>
      </c>
    </row>
    <row r="65" spans="1:15">
      <c r="A65" s="63" t="s">
        <v>84</v>
      </c>
      <c r="B65" s="63" t="s">
        <v>85</v>
      </c>
      <c r="C65" s="63" t="s">
        <v>86</v>
      </c>
      <c r="D65" s="63" t="s">
        <v>69</v>
      </c>
      <c r="E65" s="63" t="s">
        <v>87</v>
      </c>
      <c r="F65" s="63" t="s">
        <v>88</v>
      </c>
      <c r="G65" s="63" t="s">
        <v>122</v>
      </c>
      <c r="H65" s="63" t="s">
        <v>123</v>
      </c>
      <c r="I65" s="63" t="s">
        <v>105</v>
      </c>
      <c r="J65" s="63" t="s">
        <v>105</v>
      </c>
      <c r="K65" s="63" t="s">
        <v>92</v>
      </c>
      <c r="L65" s="64">
        <f t="shared" si="1"/>
        <v>5.5355970000000001</v>
      </c>
      <c r="M65" s="64">
        <v>5535597</v>
      </c>
      <c r="N65" s="63" t="s">
        <v>93</v>
      </c>
      <c r="O65" s="63" t="s">
        <v>94</v>
      </c>
    </row>
    <row r="66" spans="1:15">
      <c r="A66" s="63" t="s">
        <v>84</v>
      </c>
      <c r="B66" s="63" t="s">
        <v>85</v>
      </c>
      <c r="C66" s="63" t="s">
        <v>86</v>
      </c>
      <c r="D66" s="63" t="s">
        <v>69</v>
      </c>
      <c r="E66" s="63" t="s">
        <v>87</v>
      </c>
      <c r="F66" s="63" t="s">
        <v>88</v>
      </c>
      <c r="G66" s="63" t="s">
        <v>122</v>
      </c>
      <c r="H66" s="63" t="s">
        <v>123</v>
      </c>
      <c r="I66" s="63" t="s">
        <v>106</v>
      </c>
      <c r="J66" s="63" t="s">
        <v>106</v>
      </c>
      <c r="K66" s="63" t="s">
        <v>92</v>
      </c>
      <c r="L66" s="64">
        <f t="shared" si="1"/>
        <v>5.515593</v>
      </c>
      <c r="M66" s="64">
        <v>5515593</v>
      </c>
      <c r="N66" s="63" t="s">
        <v>93</v>
      </c>
      <c r="O66" s="63" t="s">
        <v>94</v>
      </c>
    </row>
    <row r="67" spans="1:15">
      <c r="J67" s="63" t="s">
        <v>107</v>
      </c>
    </row>
    <row r="68" spans="1:15">
      <c r="J68" s="63" t="s">
        <v>108</v>
      </c>
    </row>
    <row r="69" spans="1:15">
      <c r="J69" s="63" t="s">
        <v>109</v>
      </c>
    </row>
    <row r="70" spans="1:15">
      <c r="J70" s="63" t="s">
        <v>110</v>
      </c>
    </row>
    <row r="71" spans="1:15">
      <c r="J71" s="63" t="s">
        <v>111</v>
      </c>
    </row>
    <row r="72" spans="1:15">
      <c r="J72" s="63" t="s">
        <v>112</v>
      </c>
    </row>
    <row r="73" spans="1:15">
      <c r="J73" s="63" t="s">
        <v>113</v>
      </c>
    </row>
    <row r="74" spans="1:15">
      <c r="J74" s="63" t="s">
        <v>114</v>
      </c>
    </row>
    <row r="75" spans="1:15">
      <c r="J75" s="63" t="s">
        <v>115</v>
      </c>
    </row>
    <row r="76" spans="1:15">
      <c r="J76" s="63" t="s">
        <v>116</v>
      </c>
    </row>
    <row r="77" spans="1:15">
      <c r="J77" s="63" t="s">
        <v>117</v>
      </c>
    </row>
    <row r="78" spans="1:15">
      <c r="J78" s="63" t="s">
        <v>118</v>
      </c>
    </row>
    <row r="79" spans="1:15">
      <c r="J79" s="63" t="s">
        <v>119</v>
      </c>
    </row>
    <row r="85" spans="6:13">
      <c r="F85">
        <f>0.1216*G85+4.177</f>
        <v>4.2985999999999995</v>
      </c>
      <c r="G85">
        <v>1</v>
      </c>
      <c r="I85">
        <f>-0.0224*J85+1.0089</f>
        <v>0.98649999999999993</v>
      </c>
      <c r="J85">
        <v>1</v>
      </c>
      <c r="L85">
        <f>0.0418*M85+1.2473</f>
        <v>1.2891000000000001</v>
      </c>
      <c r="M85">
        <v>1</v>
      </c>
    </row>
    <row r="86" spans="6:13">
      <c r="F86">
        <f>0.1216*G86+4.177</f>
        <v>4.4201999999999995</v>
      </c>
      <c r="G86">
        <v>2</v>
      </c>
      <c r="I86">
        <f>-0.0224*J86+1.0089</f>
        <v>0.96409999999999996</v>
      </c>
      <c r="J86">
        <v>2</v>
      </c>
      <c r="L86">
        <f>0.0418*M86+1.2473</f>
        <v>1.3309</v>
      </c>
      <c r="M86">
        <v>2</v>
      </c>
    </row>
    <row r="103" spans="4:12">
      <c r="G103" t="s">
        <v>127</v>
      </c>
      <c r="H103" t="s">
        <v>128</v>
      </c>
      <c r="I103" t="s">
        <v>147</v>
      </c>
      <c r="J103" t="s">
        <v>148</v>
      </c>
    </row>
    <row r="104" spans="4:12">
      <c r="D104" t="s">
        <v>124</v>
      </c>
      <c r="E104" t="s">
        <v>146</v>
      </c>
      <c r="G104" s="66">
        <v>53014.91</v>
      </c>
      <c r="H104" s="66">
        <v>5255041.13</v>
      </c>
      <c r="I104" s="66">
        <f>G104/((G104*(2022-2017)+H104))</f>
        <v>9.6039490969508107E-3</v>
      </c>
      <c r="J104" s="102">
        <f>1+I104*(2050-2022)</f>
        <v>1.2689105747146228</v>
      </c>
    </row>
    <row r="105" spans="4:12">
      <c r="D105" t="s">
        <v>126</v>
      </c>
      <c r="E105" t="s">
        <v>129</v>
      </c>
      <c r="G105" s="66">
        <v>42849.15</v>
      </c>
      <c r="H105" s="66">
        <v>1323221.71</v>
      </c>
      <c r="I105" s="66">
        <f>G105/((G105*(2022-2012)+H105))</f>
        <v>2.4461281535919914E-2</v>
      </c>
      <c r="J105" s="102">
        <f>1+I105*(2050-2022)</f>
        <v>1.6849158830057576</v>
      </c>
    </row>
    <row r="106" spans="4:12">
      <c r="D106" t="s">
        <v>125</v>
      </c>
      <c r="E106" t="s">
        <v>130</v>
      </c>
      <c r="G106" s="66">
        <v>-24722.58</v>
      </c>
      <c r="H106" s="66">
        <v>980864.22</v>
      </c>
      <c r="I106" s="66">
        <f>G106/((G106*(2022-2012)+H106))</f>
        <v>-3.3698589558600278E-2</v>
      </c>
      <c r="J106" s="102">
        <f>1+I106*(2050-2022)</f>
        <v>5.6439492359192212E-2</v>
      </c>
    </row>
    <row r="107" spans="4:12">
      <c r="E107" s="65"/>
    </row>
    <row r="111" spans="4:12" ht="15" thickBot="1">
      <c r="G111" s="43" t="s">
        <v>62</v>
      </c>
      <c r="H111" s="44">
        <v>-606046150</v>
      </c>
      <c r="I111" s="44">
        <v>303884.27</v>
      </c>
      <c r="J111" s="44">
        <v>5.7000000000000002E-2</v>
      </c>
      <c r="K111">
        <f>I111/(303884.273*(2012)-606046150.273)</f>
        <v>5.6599715707243384E-2</v>
      </c>
      <c r="L111">
        <f t="shared" ref="L111" si="3">(F111-D111)*J111</f>
        <v>0</v>
      </c>
    </row>
    <row r="113" spans="10:10">
      <c r="J113">
        <f>((H111+I111*(2021))-(H111+I111*(2012)))/H111</f>
        <v>-4.5127890508009447E-3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Cattle</vt:lpstr>
      <vt:lpstr>Goat</vt:lpstr>
      <vt:lpstr>Sheep</vt:lpstr>
      <vt:lpstr>KYRNIR</vt:lpstr>
      <vt:lpstr>KYRemmisionsTIER1</vt:lpstr>
      <vt:lpstr>KYRpop</vt:lpstr>
    </vt:vector>
  </TitlesOfParts>
  <Manager/>
  <Company>Wageningen University and Research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Moleman, Merel</dc:creator>
  <cp:keywords/>
  <dc:description/>
  <cp:lastModifiedBy>Moleman, Merel</cp:lastModifiedBy>
  <cp:revision/>
  <dcterms:created xsi:type="dcterms:W3CDTF">2024-10-30T08:40:01Z</dcterms:created>
  <dcterms:modified xsi:type="dcterms:W3CDTF">2025-02-12T15:24:10Z</dcterms:modified>
  <cp:category/>
  <cp:contentStatus/>
</cp:coreProperties>
</file>