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iles\WB\CCDRKYR\KYRCCDR1\"/>
    </mc:Choice>
  </mc:AlternateContent>
  <xr:revisionPtr revIDLastSave="0" documentId="13_ncr:1_{895129B0-B664-481D-9FE0-6CD605BDAC60}" xr6:coauthVersionLast="47" xr6:coauthVersionMax="47" xr10:uidLastSave="{00000000-0000-0000-0000-000000000000}"/>
  <bookViews>
    <workbookView xWindow="28680" yWindow="-120" windowWidth="29040" windowHeight="15720" activeTab="1" xr2:uid="{63328CD9-E449-4C14-9E2F-A495AF94E7A3}"/>
  </bookViews>
  <sheets>
    <sheet name="Baseline_data_SM" sheetId="10" r:id="rId1"/>
    <sheet name="National inventory" sheetId="11" r:id="rId2"/>
    <sheet name="Baseline_data_cattle" sheetId="1" r:id="rId3"/>
    <sheet name="Population" sheetId="6" r:id="rId4"/>
    <sheet name="data_comparisons" sheetId="8" r:id="rId5"/>
  </sheets>
  <definedNames>
    <definedName name="_xlnm._FilterDatabase" localSheetId="2" hidden="1">Baseline_data_cattle!$A$1:$G$20</definedName>
    <definedName name="_xlnm._FilterDatabase" localSheetId="0" hidden="1">Baseline_data_SM!$A$1:$K$18</definedName>
    <definedName name="_xlnm._FilterDatabase" localSheetId="3" hidden="1">Population!$A$1:$N$70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5" i="1"/>
  <c r="E61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2" i="1"/>
  <c r="E23" i="1"/>
  <c r="E24" i="1"/>
  <c r="E25" i="1"/>
  <c r="E26" i="1"/>
  <c r="E27" i="1"/>
  <c r="E28" i="1"/>
  <c r="E29" i="1"/>
  <c r="E30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5" i="1"/>
  <c r="F6" i="8"/>
  <c r="B6" i="8"/>
  <c r="Y9" i="6"/>
  <c r="Y10" i="6"/>
  <c r="Y11" i="6"/>
  <c r="Y8" i="6"/>
  <c r="W10" i="6"/>
  <c r="W11" i="6"/>
  <c r="W9" i="6"/>
  <c r="W8" i="6"/>
  <c r="L93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71" i="6"/>
  <c r="D59" i="10" l="1"/>
  <c r="G59" i="10" s="1" a="1"/>
  <c r="G59" i="10" s="1"/>
  <c r="D58" i="10"/>
  <c r="G58" i="10" s="1" a="1"/>
  <c r="G58" i="10" s="1"/>
  <c r="D57" i="10"/>
  <c r="F57" i="10" s="1"/>
  <c r="D56" i="10"/>
  <c r="G56" i="10" s="1" a="1"/>
  <c r="G56" i="10" s="1"/>
  <c r="D55" i="10"/>
  <c r="G55" i="10" s="1" a="1"/>
  <c r="G55" i="10" s="1"/>
  <c r="D54" i="10"/>
  <c r="F54" i="10" s="1"/>
  <c r="D53" i="10"/>
  <c r="G53" i="10" s="1" a="1"/>
  <c r="G53" i="10" s="1"/>
  <c r="D52" i="10"/>
  <c r="G52" i="10" s="1" a="1"/>
  <c r="G52" i="10" s="1"/>
  <c r="D51" i="10"/>
  <c r="F51" i="10" s="1"/>
  <c r="D50" i="10"/>
  <c r="G50" i="10" s="1" a="1"/>
  <c r="G50" i="10" s="1"/>
  <c r="D49" i="10"/>
  <c r="G49" i="10" s="1" a="1"/>
  <c r="G49" i="10" s="1"/>
  <c r="D48" i="10"/>
  <c r="G48" i="10" s="1" a="1"/>
  <c r="G48" i="10" s="1"/>
  <c r="D47" i="10"/>
  <c r="G47" i="10" s="1" a="1"/>
  <c r="G47" i="10" s="1"/>
  <c r="D46" i="10"/>
  <c r="G46" i="10" s="1" a="1"/>
  <c r="G46" i="10" s="1"/>
  <c r="D45" i="10"/>
  <c r="G45" i="10" s="1" a="1"/>
  <c r="G45" i="10" s="1"/>
  <c r="D44" i="10"/>
  <c r="G44" i="10" s="1" a="1"/>
  <c r="G44" i="10" s="1"/>
  <c r="D43" i="10"/>
  <c r="G43" i="10" s="1" a="1"/>
  <c r="G43" i="10" s="1"/>
  <c r="D42" i="10"/>
  <c r="G42" i="10" s="1" a="1"/>
  <c r="G42" i="10" s="1"/>
  <c r="D41" i="10"/>
  <c r="G41" i="10" s="1" a="1"/>
  <c r="G41" i="10" s="1"/>
  <c r="D40" i="10"/>
  <c r="G40" i="10" s="1" a="1"/>
  <c r="G40" i="10" s="1"/>
  <c r="D39" i="10"/>
  <c r="G39" i="10" s="1" a="1"/>
  <c r="G39" i="10" s="1"/>
  <c r="D38" i="10"/>
  <c r="G38" i="10" s="1" a="1"/>
  <c r="G38" i="10" s="1"/>
  <c r="D37" i="10"/>
  <c r="G37" i="10" s="1" a="1"/>
  <c r="G37" i="10" s="1"/>
  <c r="D36" i="10"/>
  <c r="F36" i="10" s="1"/>
  <c r="D35" i="10"/>
  <c r="G35" i="10" s="1" a="1"/>
  <c r="G35" i="10" s="1"/>
  <c r="D34" i="10"/>
  <c r="G34" i="10" s="1" a="1"/>
  <c r="G34" i="10" s="1"/>
  <c r="D33" i="10"/>
  <c r="G33" i="10" s="1" a="1"/>
  <c r="G33" i="10" s="1"/>
  <c r="D32" i="10"/>
  <c r="G32" i="10" s="1" a="1"/>
  <c r="G32" i="10" s="1"/>
  <c r="D31" i="10"/>
  <c r="G31" i="10" s="1" a="1"/>
  <c r="G31" i="10" s="1"/>
  <c r="D30" i="10"/>
  <c r="G30" i="10" s="1" a="1"/>
  <c r="G30" i="10" s="1"/>
  <c r="G28" i="10" a="1"/>
  <c r="G28" i="10" s="1"/>
  <c r="G27" i="10" a="1"/>
  <c r="G27" i="10" s="1"/>
  <c r="G26" i="10" a="1"/>
  <c r="G26" i="10" s="1"/>
  <c r="G25" i="10" a="1"/>
  <c r="G25" i="10" s="1"/>
  <c r="G24" i="10" a="1"/>
  <c r="G24" i="10" s="1"/>
  <c r="G23" i="10" a="1"/>
  <c r="G23" i="10" s="1"/>
  <c r="G22" i="10" a="1"/>
  <c r="G22" i="10" s="1"/>
  <c r="G21" i="10" a="1"/>
  <c r="G21" i="10" s="1"/>
  <c r="G20" i="10" a="1"/>
  <c r="G20" i="10" s="1"/>
  <c r="D18" i="10"/>
  <c r="G18" i="10" s="1" a="1"/>
  <c r="G18" i="10" s="1"/>
  <c r="D17" i="10"/>
  <c r="F17" i="10" s="1"/>
  <c r="D16" i="10"/>
  <c r="D15" i="10"/>
  <c r="C15" i="10"/>
  <c r="D14" i="10"/>
  <c r="G14" i="10" s="1" a="1"/>
  <c r="G14" i="10" s="1"/>
  <c r="D13" i="10"/>
  <c r="G13" i="10" s="1" a="1"/>
  <c r="G13" i="10" s="1"/>
  <c r="D12" i="10"/>
  <c r="F12" i="10" s="1"/>
  <c r="D11" i="10"/>
  <c r="G11" i="10" s="1" a="1"/>
  <c r="G11" i="10" s="1"/>
  <c r="D10" i="10"/>
  <c r="G10" i="10" s="1" a="1"/>
  <c r="G10" i="10" s="1"/>
  <c r="D9" i="10"/>
  <c r="G9" i="10" s="1" a="1"/>
  <c r="G9" i="10" s="1"/>
  <c r="D8" i="10"/>
  <c r="G8" i="10" s="1" a="1"/>
  <c r="G8" i="10" s="1"/>
  <c r="D7" i="10"/>
  <c r="G7" i="10" s="1" a="1"/>
  <c r="G7" i="10" s="1"/>
  <c r="D6" i="10"/>
  <c r="F6" i="10" s="1"/>
  <c r="D5" i="10"/>
  <c r="G5" i="10" s="1" a="1"/>
  <c r="G5" i="10" s="1"/>
  <c r="D4" i="10"/>
  <c r="G4" i="10" s="1" a="1"/>
  <c r="G4" i="10" s="1"/>
  <c r="D3" i="10"/>
  <c r="F3" i="10" s="1"/>
  <c r="B11" i="8"/>
  <c r="B3" i="8"/>
  <c r="F3" i="8"/>
  <c r="G17" i="10" l="1" a="1"/>
  <c r="G17" i="10" s="1"/>
  <c r="F15" i="10"/>
  <c r="F30" i="10"/>
  <c r="F39" i="10"/>
  <c r="F42" i="10"/>
  <c r="F45" i="10"/>
  <c r="G57" i="10" a="1"/>
  <c r="G57" i="10" s="1"/>
  <c r="F18" i="10"/>
  <c r="F4" i="10"/>
  <c r="F7" i="10"/>
  <c r="F10" i="10"/>
  <c r="F13" i="10"/>
  <c r="C16" i="10"/>
  <c r="F31" i="10"/>
  <c r="F34" i="10"/>
  <c r="F37" i="10"/>
  <c r="F40" i="10"/>
  <c r="F43" i="10"/>
  <c r="F46" i="10"/>
  <c r="F49" i="10"/>
  <c r="F52" i="10"/>
  <c r="F55" i="10"/>
  <c r="F58" i="10"/>
  <c r="F9" i="10"/>
  <c r="F33" i="10"/>
  <c r="G3" i="10" a="1"/>
  <c r="G3" i="10" s="1"/>
  <c r="G12" i="10" a="1"/>
  <c r="G12" i="10" s="1"/>
  <c r="G36" i="10" a="1"/>
  <c r="G36" i="10" s="1"/>
  <c r="G54" i="10" a="1"/>
  <c r="G54" i="10" s="1"/>
  <c r="G15" i="10" a="1"/>
  <c r="G15" i="10" s="1"/>
  <c r="F48" i="10"/>
  <c r="G6" i="10" a="1"/>
  <c r="G6" i="10" s="1"/>
  <c r="G51" i="10" a="1"/>
  <c r="G51" i="10" s="1"/>
  <c r="F5" i="10"/>
  <c r="F8" i="10"/>
  <c r="F11" i="10"/>
  <c r="F14" i="10"/>
  <c r="F32" i="10"/>
  <c r="F35" i="10"/>
  <c r="F38" i="10"/>
  <c r="F41" i="10"/>
  <c r="F44" i="10"/>
  <c r="F47" i="10"/>
  <c r="F50" i="10"/>
  <c r="F53" i="10"/>
  <c r="F56" i="10"/>
  <c r="F59" i="10"/>
  <c r="G16" i="10" l="1" a="1"/>
  <c r="G16" i="10" s="1"/>
  <c r="F1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<sst xmlns="http://schemas.openxmlformats.org/spreadsheetml/2006/main" count="1484" uniqueCount="142">
  <si>
    <t>category</t>
  </si>
  <si>
    <t>parameter</t>
  </si>
  <si>
    <t>herd</t>
  </si>
  <si>
    <t>Age at the first parturition</t>
  </si>
  <si>
    <t>Death rate of adult animals</t>
  </si>
  <si>
    <t>Fertility rate (adult female)</t>
  </si>
  <si>
    <t>Live weight (Adult Females)</t>
  </si>
  <si>
    <t>Live weight (Adult Males)</t>
  </si>
  <si>
    <t>Live weight of animal at slaughter (Meat Females)</t>
  </si>
  <si>
    <t>Live weight of animal at slaughter (Meat Males)</t>
  </si>
  <si>
    <t>Milk fat content</t>
  </si>
  <si>
    <t>Milk protein content</t>
  </si>
  <si>
    <t>Milk Yield</t>
  </si>
  <si>
    <t>Number of animals (Adult Females)</t>
  </si>
  <si>
    <t>Number of animals (Adult Males)</t>
  </si>
  <si>
    <t>Replacement rate of adult females</t>
  </si>
  <si>
    <t>Weight at birth</t>
  </si>
  <si>
    <t>manure</t>
  </si>
  <si>
    <t>Anaerobic digester (biogas)</t>
  </si>
  <si>
    <t>Burned for fuel</t>
  </si>
  <si>
    <t>Composting</t>
  </si>
  <si>
    <t>Daily spread</t>
  </si>
  <si>
    <t>Dry lot (manure collected to special beton pits)</t>
  </si>
  <si>
    <t>Liquid/Slurry</t>
  </si>
  <si>
    <t>Pasture/Range/Paddock</t>
  </si>
  <si>
    <t>Solid storage (manure kept on piles)</t>
  </si>
  <si>
    <t>Uncovered anaerobic lagoon</t>
  </si>
  <si>
    <t>feed</t>
  </si>
  <si>
    <t>By-products from cottonseed</t>
  </si>
  <si>
    <t>By-products from rape (canola)</t>
  </si>
  <si>
    <t>By-products from soy</t>
  </si>
  <si>
    <t>By-products from sugar beet</t>
  </si>
  <si>
    <t>Crop residues from maize</t>
  </si>
  <si>
    <t>Crop residues from millet</t>
  </si>
  <si>
    <t>Crop residues from other grains</t>
  </si>
  <si>
    <t>Crop residues from rice</t>
  </si>
  <si>
    <t>Crop residues from sorghum</t>
  </si>
  <si>
    <t>Crop residues from sugarcane</t>
  </si>
  <si>
    <t>Crop residues from wheat</t>
  </si>
  <si>
    <t>Dry by-product from grain industries</t>
  </si>
  <si>
    <t>Fodder beet</t>
  </si>
  <si>
    <t>Fresh grass</t>
  </si>
  <si>
    <t>Fresh mixture of grass and legumes</t>
  </si>
  <si>
    <t>Grains</t>
  </si>
  <si>
    <t>Hay from adjacent areas</t>
  </si>
  <si>
    <t>Hay or silage from alfalfa</t>
  </si>
  <si>
    <t>Hay or silage from cultivated grass</t>
  </si>
  <si>
    <t>Hay or silage from grass and legumes</t>
  </si>
  <si>
    <t>Leaves from natural vegetation</t>
  </si>
  <si>
    <t>Maize</t>
  </si>
  <si>
    <t>Maize gluten feed</t>
  </si>
  <si>
    <t>Maize gluten meal</t>
  </si>
  <si>
    <t>Molasses</t>
  </si>
  <si>
    <t>Oil palm kernel expeller</t>
  </si>
  <si>
    <t>Silage from whole grain plants.</t>
  </si>
  <si>
    <t>Silage from whole maize plant</t>
  </si>
  <si>
    <t>Wet by-product from grain industries</t>
  </si>
  <si>
    <t>Source</t>
  </si>
  <si>
    <t>Country</t>
  </si>
  <si>
    <t>GF</t>
  </si>
  <si>
    <t>KYR</t>
  </si>
  <si>
    <t>KAZ</t>
  </si>
  <si>
    <t>Death rate of young females</t>
  </si>
  <si>
    <t>Death rate of young males</t>
  </si>
  <si>
    <t>Kyrgyzstan</t>
  </si>
  <si>
    <t>Unique analyzes NDC (2022): https://www.landuse-ca.org/wp-content/uploads/2023/08/livestock-kyrgyzstan-report_compressed-compressed.pdf</t>
  </si>
  <si>
    <t>%difference</t>
  </si>
  <si>
    <t>Difference GF and other source</t>
  </si>
  <si>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</si>
  <si>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</si>
  <si>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</si>
  <si>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</si>
  <si>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</si>
  <si>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</si>
  <si>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</si>
  <si>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</si>
  <si>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</si>
  <si>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</si>
  <si>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</si>
  <si>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</si>
  <si>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</si>
  <si>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</si>
  <si>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QCL</t>
  </si>
  <si>
    <t>Crops and livestock products</t>
  </si>
  <si>
    <t>5111</t>
  </si>
  <si>
    <t>Stocks</t>
  </si>
  <si>
    <t>02111</t>
  </si>
  <si>
    <t>Cattle</t>
  </si>
  <si>
    <t>2000</t>
  </si>
  <si>
    <t>An</t>
  </si>
  <si>
    <t>A</t>
  </si>
  <si>
    <t>Official figure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</si>
  <si>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</si>
  <si>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</si>
  <si>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</si>
  <si>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</si>
  <si>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</si>
  <si>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</si>
  <si>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</si>
  <si>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</si>
  <si>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</si>
  <si>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</si>
  <si>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</si>
  <si>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</si>
  <si>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</si>
  <si>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</si>
  <si>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</si>
  <si>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</si>
  <si>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</si>
  <si>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</si>
  <si>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</si>
  <si>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</si>
  <si>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</si>
  <si>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</si>
  <si>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417</t>
  </si>
  <si>
    <t>BAU</t>
  </si>
  <si>
    <t>REF (2025)</t>
  </si>
  <si>
    <t>Kyr</t>
  </si>
  <si>
    <t>FAO (Cattle population (2022))</t>
  </si>
  <si>
    <t>Number Adult female: GF</t>
  </si>
  <si>
    <t>Number adult female (CCDR)</t>
  </si>
  <si>
    <t>gleam</t>
  </si>
  <si>
    <t>bul to cow ratio</t>
  </si>
  <si>
    <t>gleam cattle population</t>
  </si>
  <si>
    <t xml:space="preserve"> gleam adult female population</t>
  </si>
  <si>
    <t>NP (2032)</t>
  </si>
  <si>
    <t>02123</t>
  </si>
  <si>
    <t>Goats</t>
  </si>
  <si>
    <t>02122</t>
  </si>
  <si>
    <t>Sheep</t>
  </si>
  <si>
    <t>Small ruminants</t>
  </si>
  <si>
    <t>Formula</t>
  </si>
  <si>
    <t>Yearly_Percentage_Increase</t>
  </si>
  <si>
    <t>y = 41818.82x + -82766669.92</t>
  </si>
  <si>
    <t>y = -22438.28x + 46087399</t>
  </si>
  <si>
    <t>y = 121622.41x + -240162432.23</t>
  </si>
  <si>
    <t>Small ruminants</t>
  </si>
  <si>
    <t>y = 99184.13x + -194075033.2</t>
  </si>
  <si>
    <t>Slope</t>
  </si>
  <si>
    <t>Starting value</t>
  </si>
  <si>
    <t>Percentage increase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</si>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</sst>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 * #,##0_ ;_ * \-#,##0_ ;_ * &quot;-&quot;??_ ;_ @_ "/>
    <numFmt numFmtId="165" formatCode="########0.0"/>
    <numFmt numFmtId="166" formatCode="0.000000"/>
    <numFmt numFmtId="167" formatCode="0.00000"/>
    <numFmt numFmtId="168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indexed="0"/>
      <name val="Arial"/>
      <family val="2"/>
    </font>
    <font>
      <b/>
      <sz val="6"/>
      <color rgb="FFFFFFFF"/>
      <name val="Segoe UI"/>
      <family val="2"/>
    </font>
    <font>
      <sz val="6"/>
      <color rgb="FFFFFFFF"/>
      <name val="Segoe UI"/>
      <family val="2"/>
    </font>
    <font>
      <sz val="6"/>
      <color theme="1"/>
      <name val="Segoe UI"/>
      <family val="2"/>
    </font>
    <font>
      <sz val="11"/>
      <name val="Calibri"/>
      <family val="2"/>
      <scheme val="minor"/>
    </font>
    <font>
      <sz val="6"/>
      <name val="Segoe UI"/>
      <family val="2"/>
    </font>
    <font>
      <sz val="12"/>
      <color indexed="0"/>
      <name val="Arial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>
      <alignment vertical="top"/>
      <protection locked="0"/>
    </xf>
    <xf numFmtId="0" fontId="15" fillId="0" borderId="0">
      <alignment vertical="top"/>
      <protection locked="0"/>
    </xf>
  </cellStyleXfs>
  <cellXfs count="103">
    <xf numFmtId="0" fontId="0" fillId="0" borderId="0" xfId="0"/>
    <xf numFmtId="0" fontId="0" fillId="0" borderId="0" xfId="0" applyFont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4" fillId="0" borderId="0" xfId="0" applyFont="1" applyBorder="1"/>
    <xf numFmtId="0" fontId="5" fillId="2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/>
    <xf numFmtId="0" fontId="2" fillId="7" borderId="0" xfId="0" applyFont="1" applyFill="1" applyBorder="1"/>
    <xf numFmtId="0" fontId="0" fillId="7" borderId="0" xfId="0" applyFont="1" applyFill="1" applyBorder="1"/>
    <xf numFmtId="2" fontId="0" fillId="0" borderId="0" xfId="0" applyNumberFormat="1" applyFont="1" applyFill="1" applyBorder="1"/>
    <xf numFmtId="0" fontId="7" fillId="8" borderId="0" xfId="0" applyFont="1" applyFill="1" applyBorder="1"/>
    <xf numFmtId="0" fontId="7" fillId="9" borderId="0" xfId="0" applyFont="1" applyFill="1" applyBorder="1"/>
    <xf numFmtId="0" fontId="0" fillId="10" borderId="0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0" fillId="0" borderId="0" xfId="0" applyFill="1" applyBorder="1"/>
    <xf numFmtId="0" fontId="0" fillId="0" borderId="0" xfId="0"/>
    <xf numFmtId="3" fontId="0" fillId="0" borderId="0" xfId="0" applyNumberFormat="1" applyBorder="1"/>
    <xf numFmtId="164" fontId="0" fillId="0" borderId="0" xfId="1" applyNumberFormat="1" applyFont="1" applyFill="1" applyBorder="1"/>
    <xf numFmtId="164" fontId="0" fillId="0" borderId="0" xfId="1" applyNumberFormat="1" applyFont="1" applyBorder="1"/>
    <xf numFmtId="0" fontId="0" fillId="7" borderId="0" xfId="0" applyFill="1" applyBorder="1" applyAlignment="1">
      <alignment horizontal="center"/>
    </xf>
    <xf numFmtId="0" fontId="0" fillId="7" borderId="9" xfId="0" applyFont="1" applyFill="1" applyBorder="1"/>
    <xf numFmtId="9" fontId="0" fillId="0" borderId="9" xfId="2" applyFont="1" applyFill="1" applyBorder="1"/>
    <xf numFmtId="2" fontId="0" fillId="0" borderId="10" xfId="0" applyNumberFormat="1" applyFont="1" applyFill="1" applyBorder="1"/>
    <xf numFmtId="0" fontId="0" fillId="7" borderId="0" xfId="0" applyFont="1" applyFill="1" applyBorder="1" applyAlignment="1">
      <alignment wrapText="1"/>
    </xf>
    <xf numFmtId="0" fontId="0" fillId="0" borderId="2" xfId="0" applyBorder="1"/>
    <xf numFmtId="0" fontId="9" fillId="0" borderId="0" xfId="4">
      <alignment vertical="top"/>
      <protection locked="0"/>
    </xf>
    <xf numFmtId="165" fontId="9" fillId="0" borderId="0" xfId="4" applyNumberFormat="1">
      <alignment vertical="top"/>
      <protection locked="0"/>
    </xf>
    <xf numFmtId="0" fontId="0" fillId="5" borderId="2" xfId="0" applyFill="1" applyBorder="1"/>
    <xf numFmtId="0" fontId="13" fillId="0" borderId="0" xfId="0" applyFont="1"/>
    <xf numFmtId="0" fontId="14" fillId="0" borderId="0" xfId="0" applyFont="1"/>
    <xf numFmtId="2" fontId="0" fillId="0" borderId="0" xfId="0" applyNumberFormat="1"/>
    <xf numFmtId="2" fontId="0" fillId="0" borderId="3" xfId="0" applyNumberFormat="1" applyBorder="1"/>
    <xf numFmtId="2" fontId="0" fillId="0" borderId="0" xfId="0" applyNumberFormat="1" applyBorder="1"/>
    <xf numFmtId="2" fontId="0" fillId="0" borderId="4" xfId="0" applyNumberFormat="1" applyBorder="1"/>
    <xf numFmtId="2" fontId="0" fillId="11" borderId="0" xfId="0" applyNumberFormat="1" applyFill="1" applyBorder="1"/>
    <xf numFmtId="2" fontId="0" fillId="11" borderId="4" xfId="0" applyNumberFormat="1" applyFill="1" applyBorder="1"/>
    <xf numFmtId="0" fontId="5" fillId="5" borderId="4" xfId="0" applyFont="1" applyFill="1" applyBorder="1" applyAlignment="1">
      <alignment vertical="center" wrapText="1"/>
    </xf>
    <xf numFmtId="2" fontId="0" fillId="0" borderId="5" xfId="0" applyNumberFormat="1" applyBorder="1"/>
    <xf numFmtId="2" fontId="0" fillId="0" borderId="7" xfId="0" applyNumberFormat="1" applyBorder="1"/>
    <xf numFmtId="2" fontId="0" fillId="0" borderId="6" xfId="0" applyNumberFormat="1" applyBorder="1"/>
    <xf numFmtId="0" fontId="5" fillId="5" borderId="8" xfId="0" applyFont="1" applyFill="1" applyBorder="1" applyAlignment="1">
      <alignment vertical="center" wrapText="1"/>
    </xf>
    <xf numFmtId="0" fontId="0" fillId="7" borderId="8" xfId="0" applyFill="1" applyBorder="1"/>
    <xf numFmtId="3" fontId="0" fillId="0" borderId="4" xfId="0" applyNumberFormat="1" applyBorder="1"/>
    <xf numFmtId="164" fontId="0" fillId="0" borderId="4" xfId="1" applyNumberFormat="1" applyFont="1" applyBorder="1"/>
    <xf numFmtId="3" fontId="0" fillId="0" borderId="12" xfId="0" applyNumberFormat="1" applyBorder="1"/>
    <xf numFmtId="0" fontId="0" fillId="0" borderId="2" xfId="0" applyBorder="1" applyAlignment="1">
      <alignment wrapText="1"/>
    </xf>
    <xf numFmtId="164" fontId="0" fillId="5" borderId="8" xfId="1" applyNumberFormat="1" applyFont="1" applyFill="1" applyBorder="1"/>
    <xf numFmtId="3" fontId="0" fillId="0" borderId="10" xfId="0" applyNumberFormat="1" applyBorder="1"/>
    <xf numFmtId="0" fontId="5" fillId="3" borderId="8" xfId="0" applyFont="1" applyFill="1" applyBorder="1" applyAlignment="1">
      <alignment vertical="center" wrapText="1"/>
    </xf>
    <xf numFmtId="0" fontId="0" fillId="3" borderId="8" xfId="0" applyFill="1" applyBorder="1"/>
    <xf numFmtId="0" fontId="0" fillId="3" borderId="1" xfId="0" applyFill="1" applyBorder="1"/>
    <xf numFmtId="0" fontId="0" fillId="0" borderId="8" xfId="0" applyFill="1" applyBorder="1"/>
    <xf numFmtId="164" fontId="0" fillId="5" borderId="2" xfId="1" applyNumberFormat="1" applyFont="1" applyFill="1" applyBorder="1"/>
    <xf numFmtId="43" fontId="0" fillId="5" borderId="2" xfId="1" applyFont="1" applyFill="1" applyBorder="1"/>
    <xf numFmtId="4" fontId="3" fillId="12" borderId="15" xfId="0" applyNumberFormat="1" applyFont="1" applyFill="1" applyBorder="1" applyAlignment="1">
      <alignment vertical="top" wrapText="1"/>
    </xf>
    <xf numFmtId="4" fontId="3" fillId="0" borderId="0" xfId="0" applyNumberFormat="1" applyFont="1"/>
    <xf numFmtId="0" fontId="0" fillId="0" borderId="0" xfId="0" applyNumberFormat="1"/>
    <xf numFmtId="4" fontId="3" fillId="12" borderId="0" xfId="0" applyNumberFormat="1" applyFont="1" applyFill="1" applyBorder="1" applyAlignment="1">
      <alignment vertical="top" wrapText="1"/>
    </xf>
    <xf numFmtId="0" fontId="0" fillId="0" borderId="0" xfId="1" applyNumberFormat="1" applyFont="1"/>
    <xf numFmtId="9" fontId="0" fillId="5" borderId="2" xfId="2" applyFont="1" applyFill="1" applyBorder="1"/>
    <xf numFmtId="4" fontId="3" fillId="13" borderId="15" xfId="0" applyNumberFormat="1" applyFont="1" applyFill="1" applyBorder="1" applyAlignment="1">
      <alignment vertical="top" wrapText="1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 applyFill="1" applyBorder="1"/>
    <xf numFmtId="2" fontId="0" fillId="0" borderId="4" xfId="0" applyNumberFormat="1" applyFill="1" applyBorder="1"/>
    <xf numFmtId="0" fontId="0" fillId="7" borderId="2" xfId="0" applyNumberFormat="1" applyFill="1" applyBorder="1"/>
    <xf numFmtId="0" fontId="2" fillId="7" borderId="3" xfId="0" applyNumberFormat="1" applyFont="1" applyFill="1" applyBorder="1"/>
    <xf numFmtId="0" fontId="0" fillId="7" borderId="0" xfId="0" applyNumberFormat="1" applyFill="1" applyBorder="1"/>
    <xf numFmtId="0" fontId="0" fillId="7" borderId="4" xfId="0" applyNumberFormat="1" applyFill="1" applyBorder="1"/>
    <xf numFmtId="0" fontId="0" fillId="7" borderId="3" xfId="0" applyNumberFormat="1" applyFill="1" applyBorder="1"/>
    <xf numFmtId="2" fontId="0" fillId="11" borderId="3" xfId="1" applyNumberFormat="1" applyFont="1" applyFill="1" applyBorder="1"/>
    <xf numFmtId="2" fontId="0" fillId="11" borderId="0" xfId="1" applyNumberFormat="1" applyFont="1" applyFill="1" applyBorder="1"/>
    <xf numFmtId="2" fontId="5" fillId="5" borderId="0" xfId="0" applyNumberFormat="1" applyFont="1" applyFill="1" applyBorder="1" applyAlignment="1">
      <alignment vertical="center" wrapText="1"/>
    </xf>
    <xf numFmtId="2" fontId="0" fillId="0" borderId="0" xfId="1" applyNumberFormat="1" applyFont="1" applyFill="1" applyBorder="1"/>
    <xf numFmtId="0" fontId="0" fillId="7" borderId="11" xfId="0" applyFill="1" applyBorder="1" applyAlignment="1">
      <alignment horizontal="center"/>
    </xf>
    <xf numFmtId="0" fontId="0" fillId="7" borderId="2" xfId="0" applyNumberForma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2" xfId="0" applyNumberFormat="1" applyFill="1" applyBorder="1" applyAlignment="1">
      <alignment horizontal="center"/>
    </xf>
    <xf numFmtId="0" fontId="15" fillId="0" borderId="0" xfId="5">
      <alignment vertical="top"/>
      <protection locked="0"/>
    </xf>
    <xf numFmtId="165" fontId="15" fillId="0" borderId="0" xfId="5" applyNumberFormat="1">
      <alignment vertical="top"/>
      <protection locked="0"/>
    </xf>
    <xf numFmtId="0" fontId="0" fillId="0" borderId="0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8" fillId="0" borderId="0" xfId="3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0" fillId="0" borderId="2" xfId="0" applyFont="1" applyFill="1" applyBorder="1"/>
    <xf numFmtId="0" fontId="16" fillId="0" borderId="2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right" vertical="center"/>
    </xf>
    <xf numFmtId="0" fontId="2" fillId="0" borderId="2" xfId="0" applyFont="1" applyBorder="1"/>
    <xf numFmtId="10" fontId="2" fillId="0" borderId="2" xfId="2" applyNumberFormat="1" applyFont="1" applyFill="1" applyBorder="1" applyAlignment="1">
      <alignment vertical="center"/>
    </xf>
    <xf numFmtId="9" fontId="0" fillId="0" borderId="0" xfId="2" applyFont="1" applyFill="1" applyBorder="1"/>
    <xf numFmtId="4" fontId="3" fillId="5" borderId="2" xfId="0" applyNumberFormat="1" applyFont="1" applyFill="1" applyBorder="1"/>
    <xf numFmtId="0" fontId="5" fillId="0" borderId="0" xfId="0" applyFont="1" applyFill="1" applyBorder="1" applyAlignment="1">
      <alignment vertical="center" wrapText="1"/>
    </xf>
    <xf numFmtId="2" fontId="0" fillId="0" borderId="7" xfId="0" applyNumberFormat="1" applyFill="1" applyBorder="1"/>
  </cellXfs>
  <cellStyles count="6">
    <cellStyle name="Comma" xfId="1" builtinId="3"/>
    <cellStyle name="Hyperlink" xfId="3" builtinId="8"/>
    <cellStyle name="Normal" xfId="0" builtinId="0"/>
    <cellStyle name="Normal 2" xfId="4" xr:uid="{3B6A2C1F-FA2F-4421-B0F9-D1C4BA22306E}"/>
    <cellStyle name="Normal 3" xfId="5" xr:uid="{187626F1-9F93-433D-A078-86B21B663C2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window.listViewerCallback(3,%202)" TargetMode="External"/><Relationship Id="rId2" Type="http://schemas.openxmlformats.org/officeDocument/2006/relationships/hyperlink" Target="javascript:window.listViewerCallback(2,%202)" TargetMode="External"/><Relationship Id="rId1" Type="http://schemas.openxmlformats.org/officeDocument/2006/relationships/hyperlink" Target="javascript:window.listViewerCallback(1,%202)" TargetMode="External"/><Relationship Id="rId6" Type="http://schemas.openxmlformats.org/officeDocument/2006/relationships/image" Target="../media/image1.png"/><Relationship Id="rId5" Type="http://schemas.openxmlformats.org/officeDocument/2006/relationships/hyperlink" Target="javascript:window.listViewerCallback(5,%202)" TargetMode="External"/><Relationship Id="rId4" Type="http://schemas.openxmlformats.org/officeDocument/2006/relationships/hyperlink" Target="javascript:window.listViewerCallback(4,%20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9</xdr:row>
      <xdr:rowOff>0</xdr:rowOff>
    </xdr:from>
    <xdr:to>
      <xdr:col>17</xdr:col>
      <xdr:colOff>304800</xdr:colOff>
      <xdr:row>10</xdr:row>
      <xdr:rowOff>101600</xdr:rowOff>
    </xdr:to>
    <xdr:sp macro="" textlink="">
      <xdr:nvSpPr>
        <xdr:cNvPr id="614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340E6-5ADB-4236-97D7-4928237363FC}"/>
            </a:ext>
          </a:extLst>
        </xdr:cNvPr>
        <xdr:cNvSpPr>
          <a:spLocks noChangeAspect="1" noChangeArrowheads="1"/>
        </xdr:cNvSpPr>
      </xdr:nvSpPr>
      <xdr:spPr bwMode="auto">
        <a:xfrm>
          <a:off x="13315950" y="63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304800</xdr:colOff>
      <xdr:row>12</xdr:row>
      <xdr:rowOff>107949</xdr:rowOff>
    </xdr:to>
    <xdr:sp macro="" textlink="">
      <xdr:nvSpPr>
        <xdr:cNvPr id="614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FE6935-6E29-AE03-6730-6FFBFD07E40D}"/>
            </a:ext>
          </a:extLst>
        </xdr:cNvPr>
        <xdr:cNvSpPr>
          <a:spLocks noChangeAspect="1" noChangeArrowheads="1"/>
        </xdr:cNvSpPr>
      </xdr:nvSpPr>
      <xdr:spPr bwMode="auto">
        <a:xfrm>
          <a:off x="1331595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304800</xdr:colOff>
      <xdr:row>14</xdr:row>
      <xdr:rowOff>101601</xdr:rowOff>
    </xdr:to>
    <xdr:sp macro="" textlink="">
      <xdr:nvSpPr>
        <xdr:cNvPr id="614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3FAB57-9A6E-F031-9E1D-D6FB353C4ABD}"/>
            </a:ext>
          </a:extLst>
        </xdr:cNvPr>
        <xdr:cNvSpPr>
          <a:spLocks noChangeAspect="1" noChangeArrowheads="1"/>
        </xdr:cNvSpPr>
      </xdr:nvSpPr>
      <xdr:spPr bwMode="auto">
        <a:xfrm>
          <a:off x="13315950" y="71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304800</xdr:colOff>
      <xdr:row>16</xdr:row>
      <xdr:rowOff>101601</xdr:rowOff>
    </xdr:to>
    <xdr:sp macro="" textlink="">
      <xdr:nvSpPr>
        <xdr:cNvPr id="614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3C7333A-EE14-1E56-7B48-F2711D12F17E}"/>
            </a:ext>
          </a:extLst>
        </xdr:cNvPr>
        <xdr:cNvSpPr>
          <a:spLocks noChangeAspect="1" noChangeArrowheads="1"/>
        </xdr:cNvSpPr>
      </xdr:nvSpPr>
      <xdr:spPr bwMode="auto">
        <a:xfrm>
          <a:off x="1331595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304800</xdr:colOff>
      <xdr:row>18</xdr:row>
      <xdr:rowOff>107949</xdr:rowOff>
    </xdr:to>
    <xdr:sp macro="" textlink="">
      <xdr:nvSpPr>
        <xdr:cNvPr id="614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4F70A01-7E26-6BB9-B0DA-B9CF7B85BA38}"/>
            </a:ext>
          </a:extLst>
        </xdr:cNvPr>
        <xdr:cNvSpPr>
          <a:spLocks noChangeAspect="1" noChangeArrowheads="1"/>
        </xdr:cNvSpPr>
      </xdr:nvSpPr>
      <xdr:spPr bwMode="auto">
        <a:xfrm>
          <a:off x="13315950" y="79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9</xdr:row>
      <xdr:rowOff>101601</xdr:rowOff>
    </xdr:to>
    <xdr:sp macro="" textlink="">
      <xdr:nvSpPr>
        <xdr:cNvPr id="615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6DFD4-1FA8-1E66-DC0E-5515F56770B0}"/>
            </a:ext>
          </a:extLst>
        </xdr:cNvPr>
        <xdr:cNvSpPr>
          <a:spLocks noChangeAspect="1" noChangeArrowheads="1"/>
        </xdr:cNvSpPr>
      </xdr:nvSpPr>
      <xdr:spPr bwMode="auto">
        <a:xfrm>
          <a:off x="13766800" y="61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304800</xdr:colOff>
      <xdr:row>11</xdr:row>
      <xdr:rowOff>101600</xdr:rowOff>
    </xdr:to>
    <xdr:sp macro="" textlink="">
      <xdr:nvSpPr>
        <xdr:cNvPr id="6151" name="AutoShap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59B66E-A76C-0B05-2BF1-070DD813D70D}"/>
            </a:ext>
          </a:extLst>
        </xdr:cNvPr>
        <xdr:cNvSpPr>
          <a:spLocks noChangeAspect="1" noChangeArrowheads="1"/>
        </xdr:cNvSpPr>
      </xdr:nvSpPr>
      <xdr:spPr bwMode="auto">
        <a:xfrm>
          <a:off x="137668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304800</xdr:colOff>
      <xdr:row>13</xdr:row>
      <xdr:rowOff>101600</xdr:rowOff>
    </xdr:to>
    <xdr:sp macro="" textlink="">
      <xdr:nvSpPr>
        <xdr:cNvPr id="6152" name="AutoShap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1F56CF-F8B9-7E61-389A-1D51A47D2163}"/>
            </a:ext>
          </a:extLst>
        </xdr:cNvPr>
        <xdr:cNvSpPr>
          <a:spLocks noChangeAspect="1" noChangeArrowheads="1"/>
        </xdr:cNvSpPr>
      </xdr:nvSpPr>
      <xdr:spPr bwMode="auto">
        <a:xfrm>
          <a:off x="13766800" y="69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304800</xdr:colOff>
      <xdr:row>15</xdr:row>
      <xdr:rowOff>107949</xdr:rowOff>
    </xdr:to>
    <xdr:sp macro="" textlink="">
      <xdr:nvSpPr>
        <xdr:cNvPr id="6153" name="AutoShape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A87EEF-316C-0E15-751D-AC95DF176177}"/>
            </a:ext>
          </a:extLst>
        </xdr:cNvPr>
        <xdr:cNvSpPr>
          <a:spLocks noChangeAspect="1" noChangeArrowheads="1"/>
        </xdr:cNvSpPr>
      </xdr:nvSpPr>
      <xdr:spPr bwMode="auto">
        <a:xfrm>
          <a:off x="1376680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304800</xdr:colOff>
      <xdr:row>17</xdr:row>
      <xdr:rowOff>101600</xdr:rowOff>
    </xdr:to>
    <xdr:sp macro="" textlink="">
      <xdr:nvSpPr>
        <xdr:cNvPr id="6154" name="AutoShape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BF4DF7-80C5-960F-73DC-292E1572A36A}"/>
            </a:ext>
          </a:extLst>
        </xdr:cNvPr>
        <xdr:cNvSpPr>
          <a:spLocks noChangeAspect="1" noChangeArrowheads="1"/>
        </xdr:cNvSpPr>
      </xdr:nvSpPr>
      <xdr:spPr bwMode="auto">
        <a:xfrm>
          <a:off x="13766800" y="77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273914</xdr:colOff>
      <xdr:row>21</xdr:row>
      <xdr:rowOff>17318</xdr:rowOff>
    </xdr:from>
    <xdr:to>
      <xdr:col>27</xdr:col>
      <xdr:colOff>647711</xdr:colOff>
      <xdr:row>50</xdr:row>
      <xdr:rowOff>47748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A4CADA-2853-54D7-3CB9-E37E38720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03914" y="4381500"/>
          <a:ext cx="9839903" cy="60539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E456-A787-4D29-B5BE-F29DF4E98BD9}">
  <dimension ref="A1:L88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S11" sqref="S11"/>
    </sheetView>
  </sheetViews>
  <sheetFormatPr defaultRowHeight="14.5" x14ac:dyDescent="0.35"/>
  <cols>
    <col min="1" max="1" width="8.7265625" style="1"/>
    <col min="2" max="2" width="48.26953125" style="1" customWidth="1"/>
    <col min="3" max="3" width="10.81640625" style="19" customWidth="1"/>
    <col min="4" max="5" width="10" style="19" customWidth="1"/>
    <col min="6" max="6" width="11.453125" style="19" customWidth="1"/>
    <col min="7" max="8" width="10" style="19" customWidth="1"/>
    <col min="9" max="12" width="12.81640625" style="60" customWidth="1"/>
    <col min="13" max="16384" width="8.7265625" style="19"/>
  </cols>
  <sheetData>
    <row r="1" spans="1:12" ht="43.5" x14ac:dyDescent="0.35">
      <c r="A1" s="10"/>
      <c r="B1" s="10" t="s">
        <v>57</v>
      </c>
      <c r="C1" s="45" t="s">
        <v>65</v>
      </c>
      <c r="D1" s="16" t="s">
        <v>59</v>
      </c>
      <c r="E1" s="17"/>
      <c r="F1" s="27" t="s">
        <v>67</v>
      </c>
      <c r="G1" s="24" t="s">
        <v>66</v>
      </c>
      <c r="H1" s="11"/>
      <c r="I1" s="71"/>
      <c r="J1" s="72" t="s">
        <v>115</v>
      </c>
      <c r="K1" s="72">
        <v>0.05</v>
      </c>
      <c r="L1" s="73">
        <v>0.08</v>
      </c>
    </row>
    <row r="2" spans="1:12" x14ac:dyDescent="0.35">
      <c r="A2" s="10" t="s">
        <v>0</v>
      </c>
      <c r="B2" s="10" t="s">
        <v>1</v>
      </c>
      <c r="C2" s="45">
        <v>2022</v>
      </c>
      <c r="D2" s="16">
        <v>2024</v>
      </c>
      <c r="E2" s="17" t="s">
        <v>121</v>
      </c>
      <c r="F2" s="11"/>
      <c r="G2" s="24"/>
      <c r="H2" s="11"/>
      <c r="I2" s="74">
        <v>2025</v>
      </c>
      <c r="J2" s="72">
        <v>2030</v>
      </c>
      <c r="K2" s="72">
        <v>2030</v>
      </c>
      <c r="L2" s="72">
        <v>2030</v>
      </c>
    </row>
    <row r="3" spans="1:12" x14ac:dyDescent="0.35">
      <c r="A3" s="2" t="s">
        <v>2</v>
      </c>
      <c r="B3" s="6" t="s">
        <v>3</v>
      </c>
      <c r="C3" s="53">
        <v>29</v>
      </c>
      <c r="D3" s="46" t="e">
        <f>#REF!</f>
        <v>#REF!</v>
      </c>
      <c r="E3" s="20">
        <v>27.6</v>
      </c>
      <c r="F3" s="12" t="e">
        <f>C3-D3</f>
        <v>#REF!</v>
      </c>
      <c r="G3" s="25" t="e" cm="1">
        <f t="array" ref="G3">_xlfn.IFS(AND(C3=0,D3=0), "", C3&lt;&gt;"", (D3-C3)/C3)</f>
        <v>#REF!</v>
      </c>
      <c r="H3" s="99"/>
      <c r="I3" s="35"/>
      <c r="J3" s="36"/>
      <c r="K3" s="36"/>
      <c r="L3" s="37"/>
    </row>
    <row r="4" spans="1:12" x14ac:dyDescent="0.35">
      <c r="A4" s="2" t="s">
        <v>2</v>
      </c>
      <c r="B4" s="6" t="s">
        <v>4</v>
      </c>
      <c r="C4" s="53">
        <v>6</v>
      </c>
      <c r="D4" s="46" t="e">
        <f>#REF!</f>
        <v>#REF!</v>
      </c>
      <c r="E4" s="20">
        <v>7</v>
      </c>
      <c r="F4" s="12" t="e">
        <f t="shared" ref="F4:F59" si="0">C4-D4</f>
        <v>#REF!</v>
      </c>
      <c r="G4" s="25" t="e" cm="1">
        <f t="array" ref="G4">_xlfn.IFS(AND(C4=0,D4=0), "", C4&lt;&gt;"", (D4-C4)/C4)</f>
        <v>#REF!</v>
      </c>
      <c r="H4" s="99"/>
      <c r="I4" s="35"/>
      <c r="J4" s="36"/>
      <c r="K4" s="36"/>
      <c r="L4" s="37"/>
    </row>
    <row r="5" spans="1:12" x14ac:dyDescent="0.35">
      <c r="A5" s="2" t="s">
        <v>2</v>
      </c>
      <c r="B5" s="6" t="s">
        <v>62</v>
      </c>
      <c r="C5" s="53">
        <v>8</v>
      </c>
      <c r="D5" s="46" t="e">
        <f>#REF!</f>
        <v>#REF!</v>
      </c>
      <c r="E5" s="20">
        <v>15</v>
      </c>
      <c r="F5" s="12" t="e">
        <f t="shared" si="0"/>
        <v>#REF!</v>
      </c>
      <c r="G5" s="25" t="e" cm="1">
        <f t="array" ref="G5">_xlfn.IFS(AND(C5=0,D5=0), "", C5&lt;&gt;"", (D5-C5)/C5)</f>
        <v>#REF!</v>
      </c>
      <c r="H5" s="99"/>
      <c r="I5" s="35"/>
      <c r="J5" s="36"/>
      <c r="K5" s="36"/>
      <c r="L5" s="37"/>
    </row>
    <row r="6" spans="1:12" x14ac:dyDescent="0.35">
      <c r="A6" s="2" t="s">
        <v>2</v>
      </c>
      <c r="B6" s="6" t="s">
        <v>63</v>
      </c>
      <c r="C6" s="53">
        <v>8</v>
      </c>
      <c r="D6" s="46" t="e">
        <f>#REF!</f>
        <v>#REF!</v>
      </c>
      <c r="E6" s="20">
        <v>15</v>
      </c>
      <c r="F6" s="12" t="e">
        <f t="shared" si="0"/>
        <v>#REF!</v>
      </c>
      <c r="G6" s="25" t="e" cm="1">
        <f t="array" ref="G6">_xlfn.IFS(AND(C6=0,D6=0), "", C6&lt;&gt;"", (D6-C6)/C6)</f>
        <v>#REF!</v>
      </c>
      <c r="H6" s="99"/>
      <c r="I6" s="35"/>
      <c r="J6" s="36"/>
      <c r="K6" s="36"/>
      <c r="L6" s="37"/>
    </row>
    <row r="7" spans="1:12" x14ac:dyDescent="0.35">
      <c r="A7" s="2" t="s">
        <v>2</v>
      </c>
      <c r="B7" s="6" t="s">
        <v>5</v>
      </c>
      <c r="C7" s="53">
        <v>80</v>
      </c>
      <c r="D7" s="46" t="e">
        <f>#REF!</f>
        <v>#REF!</v>
      </c>
      <c r="E7" s="20">
        <v>75</v>
      </c>
      <c r="F7" s="12" t="e">
        <f t="shared" si="0"/>
        <v>#REF!</v>
      </c>
      <c r="G7" s="25" t="e" cm="1">
        <f t="array" ref="G7">_xlfn.IFS(AND(C7=0,D7=0), "", C7&lt;&gt;"", (D7-C7)/C7)</f>
        <v>#REF!</v>
      </c>
      <c r="H7" s="99"/>
      <c r="I7" s="35"/>
      <c r="J7" s="36"/>
      <c r="K7" s="36"/>
      <c r="L7" s="37"/>
    </row>
    <row r="8" spans="1:12" x14ac:dyDescent="0.35">
      <c r="A8" s="2" t="s">
        <v>2</v>
      </c>
      <c r="B8" s="6" t="s">
        <v>6</v>
      </c>
      <c r="C8" s="53">
        <v>370</v>
      </c>
      <c r="D8" s="46" t="e">
        <f>#REF!</f>
        <v>#REF!</v>
      </c>
      <c r="E8" s="20">
        <v>500</v>
      </c>
      <c r="F8" s="12" t="e">
        <f t="shared" si="0"/>
        <v>#REF!</v>
      </c>
      <c r="G8" s="25" t="e" cm="1">
        <f t="array" ref="G8">_xlfn.IFS(AND(C8=0,D8=0), "", C8&lt;&gt;"", (D8-C8)/C8)</f>
        <v>#REF!</v>
      </c>
      <c r="H8" s="99"/>
      <c r="I8" s="35"/>
      <c r="J8" s="36"/>
      <c r="K8" s="38"/>
      <c r="L8" s="38"/>
    </row>
    <row r="9" spans="1:12" x14ac:dyDescent="0.35">
      <c r="A9" s="2" t="s">
        <v>2</v>
      </c>
      <c r="B9" s="6" t="s">
        <v>7</v>
      </c>
      <c r="C9" s="53">
        <v>520</v>
      </c>
      <c r="D9" s="46" t="e">
        <f>#REF!</f>
        <v>#REF!</v>
      </c>
      <c r="E9" s="20">
        <v>650</v>
      </c>
      <c r="F9" s="12" t="e">
        <f t="shared" si="0"/>
        <v>#REF!</v>
      </c>
      <c r="G9" s="25" t="e" cm="1">
        <f t="array" ref="G9">_xlfn.IFS(AND(C9=0,D9=0), "", C9&lt;&gt;"", (D9-C9)/C9)</f>
        <v>#REF!</v>
      </c>
      <c r="H9" s="99"/>
      <c r="I9" s="35"/>
      <c r="J9" s="36"/>
      <c r="K9" s="38"/>
      <c r="L9" s="38"/>
    </row>
    <row r="10" spans="1:12" x14ac:dyDescent="0.35">
      <c r="A10" s="2" t="s">
        <v>2</v>
      </c>
      <c r="B10" s="6" t="s">
        <v>8</v>
      </c>
      <c r="C10" s="53">
        <v>400</v>
      </c>
      <c r="D10" s="46" t="e">
        <f>#REF!</f>
        <v>#REF!</v>
      </c>
      <c r="E10" s="20">
        <v>530</v>
      </c>
      <c r="F10" s="12" t="e">
        <f t="shared" si="0"/>
        <v>#REF!</v>
      </c>
      <c r="G10" s="25" t="e" cm="1">
        <f t="array" ref="G10">_xlfn.IFS(AND(C10=0,D10=0), "", C10&lt;&gt;"", (D10-C10)/C10)</f>
        <v>#REF!</v>
      </c>
      <c r="H10" s="99"/>
      <c r="I10" s="35"/>
      <c r="J10" s="36"/>
      <c r="K10" s="38"/>
      <c r="L10" s="38"/>
    </row>
    <row r="11" spans="1:12" x14ac:dyDescent="0.35">
      <c r="A11" s="2" t="s">
        <v>2</v>
      </c>
      <c r="B11" s="6" t="s">
        <v>9</v>
      </c>
      <c r="C11" s="53">
        <v>470</v>
      </c>
      <c r="D11" s="46" t="e">
        <f>#REF!</f>
        <v>#REF!</v>
      </c>
      <c r="E11" s="20">
        <v>530</v>
      </c>
      <c r="F11" s="12" t="e">
        <f t="shared" si="0"/>
        <v>#REF!</v>
      </c>
      <c r="G11" s="25" t="e" cm="1">
        <f t="array" ref="G11">_xlfn.IFS(AND(C11=0,D11=0), "", C11&lt;&gt;"", (D11-C11)/C11)</f>
        <v>#REF!</v>
      </c>
      <c r="H11" s="99"/>
      <c r="I11" s="35"/>
      <c r="J11" s="36"/>
      <c r="K11" s="38"/>
      <c r="L11" s="38"/>
    </row>
    <row r="12" spans="1:12" x14ac:dyDescent="0.35">
      <c r="A12" s="2" t="s">
        <v>2</v>
      </c>
      <c r="B12" s="6" t="s">
        <v>10</v>
      </c>
      <c r="C12" s="53">
        <v>3.4</v>
      </c>
      <c r="D12" s="46" t="e">
        <f>#REF!</f>
        <v>#REF!</v>
      </c>
      <c r="E12" s="20">
        <v>4.0999999999999996</v>
      </c>
      <c r="F12" s="12" t="e">
        <f t="shared" si="0"/>
        <v>#REF!</v>
      </c>
      <c r="G12" s="25" t="e" cm="1">
        <f t="array" ref="G12">_xlfn.IFS(AND(C12=0,D12=0), "", C12&lt;&gt;"", (D12-C12)/C12)</f>
        <v>#REF!</v>
      </c>
      <c r="H12" s="99"/>
      <c r="I12" s="35"/>
      <c r="J12" s="36"/>
      <c r="K12" s="36"/>
      <c r="L12" s="37"/>
    </row>
    <row r="13" spans="1:12" x14ac:dyDescent="0.35">
      <c r="A13" s="2" t="s">
        <v>2</v>
      </c>
      <c r="B13" s="6" t="s">
        <v>11</v>
      </c>
      <c r="C13" s="53">
        <v>3.5</v>
      </c>
      <c r="D13" s="46" t="e">
        <f>#REF!</f>
        <v>#REF!</v>
      </c>
      <c r="E13" s="20">
        <v>3.5</v>
      </c>
      <c r="F13" s="12" t="e">
        <f t="shared" si="0"/>
        <v>#REF!</v>
      </c>
      <c r="G13" s="25" t="e" cm="1">
        <f t="array" ref="G13">_xlfn.IFS(AND(C13=0,D13=0), "", C13&lt;&gt;"", (D13-C13)/C13)</f>
        <v>#REF!</v>
      </c>
      <c r="H13" s="99"/>
      <c r="I13" s="35"/>
      <c r="J13" s="36"/>
      <c r="K13" s="36"/>
      <c r="L13" s="37"/>
    </row>
    <row r="14" spans="1:12" x14ac:dyDescent="0.35">
      <c r="A14" s="2" t="s">
        <v>2</v>
      </c>
      <c r="B14" s="6" t="s">
        <v>12</v>
      </c>
      <c r="C14" s="53">
        <v>2000</v>
      </c>
      <c r="D14" s="46" t="e">
        <f>#REF!</f>
        <v>#REF!</v>
      </c>
      <c r="E14" s="20">
        <v>1992.13</v>
      </c>
      <c r="F14" s="12" t="e">
        <f t="shared" si="0"/>
        <v>#REF!</v>
      </c>
      <c r="G14" s="25" t="e" cm="1">
        <f t="array" ref="G14">_xlfn.IFS(AND(C14=0,D14=0), "", C14&lt;&gt;"", (D14-C14)/C14)</f>
        <v>#REF!</v>
      </c>
      <c r="H14" s="99"/>
      <c r="I14" s="35"/>
      <c r="J14" s="36"/>
      <c r="K14" s="39"/>
      <c r="L14" s="39"/>
    </row>
    <row r="15" spans="1:12" x14ac:dyDescent="0.35">
      <c r="A15" s="2" t="s">
        <v>2</v>
      </c>
      <c r="B15" s="6" t="s">
        <v>13</v>
      </c>
      <c r="C15" s="50">
        <f>data_comparisons!D3</f>
        <v>610321.86397694098</v>
      </c>
      <c r="D15" s="47" t="e">
        <f>#REF!*1000</f>
        <v>#REF!</v>
      </c>
      <c r="E15" s="22"/>
      <c r="F15" s="21" t="e">
        <f t="shared" si="0"/>
        <v>#REF!</v>
      </c>
      <c r="G15" s="25" t="e" cm="1">
        <f t="array" ref="G15">_xlfn.IFS(AND(C15=0,D15=0), "", C15&lt;&gt;"", (D15-C15)/C15)</f>
        <v>#REF!</v>
      </c>
      <c r="H15" s="99"/>
      <c r="I15" s="75"/>
      <c r="J15" s="76"/>
      <c r="K15" s="76"/>
      <c r="L15" s="76"/>
    </row>
    <row r="16" spans="1:12" x14ac:dyDescent="0.35">
      <c r="A16" s="2" t="s">
        <v>2</v>
      </c>
      <c r="B16" s="6" t="s">
        <v>14</v>
      </c>
      <c r="C16" s="50">
        <f>C15/10</f>
        <v>61032.186397694095</v>
      </c>
      <c r="D16" s="47" t="e">
        <f>#REF!*1000</f>
        <v>#REF!</v>
      </c>
      <c r="E16" s="22"/>
      <c r="F16" s="21" t="e">
        <f t="shared" si="0"/>
        <v>#REF!</v>
      </c>
      <c r="G16" s="25" t="e" cm="1">
        <f t="array" ref="G16">_xlfn.IFS(AND(C16=0,D16=0), "", C16&lt;&gt;"", (D16-C16)/C16)</f>
        <v>#REF!</v>
      </c>
      <c r="H16" s="99"/>
      <c r="I16" s="75"/>
      <c r="J16" s="76"/>
      <c r="K16" s="76"/>
      <c r="L16" s="76"/>
    </row>
    <row r="17" spans="1:12" x14ac:dyDescent="0.35">
      <c r="A17" s="2" t="s">
        <v>2</v>
      </c>
      <c r="B17" s="6" t="s">
        <v>15</v>
      </c>
      <c r="C17" s="53">
        <v>15</v>
      </c>
      <c r="D17" s="46" t="e">
        <f>#REF!</f>
        <v>#REF!</v>
      </c>
      <c r="E17" s="20">
        <v>21</v>
      </c>
      <c r="F17" s="12" t="e">
        <f t="shared" si="0"/>
        <v>#REF!</v>
      </c>
      <c r="G17" s="25" t="e" cm="1">
        <f t="array" ref="G17">_xlfn.IFS(AND(C17=0,D17=0), "", C17&lt;&gt;"", (D17-C17)/C17)</f>
        <v>#REF!</v>
      </c>
      <c r="H17" s="99"/>
      <c r="I17" s="35"/>
      <c r="J17" s="36"/>
      <c r="K17" s="36"/>
      <c r="L17" s="37"/>
    </row>
    <row r="18" spans="1:12" x14ac:dyDescent="0.35">
      <c r="A18" s="2" t="s">
        <v>2</v>
      </c>
      <c r="B18" s="6" t="s">
        <v>16</v>
      </c>
      <c r="C18" s="53">
        <v>40</v>
      </c>
      <c r="D18" s="46" t="e">
        <f>#REF!</f>
        <v>#REF!</v>
      </c>
      <c r="E18" s="20">
        <v>33</v>
      </c>
      <c r="F18" s="12" t="e">
        <f t="shared" si="0"/>
        <v>#REF!</v>
      </c>
      <c r="G18" s="25" t="e" cm="1">
        <f t="array" ref="G18">_xlfn.IFS(AND(C18=0,D18=0), "", C18&lt;&gt;"", (D18-C18)/C18)</f>
        <v>#REF!</v>
      </c>
      <c r="H18" s="99"/>
      <c r="I18" s="35"/>
      <c r="J18" s="36"/>
      <c r="K18" s="36"/>
      <c r="L18" s="37"/>
    </row>
    <row r="19" spans="1:12" x14ac:dyDescent="0.35">
      <c r="A19" s="3"/>
      <c r="B19" s="7"/>
      <c r="C19" s="52"/>
      <c r="D19" s="40"/>
      <c r="E19" s="7"/>
      <c r="F19" s="44"/>
      <c r="G19" s="40"/>
      <c r="H19" s="7"/>
      <c r="I19" s="77"/>
      <c r="J19" s="77"/>
      <c r="K19" s="77"/>
      <c r="L19" s="77"/>
    </row>
    <row r="20" spans="1:12" x14ac:dyDescent="0.35">
      <c r="A20" s="13" t="s">
        <v>17</v>
      </c>
      <c r="B20" s="14" t="s">
        <v>18</v>
      </c>
      <c r="C20" s="55"/>
      <c r="D20" s="46"/>
      <c r="E20" s="20"/>
      <c r="F20" s="12"/>
      <c r="G20" s="25" t="str" cm="1">
        <f t="array" ref="G20">_xlfn.IFS(AND(C20=0,D20=0), "", C20&lt;&gt;"", (D20-C20)/C20)</f>
        <v/>
      </c>
      <c r="H20" s="99"/>
      <c r="I20" s="35"/>
      <c r="J20" s="36"/>
      <c r="K20" s="36"/>
      <c r="L20" s="37"/>
    </row>
    <row r="21" spans="1:12" x14ac:dyDescent="0.35">
      <c r="A21" s="13" t="s">
        <v>17</v>
      </c>
      <c r="B21" s="14" t="s">
        <v>19</v>
      </c>
      <c r="C21" s="55"/>
      <c r="D21" s="46"/>
      <c r="E21" s="20"/>
      <c r="F21" s="12"/>
      <c r="G21" s="25" t="str" cm="1">
        <f t="array" ref="G21">_xlfn.IFS(AND(C21=0,D21=0), "", C21&lt;&gt;"", (D21-C21)/C21)</f>
        <v/>
      </c>
      <c r="H21" s="99"/>
      <c r="I21" s="35"/>
      <c r="J21" s="68"/>
      <c r="K21" s="68"/>
      <c r="L21" s="69"/>
    </row>
    <row r="22" spans="1:12" x14ac:dyDescent="0.35">
      <c r="A22" s="13" t="s">
        <v>17</v>
      </c>
      <c r="B22" s="14" t="s">
        <v>20</v>
      </c>
      <c r="C22" s="55"/>
      <c r="D22" s="46"/>
      <c r="E22" s="20"/>
      <c r="F22" s="12"/>
      <c r="G22" s="25" t="str" cm="1">
        <f t="array" ref="G22">_xlfn.IFS(AND(C22=0,D22=0), "", C22&lt;&gt;"", (D22-C22)/C22)</f>
        <v/>
      </c>
      <c r="H22" s="99"/>
      <c r="I22" s="35"/>
      <c r="J22" s="68"/>
      <c r="K22" s="68"/>
      <c r="L22" s="69"/>
    </row>
    <row r="23" spans="1:12" x14ac:dyDescent="0.35">
      <c r="A23" s="13" t="s">
        <v>17</v>
      </c>
      <c r="B23" s="14" t="s">
        <v>21</v>
      </c>
      <c r="C23" s="55"/>
      <c r="D23" s="46"/>
      <c r="E23" s="20"/>
      <c r="F23" s="12"/>
      <c r="G23" s="25" t="str" cm="1">
        <f t="array" ref="G23">_xlfn.IFS(AND(C23=0,D23=0), "", C23&lt;&gt;"", (D23-C23)/C23)</f>
        <v/>
      </c>
      <c r="H23" s="99"/>
      <c r="I23" s="35"/>
      <c r="J23" s="68"/>
      <c r="K23" s="68"/>
      <c r="L23" s="69"/>
    </row>
    <row r="24" spans="1:12" x14ac:dyDescent="0.35">
      <c r="A24" s="13" t="s">
        <v>17</v>
      </c>
      <c r="B24" s="14" t="s">
        <v>22</v>
      </c>
      <c r="C24" s="55"/>
      <c r="D24" s="46"/>
      <c r="E24" s="20"/>
      <c r="F24" s="12"/>
      <c r="G24" s="25" t="str" cm="1">
        <f t="array" ref="G24">_xlfn.IFS(AND(C24=0,D24=0), "", C24&lt;&gt;"", (D24-C24)/C24)</f>
        <v/>
      </c>
      <c r="H24" s="99"/>
      <c r="I24" s="35"/>
      <c r="J24" s="68"/>
      <c r="K24" s="68"/>
      <c r="L24" s="69"/>
    </row>
    <row r="25" spans="1:12" x14ac:dyDescent="0.35">
      <c r="A25" s="13" t="s">
        <v>17</v>
      </c>
      <c r="B25" s="14" t="s">
        <v>23</v>
      </c>
      <c r="C25" s="55"/>
      <c r="D25" s="46"/>
      <c r="E25" s="20"/>
      <c r="F25" s="12"/>
      <c r="G25" s="25" t="str" cm="1">
        <f t="array" ref="G25">_xlfn.IFS(AND(C25=0,D25=0), "", C25&lt;&gt;"", (D25-C25)/C25)</f>
        <v/>
      </c>
      <c r="H25" s="99"/>
      <c r="I25" s="35"/>
      <c r="J25" s="68"/>
      <c r="K25" s="68"/>
      <c r="L25" s="69"/>
    </row>
    <row r="26" spans="1:12" x14ac:dyDescent="0.35">
      <c r="A26" s="13" t="s">
        <v>17</v>
      </c>
      <c r="B26" s="14" t="s">
        <v>24</v>
      </c>
      <c r="C26" s="55"/>
      <c r="D26" s="46"/>
      <c r="E26" s="20"/>
      <c r="F26" s="12"/>
      <c r="G26" s="25" t="str" cm="1">
        <f t="array" ref="G26">_xlfn.IFS(AND(C26=0,D26=0), "", C26&lt;&gt;"", (D26-C26)/C26)</f>
        <v/>
      </c>
      <c r="H26" s="99"/>
      <c r="I26" s="35"/>
      <c r="J26" s="68"/>
      <c r="K26" s="68"/>
      <c r="L26" s="69"/>
    </row>
    <row r="27" spans="1:12" x14ac:dyDescent="0.35">
      <c r="A27" s="13" t="s">
        <v>17</v>
      </c>
      <c r="B27" s="14" t="s">
        <v>25</v>
      </c>
      <c r="C27" s="55"/>
      <c r="D27" s="46"/>
      <c r="E27" s="20"/>
      <c r="F27" s="12"/>
      <c r="G27" s="25" t="str" cm="1">
        <f t="array" ref="G27">_xlfn.IFS(AND(C27=0,D27=0), "", C27&lt;&gt;"", (D27-C27)/C27)</f>
        <v/>
      </c>
      <c r="H27" s="99"/>
      <c r="I27" s="35"/>
      <c r="J27" s="36"/>
      <c r="K27" s="36"/>
      <c r="L27" s="37"/>
    </row>
    <row r="28" spans="1:12" x14ac:dyDescent="0.35">
      <c r="A28" s="13" t="s">
        <v>17</v>
      </c>
      <c r="B28" s="14" t="s">
        <v>26</v>
      </c>
      <c r="C28" s="55"/>
      <c r="D28" s="46"/>
      <c r="E28" s="20"/>
      <c r="F28" s="12"/>
      <c r="G28" s="25" t="str" cm="1">
        <f t="array" ref="G28">_xlfn.IFS(AND(C28=0,D28=0), "", C28&lt;&gt;"", (D28-C28)/C28)</f>
        <v/>
      </c>
      <c r="H28" s="99"/>
      <c r="I28" s="35"/>
      <c r="J28" s="36"/>
      <c r="K28" s="36"/>
      <c r="L28" s="37"/>
    </row>
    <row r="29" spans="1:12" x14ac:dyDescent="0.35">
      <c r="A29" s="3"/>
      <c r="B29" s="7"/>
      <c r="C29" s="52"/>
      <c r="D29" s="40"/>
      <c r="E29" s="7"/>
      <c r="F29" s="44"/>
      <c r="G29" s="40"/>
      <c r="H29" s="7"/>
      <c r="I29" s="77"/>
      <c r="J29" s="77"/>
      <c r="K29" s="77"/>
      <c r="L29" s="77"/>
    </row>
    <row r="30" spans="1:12" x14ac:dyDescent="0.35">
      <c r="A30" s="15" t="s">
        <v>27</v>
      </c>
      <c r="B30" s="6" t="s">
        <v>28</v>
      </c>
      <c r="C30" s="53">
        <v>0</v>
      </c>
      <c r="D30" s="46" t="e">
        <f>#REF!</f>
        <v>#REF!</v>
      </c>
      <c r="E30" s="20"/>
      <c r="F30" s="12" t="e">
        <f t="shared" ref="F30:F85" si="1">C30-D30</f>
        <v>#REF!</v>
      </c>
      <c r="G30" s="25" t="e" cm="1">
        <f t="array" ref="G30">_xlfn.IFS(AND(C30=0,D30=0), "", C30&lt;&gt;"", (D30-C30)/C30)</f>
        <v>#REF!</v>
      </c>
      <c r="H30" s="99"/>
      <c r="I30" s="35"/>
      <c r="J30" s="36"/>
      <c r="K30" s="36"/>
      <c r="L30" s="37"/>
    </row>
    <row r="31" spans="1:12" x14ac:dyDescent="0.35">
      <c r="A31" s="15" t="s">
        <v>27</v>
      </c>
      <c r="B31" s="6" t="s">
        <v>29</v>
      </c>
      <c r="C31" s="53">
        <v>0</v>
      </c>
      <c r="D31" s="46" t="e">
        <f>#REF!</f>
        <v>#REF!</v>
      </c>
      <c r="E31" s="20"/>
      <c r="F31" s="12" t="e">
        <f t="shared" si="1"/>
        <v>#REF!</v>
      </c>
      <c r="G31" s="25" t="e" cm="1">
        <f t="array" ref="G31">_xlfn.IFS(AND(C31=0,D31=0), "", C31&lt;&gt;"", (D31-C31)/C31)</f>
        <v>#REF!</v>
      </c>
      <c r="H31" s="99"/>
      <c r="I31" s="35"/>
      <c r="J31" s="36"/>
      <c r="K31" s="36"/>
      <c r="L31" s="37"/>
    </row>
    <row r="32" spans="1:12" x14ac:dyDescent="0.35">
      <c r="A32" s="15" t="s">
        <v>27</v>
      </c>
      <c r="B32" s="6" t="s">
        <v>30</v>
      </c>
      <c r="C32" s="53">
        <v>0</v>
      </c>
      <c r="D32" s="46" t="e">
        <f>#REF!</f>
        <v>#REF!</v>
      </c>
      <c r="E32" s="20"/>
      <c r="F32" s="12" t="e">
        <f t="shared" si="1"/>
        <v>#REF!</v>
      </c>
      <c r="G32" s="25" t="e" cm="1">
        <f t="array" ref="G32">_xlfn.IFS(AND(C32=0,D32=0), "", C32&lt;&gt;"", (D32-C32)/C32)</f>
        <v>#REF!</v>
      </c>
      <c r="H32" s="99"/>
      <c r="I32" s="35"/>
      <c r="J32" s="36"/>
      <c r="K32" s="36"/>
      <c r="L32" s="37"/>
    </row>
    <row r="33" spans="1:12" x14ac:dyDescent="0.35">
      <c r="A33" s="15" t="s">
        <v>27</v>
      </c>
      <c r="B33" s="6" t="s">
        <v>31</v>
      </c>
      <c r="C33" s="53">
        <v>0</v>
      </c>
      <c r="D33" s="46" t="e">
        <f>#REF!</f>
        <v>#REF!</v>
      </c>
      <c r="E33" s="20"/>
      <c r="F33" s="12" t="e">
        <f t="shared" si="1"/>
        <v>#REF!</v>
      </c>
      <c r="G33" s="25" t="e" cm="1">
        <f t="array" ref="G33">_xlfn.IFS(AND(C33=0,D33=0), "", C33&lt;&gt;"", (D33-C33)/C33)</f>
        <v>#REF!</v>
      </c>
      <c r="H33" s="99"/>
      <c r="I33" s="35"/>
      <c r="J33" s="36"/>
      <c r="K33" s="36"/>
      <c r="L33" s="37"/>
    </row>
    <row r="34" spans="1:12" x14ac:dyDescent="0.35">
      <c r="A34" s="15" t="s">
        <v>27</v>
      </c>
      <c r="B34" s="6" t="s">
        <v>32</v>
      </c>
      <c r="C34" s="53">
        <v>0</v>
      </c>
      <c r="D34" s="46" t="e">
        <f>#REF!</f>
        <v>#REF!</v>
      </c>
      <c r="E34" s="20"/>
      <c r="F34" s="12" t="e">
        <f t="shared" si="1"/>
        <v>#REF!</v>
      </c>
      <c r="G34" s="25" t="e" cm="1">
        <f t="array" ref="G34">_xlfn.IFS(AND(C34=0,D34=0), "", C34&lt;&gt;"", (D34-C34)/C34)</f>
        <v>#REF!</v>
      </c>
      <c r="H34" s="99"/>
      <c r="I34" s="35"/>
      <c r="J34" s="36"/>
      <c r="K34" s="36"/>
      <c r="L34" s="37"/>
    </row>
    <row r="35" spans="1:12" x14ac:dyDescent="0.35">
      <c r="A35" s="15" t="s">
        <v>27</v>
      </c>
      <c r="B35" s="6" t="s">
        <v>33</v>
      </c>
      <c r="C35" s="53">
        <v>0</v>
      </c>
      <c r="D35" s="46" t="e">
        <f>#REF!</f>
        <v>#REF!</v>
      </c>
      <c r="E35" s="20"/>
      <c r="F35" s="12" t="e">
        <f t="shared" si="1"/>
        <v>#REF!</v>
      </c>
      <c r="G35" s="25" t="e" cm="1">
        <f t="array" ref="G35">_xlfn.IFS(AND(C35=0,D35=0), "", C35&lt;&gt;"", (D35-C35)/C35)</f>
        <v>#REF!</v>
      </c>
      <c r="H35" s="99"/>
      <c r="I35" s="35"/>
      <c r="J35" s="36"/>
      <c r="K35" s="36"/>
      <c r="L35" s="37"/>
    </row>
    <row r="36" spans="1:12" x14ac:dyDescent="0.35">
      <c r="A36" s="15" t="s">
        <v>27</v>
      </c>
      <c r="B36" s="6" t="s">
        <v>34</v>
      </c>
      <c r="C36" s="53">
        <v>10</v>
      </c>
      <c r="D36" s="46" t="e">
        <f>#REF!</f>
        <v>#REF!</v>
      </c>
      <c r="E36" s="20"/>
      <c r="F36" s="12" t="e">
        <f t="shared" si="1"/>
        <v>#REF!</v>
      </c>
      <c r="G36" s="25" t="e" cm="1">
        <f t="array" ref="G36">_xlfn.IFS(AND(C36=0,D36=0), "", C36&lt;&gt;"", (D36-C36)/C36)</f>
        <v>#REF!</v>
      </c>
      <c r="H36" s="99"/>
      <c r="I36" s="35"/>
      <c r="J36" s="36"/>
      <c r="K36" s="36"/>
      <c r="L36" s="37"/>
    </row>
    <row r="37" spans="1:12" x14ac:dyDescent="0.35">
      <c r="A37" s="15" t="s">
        <v>27</v>
      </c>
      <c r="B37" s="6" t="s">
        <v>35</v>
      </c>
      <c r="C37" s="53">
        <v>0</v>
      </c>
      <c r="D37" s="46" t="e">
        <f>#REF!</f>
        <v>#REF!</v>
      </c>
      <c r="E37" s="20"/>
      <c r="F37" s="12" t="e">
        <f t="shared" si="1"/>
        <v>#REF!</v>
      </c>
      <c r="G37" s="25" t="e" cm="1">
        <f t="array" ref="G37">_xlfn.IFS(AND(C37=0,D37=0), "", C37&lt;&gt;"", (D37-C37)/C37)</f>
        <v>#REF!</v>
      </c>
      <c r="H37" s="99"/>
      <c r="I37" s="35"/>
      <c r="J37" s="36"/>
      <c r="K37" s="36"/>
      <c r="L37" s="37"/>
    </row>
    <row r="38" spans="1:12" x14ac:dyDescent="0.35">
      <c r="A38" s="15" t="s">
        <v>27</v>
      </c>
      <c r="B38" s="6" t="s">
        <v>36</v>
      </c>
      <c r="C38" s="53">
        <v>0</v>
      </c>
      <c r="D38" s="46" t="e">
        <f>#REF!</f>
        <v>#REF!</v>
      </c>
      <c r="E38" s="20"/>
      <c r="F38" s="12" t="e">
        <f t="shared" si="1"/>
        <v>#REF!</v>
      </c>
      <c r="G38" s="25" t="e" cm="1">
        <f t="array" ref="G38">_xlfn.IFS(AND(C38=0,D38=0), "", C38&lt;&gt;"", (D38-C38)/C38)</f>
        <v>#REF!</v>
      </c>
      <c r="H38" s="99"/>
      <c r="I38" s="35"/>
      <c r="J38" s="36"/>
      <c r="K38" s="36"/>
      <c r="L38" s="37"/>
    </row>
    <row r="39" spans="1:12" x14ac:dyDescent="0.35">
      <c r="A39" s="15" t="s">
        <v>27</v>
      </c>
      <c r="B39" s="6" t="s">
        <v>37</v>
      </c>
      <c r="C39" s="53">
        <v>0</v>
      </c>
      <c r="D39" s="46" t="e">
        <f>#REF!</f>
        <v>#REF!</v>
      </c>
      <c r="E39" s="20"/>
      <c r="F39" s="12" t="e">
        <f t="shared" si="1"/>
        <v>#REF!</v>
      </c>
      <c r="G39" s="25" t="e" cm="1">
        <f t="array" ref="G39">_xlfn.IFS(AND(C39=0,D39=0), "", C39&lt;&gt;"", (D39-C39)/C39)</f>
        <v>#REF!</v>
      </c>
      <c r="H39" s="99"/>
      <c r="I39" s="35"/>
      <c r="J39" s="36"/>
      <c r="K39" s="36"/>
      <c r="L39" s="37"/>
    </row>
    <row r="40" spans="1:12" x14ac:dyDescent="0.35">
      <c r="A40" s="15" t="s">
        <v>27</v>
      </c>
      <c r="B40" s="6" t="s">
        <v>38</v>
      </c>
      <c r="C40" s="53">
        <v>10</v>
      </c>
      <c r="D40" s="46" t="e">
        <f>#REF!</f>
        <v>#REF!</v>
      </c>
      <c r="E40" s="20"/>
      <c r="F40" s="12" t="e">
        <f t="shared" si="1"/>
        <v>#REF!</v>
      </c>
      <c r="G40" s="25" t="e" cm="1">
        <f t="array" ref="G40">_xlfn.IFS(AND(C40=0,D40=0), "", C40&lt;&gt;"", (D40-C40)/C40)</f>
        <v>#REF!</v>
      </c>
      <c r="H40" s="99"/>
      <c r="I40" s="35"/>
      <c r="J40" s="36"/>
      <c r="K40" s="36"/>
      <c r="L40" s="37"/>
    </row>
    <row r="41" spans="1:12" x14ac:dyDescent="0.35">
      <c r="A41" s="15" t="s">
        <v>27</v>
      </c>
      <c r="B41" s="6" t="s">
        <v>39</v>
      </c>
      <c r="C41" s="53">
        <v>0</v>
      </c>
      <c r="D41" s="46" t="e">
        <f>#REF!</f>
        <v>#REF!</v>
      </c>
      <c r="E41" s="20"/>
      <c r="F41" s="12" t="e">
        <f t="shared" si="1"/>
        <v>#REF!</v>
      </c>
      <c r="G41" s="25" t="e" cm="1">
        <f t="array" ref="G41">_xlfn.IFS(AND(C41=0,D41=0), "", C41&lt;&gt;"", (D41-C41)/C41)</f>
        <v>#REF!</v>
      </c>
      <c r="H41" s="99"/>
      <c r="I41" s="35"/>
      <c r="J41" s="36"/>
      <c r="K41" s="36"/>
      <c r="L41" s="37"/>
    </row>
    <row r="42" spans="1:12" x14ac:dyDescent="0.35">
      <c r="A42" s="15" t="s">
        <v>27</v>
      </c>
      <c r="B42" s="6" t="s">
        <v>40</v>
      </c>
      <c r="C42" s="53">
        <v>0</v>
      </c>
      <c r="D42" s="46" t="e">
        <f>#REF!</f>
        <v>#REF!</v>
      </c>
      <c r="E42" s="20"/>
      <c r="F42" s="12" t="e">
        <f t="shared" si="1"/>
        <v>#REF!</v>
      </c>
      <c r="G42" s="25" t="e" cm="1">
        <f t="array" ref="G42">_xlfn.IFS(AND(C42=0,D42=0), "", C42&lt;&gt;"", (D42-C42)/C42)</f>
        <v>#REF!</v>
      </c>
      <c r="H42" s="99"/>
      <c r="I42" s="35"/>
      <c r="J42" s="36"/>
      <c r="K42" s="36"/>
      <c r="L42" s="37"/>
    </row>
    <row r="43" spans="1:12" x14ac:dyDescent="0.35">
      <c r="A43" s="15" t="s">
        <v>27</v>
      </c>
      <c r="B43" s="6" t="s">
        <v>41</v>
      </c>
      <c r="C43" s="53">
        <v>40</v>
      </c>
      <c r="D43" s="46" t="e">
        <f>#REF!</f>
        <v>#REF!</v>
      </c>
      <c r="E43" s="20"/>
      <c r="F43" s="12" t="e">
        <f t="shared" si="1"/>
        <v>#REF!</v>
      </c>
      <c r="G43" s="25" t="e" cm="1">
        <f t="array" ref="G43">_xlfn.IFS(AND(C43=0,D43=0), "", C43&lt;&gt;"", (D43-C43)/C43)</f>
        <v>#REF!</v>
      </c>
      <c r="H43" s="99"/>
      <c r="I43" s="35"/>
      <c r="J43" s="36"/>
      <c r="K43" s="36"/>
      <c r="L43" s="37"/>
    </row>
    <row r="44" spans="1:12" x14ac:dyDescent="0.35">
      <c r="A44" s="15" t="s">
        <v>27</v>
      </c>
      <c r="B44" s="6" t="s">
        <v>42</v>
      </c>
      <c r="C44" s="53">
        <v>10</v>
      </c>
      <c r="D44" s="46" t="e">
        <f>#REF!</f>
        <v>#REF!</v>
      </c>
      <c r="E44" s="20"/>
      <c r="F44" s="12" t="e">
        <f t="shared" si="1"/>
        <v>#REF!</v>
      </c>
      <c r="G44" s="25" t="e" cm="1">
        <f t="array" ref="G44">_xlfn.IFS(AND(C44=0,D44=0), "", C44&lt;&gt;"", (D44-C44)/C44)</f>
        <v>#REF!</v>
      </c>
      <c r="H44" s="99"/>
      <c r="I44" s="35"/>
      <c r="J44" s="36"/>
      <c r="K44" s="36"/>
      <c r="L44" s="37"/>
    </row>
    <row r="45" spans="1:12" x14ac:dyDescent="0.35">
      <c r="A45" s="15" t="s">
        <v>27</v>
      </c>
      <c r="B45" s="6" t="s">
        <v>43</v>
      </c>
      <c r="C45" s="53">
        <v>0</v>
      </c>
      <c r="D45" s="46" t="e">
        <f>#REF!</f>
        <v>#REF!</v>
      </c>
      <c r="E45" s="20"/>
      <c r="F45" s="12" t="e">
        <f t="shared" si="1"/>
        <v>#REF!</v>
      </c>
      <c r="G45" s="25" t="e" cm="1">
        <f t="array" ref="G45">_xlfn.IFS(AND(C45=0,D45=0), "", C45&lt;&gt;"", (D45-C45)/C45)</f>
        <v>#REF!</v>
      </c>
      <c r="H45" s="99"/>
      <c r="I45" s="35"/>
      <c r="J45" s="36"/>
      <c r="K45" s="36"/>
      <c r="L45" s="37"/>
    </row>
    <row r="46" spans="1:12" x14ac:dyDescent="0.35">
      <c r="A46" s="15" t="s">
        <v>27</v>
      </c>
      <c r="B46" s="6" t="s">
        <v>44</v>
      </c>
      <c r="C46" s="53">
        <v>0</v>
      </c>
      <c r="D46" s="46" t="e">
        <f>#REF!</f>
        <v>#REF!</v>
      </c>
      <c r="E46" s="20"/>
      <c r="F46" s="12" t="e">
        <f t="shared" si="1"/>
        <v>#REF!</v>
      </c>
      <c r="G46" s="25" t="e" cm="1">
        <f t="array" ref="G46">_xlfn.IFS(AND(C46=0,D46=0), "", C46&lt;&gt;"", (D46-C46)/C46)</f>
        <v>#REF!</v>
      </c>
      <c r="H46" s="99"/>
      <c r="I46" s="35"/>
      <c r="J46" s="36"/>
      <c r="K46" s="36"/>
      <c r="L46" s="37"/>
    </row>
    <row r="47" spans="1:12" x14ac:dyDescent="0.35">
      <c r="A47" s="15" t="s">
        <v>27</v>
      </c>
      <c r="B47" s="6" t="s">
        <v>45</v>
      </c>
      <c r="C47" s="53">
        <v>10</v>
      </c>
      <c r="D47" s="46" t="e">
        <f>#REF!</f>
        <v>#REF!</v>
      </c>
      <c r="E47" s="20"/>
      <c r="F47" s="12" t="e">
        <f t="shared" si="1"/>
        <v>#REF!</v>
      </c>
      <c r="G47" s="25" t="e" cm="1">
        <f t="array" ref="G47">_xlfn.IFS(AND(C47=0,D47=0), "", C47&lt;&gt;"", (D47-C47)/C47)</f>
        <v>#REF!</v>
      </c>
      <c r="H47" s="99"/>
      <c r="I47" s="35"/>
      <c r="J47" s="36"/>
      <c r="K47" s="36"/>
      <c r="L47" s="37"/>
    </row>
    <row r="48" spans="1:12" x14ac:dyDescent="0.35">
      <c r="A48" s="15" t="s">
        <v>27</v>
      </c>
      <c r="B48" s="6" t="s">
        <v>46</v>
      </c>
      <c r="C48" s="53">
        <v>0</v>
      </c>
      <c r="D48" s="46" t="e">
        <f>#REF!</f>
        <v>#REF!</v>
      </c>
      <c r="E48" s="20"/>
      <c r="F48" s="12" t="e">
        <f t="shared" si="1"/>
        <v>#REF!</v>
      </c>
      <c r="G48" s="25" t="e" cm="1">
        <f t="array" ref="G48">_xlfn.IFS(AND(C48=0,D48=0), "", C48&lt;&gt;"", (D48-C48)/C48)</f>
        <v>#REF!</v>
      </c>
      <c r="H48" s="99"/>
      <c r="I48" s="35"/>
      <c r="J48" s="36"/>
      <c r="K48" s="36"/>
      <c r="L48" s="37"/>
    </row>
    <row r="49" spans="1:12" x14ac:dyDescent="0.35">
      <c r="A49" s="15" t="s">
        <v>27</v>
      </c>
      <c r="B49" s="6" t="s">
        <v>47</v>
      </c>
      <c r="C49" s="53">
        <v>10</v>
      </c>
      <c r="D49" s="46" t="e">
        <f>#REF!</f>
        <v>#REF!</v>
      </c>
      <c r="E49" s="20"/>
      <c r="F49" s="12" t="e">
        <f t="shared" si="1"/>
        <v>#REF!</v>
      </c>
      <c r="G49" s="25" t="e" cm="1">
        <f t="array" ref="G49">_xlfn.IFS(AND(C49=0,D49=0), "", C49&lt;&gt;"", (D49-C49)/C49)</f>
        <v>#REF!</v>
      </c>
      <c r="H49" s="99"/>
      <c r="I49" s="35"/>
      <c r="J49" s="36"/>
      <c r="K49" s="36"/>
      <c r="L49" s="37"/>
    </row>
    <row r="50" spans="1:12" x14ac:dyDescent="0.35">
      <c r="A50" s="15" t="s">
        <v>27</v>
      </c>
      <c r="B50" s="6" t="s">
        <v>48</v>
      </c>
      <c r="C50" s="53">
        <v>0</v>
      </c>
      <c r="D50" s="46" t="e">
        <f>#REF!</f>
        <v>#REF!</v>
      </c>
      <c r="E50" s="20"/>
      <c r="F50" s="12" t="e">
        <f t="shared" si="1"/>
        <v>#REF!</v>
      </c>
      <c r="G50" s="25" t="e" cm="1">
        <f t="array" ref="G50">_xlfn.IFS(AND(C50=0,D50=0), "", C50&lt;&gt;"", (D50-C50)/C50)</f>
        <v>#REF!</v>
      </c>
      <c r="H50" s="99"/>
      <c r="I50" s="35"/>
      <c r="J50" s="36"/>
      <c r="K50" s="36"/>
      <c r="L50" s="37"/>
    </row>
    <row r="51" spans="1:12" x14ac:dyDescent="0.35">
      <c r="A51" s="15" t="s">
        <v>27</v>
      </c>
      <c r="B51" s="6" t="s">
        <v>49</v>
      </c>
      <c r="C51" s="53">
        <v>0</v>
      </c>
      <c r="D51" s="46" t="e">
        <f>#REF!</f>
        <v>#REF!</v>
      </c>
      <c r="E51" s="20"/>
      <c r="F51" s="12" t="e">
        <f t="shared" si="1"/>
        <v>#REF!</v>
      </c>
      <c r="G51" s="25" t="e" cm="1">
        <f t="array" ref="G51">_xlfn.IFS(AND(C51=0,D51=0), "", C51&lt;&gt;"", (D51-C51)/C51)</f>
        <v>#REF!</v>
      </c>
      <c r="H51" s="99"/>
      <c r="I51" s="35"/>
      <c r="J51" s="36"/>
      <c r="K51" s="36"/>
      <c r="L51" s="37"/>
    </row>
    <row r="52" spans="1:12" x14ac:dyDescent="0.35">
      <c r="A52" s="15" t="s">
        <v>27</v>
      </c>
      <c r="B52" s="6" t="s">
        <v>50</v>
      </c>
      <c r="C52" s="53">
        <v>0</v>
      </c>
      <c r="D52" s="46" t="e">
        <f>#REF!</f>
        <v>#REF!</v>
      </c>
      <c r="E52" s="20"/>
      <c r="F52" s="12" t="e">
        <f t="shared" si="1"/>
        <v>#REF!</v>
      </c>
      <c r="G52" s="25" t="e" cm="1">
        <f t="array" ref="G52">_xlfn.IFS(AND(C52=0,D52=0), "", C52&lt;&gt;"", (D52-C52)/C52)</f>
        <v>#REF!</v>
      </c>
      <c r="H52" s="99"/>
      <c r="I52" s="35"/>
      <c r="J52" s="36"/>
      <c r="K52" s="36"/>
      <c r="L52" s="37"/>
    </row>
    <row r="53" spans="1:12" x14ac:dyDescent="0.35">
      <c r="A53" s="15" t="s">
        <v>27</v>
      </c>
      <c r="B53" s="6" t="s">
        <v>51</v>
      </c>
      <c r="C53" s="53">
        <v>0</v>
      </c>
      <c r="D53" s="46" t="e">
        <f>#REF!</f>
        <v>#REF!</v>
      </c>
      <c r="E53" s="20"/>
      <c r="F53" s="12" t="e">
        <f t="shared" si="1"/>
        <v>#REF!</v>
      </c>
      <c r="G53" s="25" t="e" cm="1">
        <f t="array" ref="G53">_xlfn.IFS(AND(C53=0,D53=0), "", C53&lt;&gt;"", (D53-C53)/C53)</f>
        <v>#REF!</v>
      </c>
      <c r="H53" s="99"/>
      <c r="I53" s="35"/>
      <c r="J53" s="36"/>
      <c r="K53" s="36"/>
      <c r="L53" s="37"/>
    </row>
    <row r="54" spans="1:12" x14ac:dyDescent="0.35">
      <c r="A54" s="15" t="s">
        <v>27</v>
      </c>
      <c r="B54" s="6" t="s">
        <v>52</v>
      </c>
      <c r="C54" s="53">
        <v>0</v>
      </c>
      <c r="D54" s="46" t="e">
        <f>#REF!</f>
        <v>#REF!</v>
      </c>
      <c r="E54" s="20"/>
      <c r="F54" s="12" t="e">
        <f t="shared" si="1"/>
        <v>#REF!</v>
      </c>
      <c r="G54" s="25" t="e" cm="1">
        <f t="array" ref="G54">_xlfn.IFS(AND(C54=0,D54=0), "", C54&lt;&gt;"", (D54-C54)/C54)</f>
        <v>#REF!</v>
      </c>
      <c r="H54" s="99"/>
      <c r="I54" s="35"/>
      <c r="J54" s="36"/>
      <c r="K54" s="36"/>
      <c r="L54" s="37"/>
    </row>
    <row r="55" spans="1:12" x14ac:dyDescent="0.35">
      <c r="A55" s="15" t="s">
        <v>27</v>
      </c>
      <c r="B55" s="6" t="s">
        <v>53</v>
      </c>
      <c r="C55" s="53">
        <v>0</v>
      </c>
      <c r="D55" s="46" t="e">
        <f>#REF!</f>
        <v>#REF!</v>
      </c>
      <c r="E55" s="20"/>
      <c r="F55" s="12" t="e">
        <f t="shared" si="1"/>
        <v>#REF!</v>
      </c>
      <c r="G55" s="25" t="e" cm="1">
        <f t="array" ref="G55">_xlfn.IFS(AND(C55=0,D55=0), "", C55&lt;&gt;"", (D55-C55)/C55)</f>
        <v>#REF!</v>
      </c>
      <c r="H55" s="99"/>
      <c r="I55" s="35"/>
      <c r="J55" s="36"/>
      <c r="K55" s="36"/>
      <c r="L55" s="37"/>
    </row>
    <row r="56" spans="1:12" x14ac:dyDescent="0.35">
      <c r="A56" s="15" t="s">
        <v>27</v>
      </c>
      <c r="B56" s="6" t="s">
        <v>54</v>
      </c>
      <c r="C56" s="53">
        <v>10</v>
      </c>
      <c r="D56" s="46" t="e">
        <f>#REF!</f>
        <v>#REF!</v>
      </c>
      <c r="E56" s="20"/>
      <c r="F56" s="12" t="e">
        <f t="shared" si="1"/>
        <v>#REF!</v>
      </c>
      <c r="G56" s="25" t="e" cm="1">
        <f t="array" ref="G56">_xlfn.IFS(AND(C56=0,D56=0), "", C56&lt;&gt;"", (D56-C56)/C56)</f>
        <v>#REF!</v>
      </c>
      <c r="H56" s="99"/>
      <c r="I56" s="35"/>
      <c r="J56" s="36"/>
      <c r="K56" s="36"/>
      <c r="L56" s="37"/>
    </row>
    <row r="57" spans="1:12" x14ac:dyDescent="0.35">
      <c r="A57" s="15" t="s">
        <v>27</v>
      </c>
      <c r="B57" s="6" t="s">
        <v>55</v>
      </c>
      <c r="C57" s="53">
        <v>0</v>
      </c>
      <c r="D57" s="46" t="e">
        <f>#REF!</f>
        <v>#REF!</v>
      </c>
      <c r="E57" s="20"/>
      <c r="F57" s="12" t="e">
        <f t="shared" si="1"/>
        <v>#REF!</v>
      </c>
      <c r="G57" s="25" t="e" cm="1">
        <f t="array" ref="G57">_xlfn.IFS(AND(C57=0,D57=0), "", C57&lt;&gt;"", (D57-C57)/C57)</f>
        <v>#REF!</v>
      </c>
      <c r="H57" s="99"/>
      <c r="I57" s="35"/>
      <c r="J57" s="36"/>
      <c r="K57" s="36"/>
      <c r="L57" s="37"/>
    </row>
    <row r="58" spans="1:12" x14ac:dyDescent="0.35">
      <c r="A58" s="15" t="s">
        <v>27</v>
      </c>
      <c r="B58" s="6" t="s">
        <v>56</v>
      </c>
      <c r="C58" s="53">
        <v>0</v>
      </c>
      <c r="D58" s="46" t="e">
        <f>#REF!</f>
        <v>#REF!</v>
      </c>
      <c r="E58" s="20"/>
      <c r="F58" s="12" t="e">
        <f t="shared" si="1"/>
        <v>#REF!</v>
      </c>
      <c r="G58" s="25" t="e" cm="1">
        <f t="array" ref="G58">_xlfn.IFS(AND(C58=0,D58=0), "", C58&lt;&gt;"", (D58-C58)/C58)</f>
        <v>#REF!</v>
      </c>
      <c r="H58" s="99"/>
      <c r="I58" s="35"/>
      <c r="J58" s="36"/>
      <c r="K58" s="36"/>
      <c r="L58" s="37"/>
    </row>
    <row r="59" spans="1:12" ht="15" thickBot="1" x14ac:dyDescent="0.4">
      <c r="A59" s="4" t="s">
        <v>27</v>
      </c>
      <c r="B59" s="9" t="s">
        <v>56</v>
      </c>
      <c r="C59" s="54">
        <v>0</v>
      </c>
      <c r="D59" s="48" t="e">
        <f>#REF!</f>
        <v>#REF!</v>
      </c>
      <c r="E59" s="51"/>
      <c r="F59" s="26" t="e">
        <f t="shared" si="1"/>
        <v>#REF!</v>
      </c>
      <c r="G59" s="25" t="e" cm="1">
        <f t="array" ref="G59">_xlfn.IFS(AND(C59=0,D59=0), "", C59&lt;&gt;"", (D59-C59)/C59)</f>
        <v>#REF!</v>
      </c>
      <c r="H59" s="99"/>
      <c r="I59" s="41"/>
      <c r="J59" s="42"/>
      <c r="K59" s="42"/>
      <c r="L59" s="43"/>
    </row>
    <row r="60" spans="1:12" x14ac:dyDescent="0.35">
      <c r="B60" s="8"/>
      <c r="I60" s="34"/>
      <c r="J60" s="34"/>
      <c r="K60" s="34"/>
      <c r="L60" s="34"/>
    </row>
    <row r="61" spans="1:12" x14ac:dyDescent="0.35">
      <c r="B61" s="8"/>
      <c r="I61" s="34"/>
      <c r="J61" s="34"/>
      <c r="K61" s="34"/>
      <c r="L61" s="34"/>
    </row>
    <row r="62" spans="1:12" x14ac:dyDescent="0.35">
      <c r="B62" s="8"/>
      <c r="I62" s="34"/>
      <c r="J62" s="34"/>
      <c r="K62" s="34"/>
      <c r="L62" s="34"/>
    </row>
    <row r="63" spans="1:12" x14ac:dyDescent="0.35">
      <c r="B63" s="8"/>
      <c r="I63" s="34"/>
      <c r="J63" s="34"/>
      <c r="K63" s="34"/>
      <c r="L63" s="34"/>
    </row>
    <row r="64" spans="1:12" x14ac:dyDescent="0.35">
      <c r="B64" s="8"/>
      <c r="I64" s="34"/>
      <c r="J64" s="34"/>
      <c r="K64" s="34"/>
      <c r="L64" s="34"/>
    </row>
    <row r="65" spans="2:12" x14ac:dyDescent="0.35">
      <c r="B65" s="8"/>
      <c r="I65" s="34"/>
      <c r="J65" s="34"/>
      <c r="K65" s="34"/>
      <c r="L65" s="34"/>
    </row>
    <row r="66" spans="2:12" x14ac:dyDescent="0.35">
      <c r="B66" s="8"/>
      <c r="I66" s="34"/>
      <c r="J66" s="34"/>
      <c r="K66" s="34"/>
      <c r="L66" s="34"/>
    </row>
    <row r="67" spans="2:12" x14ac:dyDescent="0.35">
      <c r="B67" s="8"/>
    </row>
    <row r="68" spans="2:12" x14ac:dyDescent="0.35">
      <c r="B68" s="8"/>
    </row>
    <row r="69" spans="2:12" x14ac:dyDescent="0.35">
      <c r="B69" s="8"/>
    </row>
    <row r="70" spans="2:12" x14ac:dyDescent="0.35">
      <c r="B70" s="8"/>
    </row>
    <row r="71" spans="2:12" x14ac:dyDescent="0.35">
      <c r="B71" s="8"/>
    </row>
    <row r="72" spans="2:12" x14ac:dyDescent="0.35">
      <c r="B72" s="8"/>
    </row>
    <row r="73" spans="2:12" x14ac:dyDescent="0.35">
      <c r="B73" s="8"/>
    </row>
    <row r="74" spans="2:12" x14ac:dyDescent="0.35">
      <c r="B74" s="8"/>
    </row>
    <row r="75" spans="2:12" x14ac:dyDescent="0.35">
      <c r="B75" s="8"/>
    </row>
    <row r="76" spans="2:12" x14ac:dyDescent="0.35">
      <c r="B76" s="8"/>
    </row>
    <row r="77" spans="2:12" x14ac:dyDescent="0.35">
      <c r="B77" s="8"/>
    </row>
    <row r="78" spans="2:12" x14ac:dyDescent="0.35">
      <c r="B78" s="8"/>
    </row>
    <row r="79" spans="2:12" x14ac:dyDescent="0.35">
      <c r="B79" s="8"/>
    </row>
    <row r="80" spans="2:12" x14ac:dyDescent="0.35">
      <c r="B80" s="8"/>
    </row>
    <row r="81" spans="2:2" x14ac:dyDescent="0.35">
      <c r="B81" s="8"/>
    </row>
    <row r="82" spans="2:2" x14ac:dyDescent="0.35">
      <c r="B82" s="8"/>
    </row>
    <row r="83" spans="2:2" x14ac:dyDescent="0.35">
      <c r="B83" s="8"/>
    </row>
    <row r="84" spans="2:2" x14ac:dyDescent="0.35">
      <c r="B84" s="8"/>
    </row>
    <row r="85" spans="2:2" x14ac:dyDescent="0.35">
      <c r="B85" s="8"/>
    </row>
    <row r="86" spans="2:2" x14ac:dyDescent="0.35">
      <c r="B86" s="8"/>
    </row>
    <row r="87" spans="2:2" x14ac:dyDescent="0.35">
      <c r="B87" s="8"/>
    </row>
    <row r="88" spans="2:2" x14ac:dyDescent="0.35">
      <c r="B88" s="5"/>
    </row>
  </sheetData>
  <conditionalFormatting sqref="G20:H28 G30:H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:H6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H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B30-1825-4687-941C-31D49D03B4E1}">
  <dimension ref="A1"/>
  <sheetViews>
    <sheetView tabSelected="1" workbookViewId="0">
      <selection activeCell="E28" sqref="E2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678D-8383-4E69-837E-26EC1DAA8EFA}">
  <dimension ref="A1:G90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Q23" sqref="Q23"/>
    </sheetView>
  </sheetViews>
  <sheetFormatPr defaultRowHeight="14.5" x14ac:dyDescent="0.35"/>
  <cols>
    <col min="1" max="1" width="8.7265625" style="1"/>
    <col min="2" max="2" width="48.26953125" style="1" customWidth="1"/>
    <col min="3" max="3" width="22.81640625" customWidth="1"/>
    <col min="4" max="4" width="22.453125" style="19" customWidth="1"/>
    <col min="5" max="7" width="12.81640625" style="60" customWidth="1"/>
  </cols>
  <sheetData>
    <row r="1" spans="1:7" s="19" customFormat="1" x14ac:dyDescent="0.35">
      <c r="A1" s="1"/>
      <c r="B1" s="1"/>
      <c r="C1" s="81" t="s">
        <v>60</v>
      </c>
      <c r="D1" s="82"/>
      <c r="E1" s="83" t="s">
        <v>61</v>
      </c>
      <c r="F1" s="83"/>
      <c r="G1" s="83"/>
    </row>
    <row r="2" spans="1:7" x14ac:dyDescent="0.35">
      <c r="A2" s="10"/>
      <c r="B2" s="10" t="s">
        <v>58</v>
      </c>
      <c r="C2" s="79" t="s">
        <v>60</v>
      </c>
      <c r="D2" s="23"/>
      <c r="E2" s="70" t="s">
        <v>116</v>
      </c>
      <c r="F2" s="70" t="s">
        <v>125</v>
      </c>
      <c r="G2" s="80" t="s">
        <v>141</v>
      </c>
    </row>
    <row r="3" spans="1:7" x14ac:dyDescent="0.35">
      <c r="A3" s="10"/>
      <c r="B3" s="10" t="s">
        <v>57</v>
      </c>
      <c r="C3" s="45" t="s">
        <v>65</v>
      </c>
      <c r="D3" s="17"/>
      <c r="E3" s="71"/>
      <c r="F3" s="72" t="s">
        <v>115</v>
      </c>
      <c r="G3" s="72">
        <v>0.05</v>
      </c>
    </row>
    <row r="4" spans="1:7" x14ac:dyDescent="0.35">
      <c r="A4" s="10" t="s">
        <v>0</v>
      </c>
      <c r="B4" s="10" t="s">
        <v>1</v>
      </c>
      <c r="C4" s="45">
        <v>2022</v>
      </c>
      <c r="D4" s="17" t="s">
        <v>121</v>
      </c>
      <c r="E4" s="74">
        <v>2025</v>
      </c>
      <c r="F4" s="72">
        <v>2030</v>
      </c>
      <c r="G4" s="72">
        <v>2030</v>
      </c>
    </row>
    <row r="5" spans="1:7" x14ac:dyDescent="0.35">
      <c r="A5" s="2" t="s">
        <v>2</v>
      </c>
      <c r="B5" s="6" t="s">
        <v>3</v>
      </c>
      <c r="C5" s="53">
        <v>29</v>
      </c>
      <c r="D5" s="20">
        <v>27.6</v>
      </c>
      <c r="E5" s="35">
        <f>C5</f>
        <v>29</v>
      </c>
      <c r="F5" s="36">
        <f>E5</f>
        <v>29</v>
      </c>
      <c r="G5" s="68"/>
    </row>
    <row r="6" spans="1:7" x14ac:dyDescent="0.35">
      <c r="A6" s="2" t="s">
        <v>2</v>
      </c>
      <c r="B6" s="6" t="s">
        <v>4</v>
      </c>
      <c r="C6" s="53">
        <v>6</v>
      </c>
      <c r="D6" s="20">
        <v>7</v>
      </c>
      <c r="E6" s="35">
        <f t="shared" ref="E6:E60" si="0">C6</f>
        <v>6</v>
      </c>
      <c r="F6" s="36">
        <f t="shared" ref="F6:F61" si="1">E6</f>
        <v>6</v>
      </c>
      <c r="G6" s="68"/>
    </row>
    <row r="7" spans="1:7" x14ac:dyDescent="0.35">
      <c r="A7" s="2" t="s">
        <v>2</v>
      </c>
      <c r="B7" s="6" t="s">
        <v>62</v>
      </c>
      <c r="C7" s="53">
        <v>8</v>
      </c>
      <c r="D7" s="20">
        <v>15</v>
      </c>
      <c r="E7" s="35">
        <f t="shared" si="0"/>
        <v>8</v>
      </c>
      <c r="F7" s="36">
        <f t="shared" si="1"/>
        <v>8</v>
      </c>
      <c r="G7" s="68"/>
    </row>
    <row r="8" spans="1:7" x14ac:dyDescent="0.35">
      <c r="A8" s="2" t="s">
        <v>2</v>
      </c>
      <c r="B8" s="6" t="s">
        <v>63</v>
      </c>
      <c r="C8" s="53">
        <v>8</v>
      </c>
      <c r="D8" s="20">
        <v>15</v>
      </c>
      <c r="E8" s="35">
        <f t="shared" si="0"/>
        <v>8</v>
      </c>
      <c r="F8" s="36">
        <f t="shared" si="1"/>
        <v>8</v>
      </c>
      <c r="G8" s="68"/>
    </row>
    <row r="9" spans="1:7" x14ac:dyDescent="0.35">
      <c r="A9" s="2" t="s">
        <v>2</v>
      </c>
      <c r="B9" s="6" t="s">
        <v>5</v>
      </c>
      <c r="C9" s="53">
        <v>80</v>
      </c>
      <c r="D9" s="20">
        <v>75</v>
      </c>
      <c r="E9" s="35">
        <f t="shared" si="0"/>
        <v>80</v>
      </c>
      <c r="F9" s="36">
        <f t="shared" si="1"/>
        <v>80</v>
      </c>
      <c r="G9" s="68"/>
    </row>
    <row r="10" spans="1:7" x14ac:dyDescent="0.35">
      <c r="A10" s="2" t="s">
        <v>2</v>
      </c>
      <c r="B10" s="6" t="s">
        <v>6</v>
      </c>
      <c r="C10" s="53">
        <v>370</v>
      </c>
      <c r="D10" s="20">
        <v>500</v>
      </c>
      <c r="E10" s="35">
        <f t="shared" si="0"/>
        <v>370</v>
      </c>
      <c r="F10" s="36">
        <f t="shared" si="1"/>
        <v>370</v>
      </c>
      <c r="G10" s="68"/>
    </row>
    <row r="11" spans="1:7" x14ac:dyDescent="0.35">
      <c r="A11" s="2" t="s">
        <v>2</v>
      </c>
      <c r="B11" s="6" t="s">
        <v>7</v>
      </c>
      <c r="C11" s="53">
        <v>520</v>
      </c>
      <c r="D11" s="20">
        <v>650</v>
      </c>
      <c r="E11" s="35">
        <f t="shared" si="0"/>
        <v>520</v>
      </c>
      <c r="F11" s="36">
        <f t="shared" si="1"/>
        <v>520</v>
      </c>
      <c r="G11" s="68"/>
    </row>
    <row r="12" spans="1:7" x14ac:dyDescent="0.35">
      <c r="A12" s="2" t="s">
        <v>2</v>
      </c>
      <c r="B12" s="6" t="s">
        <v>8</v>
      </c>
      <c r="C12" s="53">
        <v>400</v>
      </c>
      <c r="D12" s="20">
        <v>530</v>
      </c>
      <c r="E12" s="35">
        <f t="shared" si="0"/>
        <v>400</v>
      </c>
      <c r="F12" s="36">
        <f t="shared" si="1"/>
        <v>400</v>
      </c>
      <c r="G12" s="68"/>
    </row>
    <row r="13" spans="1:7" x14ac:dyDescent="0.35">
      <c r="A13" s="2" t="s">
        <v>2</v>
      </c>
      <c r="B13" s="6" t="s">
        <v>9</v>
      </c>
      <c r="C13" s="53">
        <v>470</v>
      </c>
      <c r="D13" s="20">
        <v>530</v>
      </c>
      <c r="E13" s="35">
        <f t="shared" si="0"/>
        <v>470</v>
      </c>
      <c r="F13" s="36">
        <f t="shared" si="1"/>
        <v>470</v>
      </c>
      <c r="G13" s="68"/>
    </row>
    <row r="14" spans="1:7" x14ac:dyDescent="0.35">
      <c r="A14" s="2" t="s">
        <v>2</v>
      </c>
      <c r="B14" s="6" t="s">
        <v>10</v>
      </c>
      <c r="C14" s="53">
        <v>3.4</v>
      </c>
      <c r="D14" s="20">
        <v>4.0999999999999996</v>
      </c>
      <c r="E14" s="35">
        <f t="shared" si="0"/>
        <v>3.4</v>
      </c>
      <c r="F14" s="36">
        <f t="shared" si="1"/>
        <v>3.4</v>
      </c>
      <c r="G14" s="68"/>
    </row>
    <row r="15" spans="1:7" x14ac:dyDescent="0.35">
      <c r="A15" s="2" t="s">
        <v>2</v>
      </c>
      <c r="B15" s="6" t="s">
        <v>11</v>
      </c>
      <c r="C15" s="53">
        <v>3.5</v>
      </c>
      <c r="D15" s="20">
        <v>3.5</v>
      </c>
      <c r="E15" s="35">
        <f t="shared" si="0"/>
        <v>3.5</v>
      </c>
      <c r="F15" s="36">
        <f t="shared" si="1"/>
        <v>3.5</v>
      </c>
      <c r="G15" s="68"/>
    </row>
    <row r="16" spans="1:7" x14ac:dyDescent="0.35">
      <c r="A16" s="2" t="s">
        <v>2</v>
      </c>
      <c r="B16" s="6" t="s">
        <v>12</v>
      </c>
      <c r="C16" s="53">
        <v>2000</v>
      </c>
      <c r="D16" s="20">
        <v>1992.13</v>
      </c>
      <c r="E16" s="35">
        <f t="shared" si="0"/>
        <v>2000</v>
      </c>
      <c r="F16" s="36">
        <f t="shared" si="1"/>
        <v>2000</v>
      </c>
      <c r="G16" s="69"/>
    </row>
    <row r="17" spans="1:7" x14ac:dyDescent="0.35">
      <c r="A17" s="2" t="s">
        <v>2</v>
      </c>
      <c r="B17" s="6" t="s">
        <v>13</v>
      </c>
      <c r="C17" s="50"/>
      <c r="D17" s="22"/>
      <c r="E17" s="35">
        <f t="shared" si="0"/>
        <v>0</v>
      </c>
      <c r="F17" s="36">
        <f t="shared" si="1"/>
        <v>0</v>
      </c>
      <c r="G17" s="78"/>
    </row>
    <row r="18" spans="1:7" x14ac:dyDescent="0.35">
      <c r="A18" s="2" t="s">
        <v>2</v>
      </c>
      <c r="B18" s="6" t="s">
        <v>14</v>
      </c>
      <c r="C18" s="50"/>
      <c r="D18" s="22"/>
      <c r="E18" s="35">
        <f t="shared" si="0"/>
        <v>0</v>
      </c>
      <c r="F18" s="36">
        <f t="shared" si="1"/>
        <v>0</v>
      </c>
      <c r="G18" s="78"/>
    </row>
    <row r="19" spans="1:7" x14ac:dyDescent="0.35">
      <c r="A19" s="2" t="s">
        <v>2</v>
      </c>
      <c r="B19" s="6" t="s">
        <v>15</v>
      </c>
      <c r="C19" s="53">
        <v>15</v>
      </c>
      <c r="D19" s="20">
        <v>21</v>
      </c>
      <c r="E19" s="35">
        <f t="shared" si="0"/>
        <v>15</v>
      </c>
      <c r="F19" s="36">
        <f t="shared" si="1"/>
        <v>15</v>
      </c>
      <c r="G19" s="68"/>
    </row>
    <row r="20" spans="1:7" x14ac:dyDescent="0.35">
      <c r="A20" s="2" t="s">
        <v>2</v>
      </c>
      <c r="B20" s="6" t="s">
        <v>16</v>
      </c>
      <c r="C20" s="53">
        <v>40</v>
      </c>
      <c r="D20" s="20">
        <v>33</v>
      </c>
      <c r="E20" s="35">
        <f t="shared" si="0"/>
        <v>40</v>
      </c>
      <c r="F20" s="36">
        <f t="shared" si="1"/>
        <v>40</v>
      </c>
      <c r="G20" s="68"/>
    </row>
    <row r="21" spans="1:7" x14ac:dyDescent="0.35">
      <c r="A21" s="3"/>
      <c r="B21" s="7"/>
      <c r="C21" s="7"/>
      <c r="D21" s="7"/>
      <c r="E21" s="7"/>
      <c r="F21" s="36">
        <f t="shared" si="1"/>
        <v>0</v>
      </c>
      <c r="G21" s="101"/>
    </row>
    <row r="22" spans="1:7" x14ac:dyDescent="0.35">
      <c r="A22" s="13" t="s">
        <v>17</v>
      </c>
      <c r="B22" s="14" t="s">
        <v>18</v>
      </c>
      <c r="C22" s="55"/>
      <c r="D22" s="20"/>
      <c r="E22" s="35">
        <f t="shared" si="0"/>
        <v>0</v>
      </c>
      <c r="F22" s="36">
        <f t="shared" si="1"/>
        <v>0</v>
      </c>
      <c r="G22" s="68"/>
    </row>
    <row r="23" spans="1:7" x14ac:dyDescent="0.35">
      <c r="A23" s="13" t="s">
        <v>17</v>
      </c>
      <c r="B23" s="14" t="s">
        <v>19</v>
      </c>
      <c r="C23" s="55"/>
      <c r="D23" s="20"/>
      <c r="E23" s="35">
        <f t="shared" si="0"/>
        <v>0</v>
      </c>
      <c r="F23" s="36">
        <f t="shared" si="1"/>
        <v>0</v>
      </c>
      <c r="G23" s="68"/>
    </row>
    <row r="24" spans="1:7" x14ac:dyDescent="0.35">
      <c r="A24" s="13" t="s">
        <v>17</v>
      </c>
      <c r="B24" s="14" t="s">
        <v>20</v>
      </c>
      <c r="C24" s="55"/>
      <c r="D24" s="20"/>
      <c r="E24" s="35">
        <f t="shared" si="0"/>
        <v>0</v>
      </c>
      <c r="F24" s="36">
        <f t="shared" si="1"/>
        <v>0</v>
      </c>
      <c r="G24" s="68"/>
    </row>
    <row r="25" spans="1:7" x14ac:dyDescent="0.35">
      <c r="A25" s="13" t="s">
        <v>17</v>
      </c>
      <c r="B25" s="14" t="s">
        <v>21</v>
      </c>
      <c r="C25" s="55"/>
      <c r="D25" s="20"/>
      <c r="E25" s="35">
        <f t="shared" si="0"/>
        <v>0</v>
      </c>
      <c r="F25" s="36">
        <f t="shared" si="1"/>
        <v>0</v>
      </c>
      <c r="G25" s="68"/>
    </row>
    <row r="26" spans="1:7" x14ac:dyDescent="0.35">
      <c r="A26" s="13" t="s">
        <v>17</v>
      </c>
      <c r="B26" s="14" t="s">
        <v>22</v>
      </c>
      <c r="C26" s="55"/>
      <c r="D26" s="20"/>
      <c r="E26" s="35">
        <f t="shared" si="0"/>
        <v>0</v>
      </c>
      <c r="F26" s="36">
        <f t="shared" si="1"/>
        <v>0</v>
      </c>
      <c r="G26" s="68"/>
    </row>
    <row r="27" spans="1:7" x14ac:dyDescent="0.35">
      <c r="A27" s="13" t="s">
        <v>17</v>
      </c>
      <c r="B27" s="14" t="s">
        <v>23</v>
      </c>
      <c r="C27" s="55"/>
      <c r="D27" s="20"/>
      <c r="E27" s="35">
        <f t="shared" si="0"/>
        <v>0</v>
      </c>
      <c r="F27" s="36">
        <f t="shared" si="1"/>
        <v>0</v>
      </c>
      <c r="G27" s="68"/>
    </row>
    <row r="28" spans="1:7" x14ac:dyDescent="0.35">
      <c r="A28" s="13" t="s">
        <v>17</v>
      </c>
      <c r="B28" s="14" t="s">
        <v>24</v>
      </c>
      <c r="C28" s="55"/>
      <c r="D28" s="20"/>
      <c r="E28" s="35">
        <f t="shared" si="0"/>
        <v>0</v>
      </c>
      <c r="F28" s="36">
        <f t="shared" si="1"/>
        <v>0</v>
      </c>
      <c r="G28" s="68"/>
    </row>
    <row r="29" spans="1:7" x14ac:dyDescent="0.35">
      <c r="A29" s="13" t="s">
        <v>17</v>
      </c>
      <c r="B29" s="14" t="s">
        <v>25</v>
      </c>
      <c r="C29" s="55"/>
      <c r="D29" s="20"/>
      <c r="E29" s="35">
        <f t="shared" si="0"/>
        <v>0</v>
      </c>
      <c r="F29" s="36">
        <f t="shared" si="1"/>
        <v>0</v>
      </c>
      <c r="G29" s="68"/>
    </row>
    <row r="30" spans="1:7" x14ac:dyDescent="0.35">
      <c r="A30" s="13" t="s">
        <v>17</v>
      </c>
      <c r="B30" s="14" t="s">
        <v>26</v>
      </c>
      <c r="C30" s="55"/>
      <c r="D30" s="20"/>
      <c r="E30" s="35">
        <f t="shared" si="0"/>
        <v>0</v>
      </c>
      <c r="F30" s="36">
        <f t="shared" si="1"/>
        <v>0</v>
      </c>
      <c r="G30" s="68"/>
    </row>
    <row r="31" spans="1:7" x14ac:dyDescent="0.35">
      <c r="A31" s="3"/>
      <c r="B31" s="7"/>
      <c r="C31" s="7"/>
      <c r="D31" s="7"/>
      <c r="E31" s="7"/>
      <c r="F31" s="36">
        <f t="shared" si="1"/>
        <v>0</v>
      </c>
      <c r="G31" s="101"/>
    </row>
    <row r="32" spans="1:7" x14ac:dyDescent="0.35">
      <c r="A32" s="15" t="s">
        <v>27</v>
      </c>
      <c r="B32" s="6" t="s">
        <v>28</v>
      </c>
      <c r="C32" s="53">
        <v>0</v>
      </c>
      <c r="D32" s="20"/>
      <c r="E32" s="35">
        <f t="shared" si="0"/>
        <v>0</v>
      </c>
      <c r="F32" s="36">
        <f t="shared" si="1"/>
        <v>0</v>
      </c>
      <c r="G32" s="68"/>
    </row>
    <row r="33" spans="1:7" x14ac:dyDescent="0.35">
      <c r="A33" s="15" t="s">
        <v>27</v>
      </c>
      <c r="B33" s="6" t="s">
        <v>29</v>
      </c>
      <c r="C33" s="53">
        <v>0</v>
      </c>
      <c r="D33" s="20"/>
      <c r="E33" s="35">
        <f t="shared" si="0"/>
        <v>0</v>
      </c>
      <c r="F33" s="36">
        <f t="shared" si="1"/>
        <v>0</v>
      </c>
      <c r="G33" s="68"/>
    </row>
    <row r="34" spans="1:7" x14ac:dyDescent="0.35">
      <c r="A34" s="15" t="s">
        <v>27</v>
      </c>
      <c r="B34" s="6" t="s">
        <v>30</v>
      </c>
      <c r="C34" s="53">
        <v>0</v>
      </c>
      <c r="D34" s="20"/>
      <c r="E34" s="35">
        <f t="shared" si="0"/>
        <v>0</v>
      </c>
      <c r="F34" s="36">
        <f t="shared" si="1"/>
        <v>0</v>
      </c>
      <c r="G34" s="68"/>
    </row>
    <row r="35" spans="1:7" x14ac:dyDescent="0.35">
      <c r="A35" s="15" t="s">
        <v>27</v>
      </c>
      <c r="B35" s="6" t="s">
        <v>31</v>
      </c>
      <c r="C35" s="53">
        <v>0</v>
      </c>
      <c r="D35" s="20"/>
      <c r="E35" s="35">
        <f t="shared" si="0"/>
        <v>0</v>
      </c>
      <c r="F35" s="36">
        <f t="shared" si="1"/>
        <v>0</v>
      </c>
      <c r="G35" s="68"/>
    </row>
    <row r="36" spans="1:7" x14ac:dyDescent="0.35">
      <c r="A36" s="15" t="s">
        <v>27</v>
      </c>
      <c r="B36" s="6" t="s">
        <v>32</v>
      </c>
      <c r="C36" s="53">
        <v>0</v>
      </c>
      <c r="D36" s="20"/>
      <c r="E36" s="35">
        <f t="shared" si="0"/>
        <v>0</v>
      </c>
      <c r="F36" s="36">
        <f t="shared" si="1"/>
        <v>0</v>
      </c>
      <c r="G36" s="68"/>
    </row>
    <row r="37" spans="1:7" x14ac:dyDescent="0.35">
      <c r="A37" s="15" t="s">
        <v>27</v>
      </c>
      <c r="B37" s="6" t="s">
        <v>33</v>
      </c>
      <c r="C37" s="53">
        <v>0</v>
      </c>
      <c r="D37" s="20"/>
      <c r="E37" s="35">
        <f t="shared" si="0"/>
        <v>0</v>
      </c>
      <c r="F37" s="36">
        <f t="shared" si="1"/>
        <v>0</v>
      </c>
      <c r="G37" s="68"/>
    </row>
    <row r="38" spans="1:7" x14ac:dyDescent="0.35">
      <c r="A38" s="15" t="s">
        <v>27</v>
      </c>
      <c r="B38" s="6" t="s">
        <v>34</v>
      </c>
      <c r="C38" s="53">
        <v>10</v>
      </c>
      <c r="D38" s="20"/>
      <c r="E38" s="35">
        <f t="shared" si="0"/>
        <v>10</v>
      </c>
      <c r="F38" s="36">
        <f t="shared" si="1"/>
        <v>10</v>
      </c>
      <c r="G38" s="68"/>
    </row>
    <row r="39" spans="1:7" x14ac:dyDescent="0.35">
      <c r="A39" s="15" t="s">
        <v>27</v>
      </c>
      <c r="B39" s="6" t="s">
        <v>35</v>
      </c>
      <c r="C39" s="53">
        <v>0</v>
      </c>
      <c r="D39" s="20"/>
      <c r="E39" s="35">
        <f t="shared" si="0"/>
        <v>0</v>
      </c>
      <c r="F39" s="36">
        <f t="shared" si="1"/>
        <v>0</v>
      </c>
      <c r="G39" s="68"/>
    </row>
    <row r="40" spans="1:7" x14ac:dyDescent="0.35">
      <c r="A40" s="15" t="s">
        <v>27</v>
      </c>
      <c r="B40" s="6" t="s">
        <v>36</v>
      </c>
      <c r="C40" s="53">
        <v>0</v>
      </c>
      <c r="D40" s="20"/>
      <c r="E40" s="35">
        <f t="shared" si="0"/>
        <v>0</v>
      </c>
      <c r="F40" s="36">
        <f t="shared" si="1"/>
        <v>0</v>
      </c>
      <c r="G40" s="68"/>
    </row>
    <row r="41" spans="1:7" x14ac:dyDescent="0.35">
      <c r="A41" s="15" t="s">
        <v>27</v>
      </c>
      <c r="B41" s="6" t="s">
        <v>37</v>
      </c>
      <c r="C41" s="53">
        <v>0</v>
      </c>
      <c r="D41" s="20"/>
      <c r="E41" s="35">
        <f t="shared" si="0"/>
        <v>0</v>
      </c>
      <c r="F41" s="36">
        <f t="shared" si="1"/>
        <v>0</v>
      </c>
      <c r="G41" s="68"/>
    </row>
    <row r="42" spans="1:7" x14ac:dyDescent="0.35">
      <c r="A42" s="15" t="s">
        <v>27</v>
      </c>
      <c r="B42" s="6" t="s">
        <v>38</v>
      </c>
      <c r="C42" s="53">
        <v>10</v>
      </c>
      <c r="D42" s="20"/>
      <c r="E42" s="35">
        <f t="shared" si="0"/>
        <v>10</v>
      </c>
      <c r="F42" s="36">
        <f t="shared" si="1"/>
        <v>10</v>
      </c>
      <c r="G42" s="68"/>
    </row>
    <row r="43" spans="1:7" x14ac:dyDescent="0.35">
      <c r="A43" s="15" t="s">
        <v>27</v>
      </c>
      <c r="B43" s="6" t="s">
        <v>39</v>
      </c>
      <c r="C43" s="53">
        <v>0</v>
      </c>
      <c r="D43" s="20"/>
      <c r="E43" s="35">
        <f t="shared" si="0"/>
        <v>0</v>
      </c>
      <c r="F43" s="36">
        <f t="shared" si="1"/>
        <v>0</v>
      </c>
      <c r="G43" s="68"/>
    </row>
    <row r="44" spans="1:7" x14ac:dyDescent="0.35">
      <c r="A44" s="15" t="s">
        <v>27</v>
      </c>
      <c r="B44" s="6" t="s">
        <v>40</v>
      </c>
      <c r="C44" s="53">
        <v>0</v>
      </c>
      <c r="D44" s="20"/>
      <c r="E44" s="35">
        <f t="shared" si="0"/>
        <v>0</v>
      </c>
      <c r="F44" s="36">
        <f t="shared" si="1"/>
        <v>0</v>
      </c>
      <c r="G44" s="68"/>
    </row>
    <row r="45" spans="1:7" x14ac:dyDescent="0.35">
      <c r="A45" s="15" t="s">
        <v>27</v>
      </c>
      <c r="B45" s="6" t="s">
        <v>41</v>
      </c>
      <c r="C45" s="53">
        <v>40</v>
      </c>
      <c r="D45" s="20"/>
      <c r="E45" s="35">
        <f t="shared" si="0"/>
        <v>40</v>
      </c>
      <c r="F45" s="36">
        <f t="shared" si="1"/>
        <v>40</v>
      </c>
      <c r="G45" s="68"/>
    </row>
    <row r="46" spans="1:7" x14ac:dyDescent="0.35">
      <c r="A46" s="15" t="s">
        <v>27</v>
      </c>
      <c r="B46" s="6" t="s">
        <v>42</v>
      </c>
      <c r="C46" s="53">
        <v>10</v>
      </c>
      <c r="D46" s="20"/>
      <c r="E46" s="35">
        <f t="shared" si="0"/>
        <v>10</v>
      </c>
      <c r="F46" s="36">
        <f t="shared" si="1"/>
        <v>10</v>
      </c>
      <c r="G46" s="68"/>
    </row>
    <row r="47" spans="1:7" x14ac:dyDescent="0.35">
      <c r="A47" s="15" t="s">
        <v>27</v>
      </c>
      <c r="B47" s="6" t="s">
        <v>43</v>
      </c>
      <c r="C47" s="53">
        <v>0</v>
      </c>
      <c r="D47" s="20"/>
      <c r="E47" s="35">
        <f t="shared" si="0"/>
        <v>0</v>
      </c>
      <c r="F47" s="36">
        <f t="shared" si="1"/>
        <v>0</v>
      </c>
      <c r="G47" s="68"/>
    </row>
    <row r="48" spans="1:7" x14ac:dyDescent="0.35">
      <c r="A48" s="15" t="s">
        <v>27</v>
      </c>
      <c r="B48" s="6" t="s">
        <v>44</v>
      </c>
      <c r="C48" s="53">
        <v>0</v>
      </c>
      <c r="D48" s="20"/>
      <c r="E48" s="35">
        <f t="shared" si="0"/>
        <v>0</v>
      </c>
      <c r="F48" s="36">
        <f t="shared" si="1"/>
        <v>0</v>
      </c>
      <c r="G48" s="68"/>
    </row>
    <row r="49" spans="1:7" x14ac:dyDescent="0.35">
      <c r="A49" s="15" t="s">
        <v>27</v>
      </c>
      <c r="B49" s="6" t="s">
        <v>45</v>
      </c>
      <c r="C49" s="53">
        <v>10</v>
      </c>
      <c r="D49" s="20"/>
      <c r="E49" s="35">
        <f t="shared" si="0"/>
        <v>10</v>
      </c>
      <c r="F49" s="36">
        <f t="shared" si="1"/>
        <v>10</v>
      </c>
      <c r="G49" s="68"/>
    </row>
    <row r="50" spans="1:7" x14ac:dyDescent="0.35">
      <c r="A50" s="15" t="s">
        <v>27</v>
      </c>
      <c r="B50" s="6" t="s">
        <v>46</v>
      </c>
      <c r="C50" s="53">
        <v>0</v>
      </c>
      <c r="D50" s="20"/>
      <c r="E50" s="35">
        <f t="shared" si="0"/>
        <v>0</v>
      </c>
      <c r="F50" s="36">
        <f t="shared" si="1"/>
        <v>0</v>
      </c>
      <c r="G50" s="68"/>
    </row>
    <row r="51" spans="1:7" x14ac:dyDescent="0.35">
      <c r="A51" s="15" t="s">
        <v>27</v>
      </c>
      <c r="B51" s="6" t="s">
        <v>47</v>
      </c>
      <c r="C51" s="53">
        <v>10</v>
      </c>
      <c r="D51" s="20"/>
      <c r="E51" s="35">
        <f t="shared" si="0"/>
        <v>10</v>
      </c>
      <c r="F51" s="36">
        <f t="shared" si="1"/>
        <v>10</v>
      </c>
      <c r="G51" s="68"/>
    </row>
    <row r="52" spans="1:7" x14ac:dyDescent="0.35">
      <c r="A52" s="15" t="s">
        <v>27</v>
      </c>
      <c r="B52" s="6" t="s">
        <v>48</v>
      </c>
      <c r="C52" s="53">
        <v>0</v>
      </c>
      <c r="D52" s="20"/>
      <c r="E52" s="35">
        <f t="shared" si="0"/>
        <v>0</v>
      </c>
      <c r="F52" s="36">
        <f t="shared" si="1"/>
        <v>0</v>
      </c>
      <c r="G52" s="68"/>
    </row>
    <row r="53" spans="1:7" x14ac:dyDescent="0.35">
      <c r="A53" s="15" t="s">
        <v>27</v>
      </c>
      <c r="B53" s="6" t="s">
        <v>49</v>
      </c>
      <c r="C53" s="53">
        <v>0</v>
      </c>
      <c r="D53" s="20"/>
      <c r="E53" s="35">
        <f t="shared" si="0"/>
        <v>0</v>
      </c>
      <c r="F53" s="36">
        <f t="shared" si="1"/>
        <v>0</v>
      </c>
      <c r="G53" s="68"/>
    </row>
    <row r="54" spans="1:7" x14ac:dyDescent="0.35">
      <c r="A54" s="15" t="s">
        <v>27</v>
      </c>
      <c r="B54" s="6" t="s">
        <v>50</v>
      </c>
      <c r="C54" s="53">
        <v>0</v>
      </c>
      <c r="D54" s="20"/>
      <c r="E54" s="35">
        <f t="shared" si="0"/>
        <v>0</v>
      </c>
      <c r="F54" s="36">
        <f t="shared" si="1"/>
        <v>0</v>
      </c>
      <c r="G54" s="68"/>
    </row>
    <row r="55" spans="1:7" x14ac:dyDescent="0.35">
      <c r="A55" s="15" t="s">
        <v>27</v>
      </c>
      <c r="B55" s="6" t="s">
        <v>51</v>
      </c>
      <c r="C55" s="53">
        <v>0</v>
      </c>
      <c r="D55" s="20"/>
      <c r="E55" s="35">
        <f t="shared" si="0"/>
        <v>0</v>
      </c>
      <c r="F55" s="36">
        <f t="shared" si="1"/>
        <v>0</v>
      </c>
      <c r="G55" s="68"/>
    </row>
    <row r="56" spans="1:7" x14ac:dyDescent="0.35">
      <c r="A56" s="15" t="s">
        <v>27</v>
      </c>
      <c r="B56" s="6" t="s">
        <v>52</v>
      </c>
      <c r="C56" s="53">
        <v>0</v>
      </c>
      <c r="D56" s="20"/>
      <c r="E56" s="35">
        <f t="shared" si="0"/>
        <v>0</v>
      </c>
      <c r="F56" s="36">
        <f t="shared" si="1"/>
        <v>0</v>
      </c>
      <c r="G56" s="68"/>
    </row>
    <row r="57" spans="1:7" x14ac:dyDescent="0.35">
      <c r="A57" s="15" t="s">
        <v>27</v>
      </c>
      <c r="B57" s="6" t="s">
        <v>53</v>
      </c>
      <c r="C57" s="53">
        <v>0</v>
      </c>
      <c r="D57" s="20"/>
      <c r="E57" s="35">
        <f t="shared" si="0"/>
        <v>0</v>
      </c>
      <c r="F57" s="36">
        <f t="shared" si="1"/>
        <v>0</v>
      </c>
      <c r="G57" s="68"/>
    </row>
    <row r="58" spans="1:7" x14ac:dyDescent="0.35">
      <c r="A58" s="15" t="s">
        <v>27</v>
      </c>
      <c r="B58" s="6" t="s">
        <v>54</v>
      </c>
      <c r="C58" s="53">
        <v>10</v>
      </c>
      <c r="D58" s="20"/>
      <c r="E58" s="35">
        <f t="shared" si="0"/>
        <v>10</v>
      </c>
      <c r="F58" s="36">
        <f t="shared" si="1"/>
        <v>10</v>
      </c>
      <c r="G58" s="68"/>
    </row>
    <row r="59" spans="1:7" x14ac:dyDescent="0.35">
      <c r="A59" s="15" t="s">
        <v>27</v>
      </c>
      <c r="B59" s="6" t="s">
        <v>55</v>
      </c>
      <c r="C59" s="53">
        <v>0</v>
      </c>
      <c r="D59" s="20"/>
      <c r="E59" s="35">
        <f t="shared" si="0"/>
        <v>0</v>
      </c>
      <c r="F59" s="36">
        <f t="shared" si="1"/>
        <v>0</v>
      </c>
      <c r="G59" s="68"/>
    </row>
    <row r="60" spans="1:7" x14ac:dyDescent="0.35">
      <c r="A60" s="15" t="s">
        <v>27</v>
      </c>
      <c r="B60" s="6" t="s">
        <v>56</v>
      </c>
      <c r="C60" s="53">
        <v>0</v>
      </c>
      <c r="D60" s="20"/>
      <c r="E60" s="35">
        <f t="shared" si="0"/>
        <v>0</v>
      </c>
      <c r="F60" s="36">
        <f t="shared" si="1"/>
        <v>0</v>
      </c>
      <c r="G60" s="68"/>
    </row>
    <row r="61" spans="1:7" ht="15" thickBot="1" x14ac:dyDescent="0.4">
      <c r="A61" s="4" t="s">
        <v>27</v>
      </c>
      <c r="B61" s="9" t="s">
        <v>56</v>
      </c>
      <c r="C61" s="54">
        <v>0</v>
      </c>
      <c r="D61" s="51"/>
      <c r="E61" s="35">
        <f>C61</f>
        <v>0</v>
      </c>
      <c r="F61" s="36">
        <f t="shared" si="1"/>
        <v>0</v>
      </c>
      <c r="G61" s="102"/>
    </row>
    <row r="62" spans="1:7" x14ac:dyDescent="0.35">
      <c r="B62" s="8"/>
      <c r="E62" s="34"/>
      <c r="F62" s="34"/>
      <c r="G62" s="34"/>
    </row>
    <row r="63" spans="1:7" x14ac:dyDescent="0.35">
      <c r="B63" s="8"/>
      <c r="E63" s="34"/>
      <c r="F63" s="34"/>
      <c r="G63" s="34"/>
    </row>
    <row r="64" spans="1:7" x14ac:dyDescent="0.35">
      <c r="B64" s="8"/>
      <c r="E64" s="34"/>
      <c r="F64" s="34"/>
      <c r="G64" s="34"/>
    </row>
    <row r="65" spans="2:7" x14ac:dyDescent="0.35">
      <c r="B65" s="8"/>
      <c r="E65" s="34"/>
      <c r="F65" s="34"/>
      <c r="G65" s="34"/>
    </row>
    <row r="66" spans="2:7" x14ac:dyDescent="0.35">
      <c r="B66" s="8"/>
      <c r="E66" s="34"/>
      <c r="F66" s="34"/>
      <c r="G66" s="34"/>
    </row>
    <row r="67" spans="2:7" x14ac:dyDescent="0.35">
      <c r="B67" s="8"/>
      <c r="E67" s="34"/>
      <c r="F67" s="34"/>
      <c r="G67" s="34"/>
    </row>
    <row r="68" spans="2:7" x14ac:dyDescent="0.35">
      <c r="B68" s="8"/>
      <c r="E68" s="34"/>
      <c r="F68" s="34"/>
      <c r="G68" s="34"/>
    </row>
    <row r="69" spans="2:7" x14ac:dyDescent="0.35">
      <c r="B69" s="8"/>
    </row>
    <row r="70" spans="2:7" x14ac:dyDescent="0.35">
      <c r="B70" s="8"/>
    </row>
    <row r="71" spans="2:7" x14ac:dyDescent="0.35">
      <c r="B71" s="8"/>
    </row>
    <row r="72" spans="2:7" x14ac:dyDescent="0.35">
      <c r="B72" s="8"/>
    </row>
    <row r="73" spans="2:7" x14ac:dyDescent="0.35">
      <c r="B73" s="8"/>
    </row>
    <row r="74" spans="2:7" x14ac:dyDescent="0.35">
      <c r="B74" s="8"/>
    </row>
    <row r="75" spans="2:7" x14ac:dyDescent="0.35">
      <c r="B75" s="8"/>
    </row>
    <row r="76" spans="2:7" x14ac:dyDescent="0.35">
      <c r="B76" s="8"/>
    </row>
    <row r="77" spans="2:7" x14ac:dyDescent="0.35">
      <c r="B77" s="8"/>
    </row>
    <row r="78" spans="2:7" x14ac:dyDescent="0.35">
      <c r="B78" s="8"/>
    </row>
    <row r="79" spans="2:7" x14ac:dyDescent="0.35">
      <c r="B79" s="8"/>
    </row>
    <row r="80" spans="2:7" x14ac:dyDescent="0.35">
      <c r="B80" s="8"/>
    </row>
    <row r="81" spans="2:2" x14ac:dyDescent="0.35">
      <c r="B81" s="8"/>
    </row>
    <row r="82" spans="2:2" x14ac:dyDescent="0.35">
      <c r="B82" s="8"/>
    </row>
    <row r="83" spans="2:2" x14ac:dyDescent="0.35">
      <c r="B83" s="8"/>
    </row>
    <row r="84" spans="2:2" x14ac:dyDescent="0.35">
      <c r="B84" s="8"/>
    </row>
    <row r="85" spans="2:2" x14ac:dyDescent="0.35">
      <c r="B85" s="8"/>
    </row>
    <row r="86" spans="2:2" x14ac:dyDescent="0.35">
      <c r="B86" s="8"/>
    </row>
    <row r="87" spans="2:2" x14ac:dyDescent="0.35">
      <c r="B87" s="8"/>
    </row>
    <row r="88" spans="2:2" x14ac:dyDescent="0.35">
      <c r="B88" s="8"/>
    </row>
    <row r="89" spans="2:2" x14ac:dyDescent="0.35">
      <c r="B89" s="8"/>
    </row>
    <row r="90" spans="2:2" x14ac:dyDescent="0.35">
      <c r="B90" s="5"/>
    </row>
  </sheetData>
  <mergeCells count="2">
    <mergeCell ref="C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358B-029A-48A9-AFD0-98BA71207DBA}">
  <dimension ref="A1:AC93"/>
  <sheetViews>
    <sheetView zoomScale="55" zoomScaleNormal="55" workbookViewId="0">
      <selection activeCell="BG81" sqref="BG80:BG81"/>
    </sheetView>
  </sheetViews>
  <sheetFormatPr defaultRowHeight="14.5" x14ac:dyDescent="0.35"/>
  <cols>
    <col min="4" max="4" width="17.6328125" customWidth="1"/>
    <col min="12" max="12" width="15.90625" customWidth="1"/>
    <col min="18" max="18" width="11.453125" customWidth="1"/>
    <col min="19" max="19" width="12.453125" customWidth="1"/>
    <col min="21" max="21" width="41.08984375" customWidth="1"/>
    <col min="22" max="22" width="9.54296875" bestFit="1" customWidth="1"/>
    <col min="23" max="23" width="10.6328125" bestFit="1" customWidth="1"/>
    <col min="24" max="25" width="8.81640625" bestFit="1" customWidth="1"/>
    <col min="26" max="26" width="14.08984375" customWidth="1"/>
    <col min="27" max="27" width="10.36328125" bestFit="1" customWidth="1"/>
    <col min="28" max="29" width="12.36328125" bestFit="1" customWidth="1"/>
    <col min="30" max="30" width="11.81640625" bestFit="1" customWidth="1"/>
  </cols>
  <sheetData>
    <row r="1" spans="1:29" ht="15.5" x14ac:dyDescent="0.35">
      <c r="A1" s="29" t="s">
        <v>68</v>
      </c>
      <c r="B1" s="29" t="s">
        <v>69</v>
      </c>
      <c r="C1" s="29" t="s">
        <v>70</v>
      </c>
      <c r="D1" s="29" t="s">
        <v>71</v>
      </c>
      <c r="E1" s="29" t="s">
        <v>72</v>
      </c>
      <c r="F1" s="29" t="s">
        <v>73</v>
      </c>
      <c r="G1" s="29" t="s">
        <v>74</v>
      </c>
      <c r="H1" s="29" t="s">
        <v>75</v>
      </c>
      <c r="I1" s="29" t="s">
        <v>76</v>
      </c>
      <c r="J1" s="29" t="s">
        <v>77</v>
      </c>
      <c r="K1" s="29" t="s">
        <v>78</v>
      </c>
      <c r="L1" s="29" t="s">
        <v>79</v>
      </c>
      <c r="M1" s="29" t="s">
        <v>80</v>
      </c>
      <c r="N1" s="29" t="s">
        <v>81</v>
      </c>
    </row>
    <row r="2" spans="1:29" ht="15.5" x14ac:dyDescent="0.35">
      <c r="A2" s="29" t="s">
        <v>82</v>
      </c>
      <c r="B2" s="29" t="s">
        <v>83</v>
      </c>
      <c r="C2" s="29" t="s">
        <v>114</v>
      </c>
      <c r="D2" s="29" t="s">
        <v>64</v>
      </c>
      <c r="E2" s="29" t="s">
        <v>84</v>
      </c>
      <c r="F2" s="29" t="s">
        <v>85</v>
      </c>
      <c r="G2" s="29" t="s">
        <v>86</v>
      </c>
      <c r="H2" s="29" t="s">
        <v>87</v>
      </c>
      <c r="I2" s="29" t="s">
        <v>88</v>
      </c>
      <c r="J2" s="29" t="s">
        <v>88</v>
      </c>
      <c r="K2" s="29" t="s">
        <v>89</v>
      </c>
      <c r="L2" s="30">
        <v>932273</v>
      </c>
      <c r="M2" s="29" t="s">
        <v>90</v>
      </c>
      <c r="N2" s="29" t="s">
        <v>91</v>
      </c>
    </row>
    <row r="3" spans="1:29" ht="15.5" x14ac:dyDescent="0.35">
      <c r="A3" s="29" t="s">
        <v>82</v>
      </c>
      <c r="B3" s="29" t="s">
        <v>83</v>
      </c>
      <c r="C3" s="29" t="s">
        <v>114</v>
      </c>
      <c r="D3" s="29" t="s">
        <v>64</v>
      </c>
      <c r="E3" s="29" t="s">
        <v>84</v>
      </c>
      <c r="F3" s="29" t="s">
        <v>85</v>
      </c>
      <c r="G3" s="29" t="s">
        <v>86</v>
      </c>
      <c r="H3" s="29" t="s">
        <v>87</v>
      </c>
      <c r="I3" s="29" t="s">
        <v>92</v>
      </c>
      <c r="J3" s="29" t="s">
        <v>92</v>
      </c>
      <c r="K3" s="29" t="s">
        <v>89</v>
      </c>
      <c r="L3" s="30">
        <v>947021</v>
      </c>
      <c r="M3" s="29" t="s">
        <v>90</v>
      </c>
      <c r="N3" s="29" t="s">
        <v>91</v>
      </c>
    </row>
    <row r="4" spans="1:29" ht="15.5" x14ac:dyDescent="0.35">
      <c r="A4" s="29" t="s">
        <v>82</v>
      </c>
      <c r="B4" s="29" t="s">
        <v>83</v>
      </c>
      <c r="C4" s="29" t="s">
        <v>114</v>
      </c>
      <c r="D4" s="29" t="s">
        <v>64</v>
      </c>
      <c r="E4" s="29" t="s">
        <v>84</v>
      </c>
      <c r="F4" s="29" t="s">
        <v>85</v>
      </c>
      <c r="G4" s="29" t="s">
        <v>86</v>
      </c>
      <c r="H4" s="29" t="s">
        <v>87</v>
      </c>
      <c r="I4" s="29" t="s">
        <v>93</v>
      </c>
      <c r="J4" s="29" t="s">
        <v>93</v>
      </c>
      <c r="K4" s="29" t="s">
        <v>89</v>
      </c>
      <c r="L4" s="30">
        <v>969549</v>
      </c>
      <c r="M4" s="29" t="s">
        <v>90</v>
      </c>
      <c r="N4" s="29" t="s">
        <v>91</v>
      </c>
      <c r="T4" s="19"/>
      <c r="W4" s="65"/>
    </row>
    <row r="5" spans="1:29" ht="15.5" customHeight="1" x14ac:dyDescent="0.35">
      <c r="A5" s="29" t="s">
        <v>82</v>
      </c>
      <c r="B5" s="29" t="s">
        <v>83</v>
      </c>
      <c r="C5" s="29" t="s">
        <v>114</v>
      </c>
      <c r="D5" s="29" t="s">
        <v>64</v>
      </c>
      <c r="E5" s="29" t="s">
        <v>84</v>
      </c>
      <c r="F5" s="29" t="s">
        <v>85</v>
      </c>
      <c r="G5" s="29" t="s">
        <v>86</v>
      </c>
      <c r="H5" s="29" t="s">
        <v>87</v>
      </c>
      <c r="I5" s="29" t="s">
        <v>94</v>
      </c>
      <c r="J5" s="29" t="s">
        <v>94</v>
      </c>
      <c r="K5" s="29" t="s">
        <v>89</v>
      </c>
      <c r="L5" s="30">
        <v>988016</v>
      </c>
      <c r="M5" s="29" t="s">
        <v>90</v>
      </c>
      <c r="N5" s="29" t="s">
        <v>91</v>
      </c>
      <c r="S5" s="86"/>
      <c r="T5" s="90" t="s">
        <v>131</v>
      </c>
      <c r="U5" s="90" t="s">
        <v>132</v>
      </c>
      <c r="V5" s="18"/>
      <c r="W5" s="87"/>
      <c r="X5" s="87"/>
    </row>
    <row r="6" spans="1:29" ht="15.5" customHeight="1" x14ac:dyDescent="0.35">
      <c r="A6" s="29" t="s">
        <v>82</v>
      </c>
      <c r="B6" s="29" t="s">
        <v>83</v>
      </c>
      <c r="C6" s="29" t="s">
        <v>114</v>
      </c>
      <c r="D6" s="29" t="s">
        <v>64</v>
      </c>
      <c r="E6" s="29" t="s">
        <v>84</v>
      </c>
      <c r="F6" s="29" t="s">
        <v>85</v>
      </c>
      <c r="G6" s="29" t="s">
        <v>86</v>
      </c>
      <c r="H6" s="29" t="s">
        <v>87</v>
      </c>
      <c r="I6" s="29" t="s">
        <v>95</v>
      </c>
      <c r="J6" s="29" t="s">
        <v>95</v>
      </c>
      <c r="K6" s="29" t="s">
        <v>89</v>
      </c>
      <c r="L6" s="30">
        <v>1004363</v>
      </c>
      <c r="M6" s="29" t="s">
        <v>90</v>
      </c>
      <c r="N6" s="29" t="s">
        <v>91</v>
      </c>
      <c r="Q6" s="32"/>
      <c r="R6" s="32"/>
      <c r="S6" s="87" t="s">
        <v>75</v>
      </c>
      <c r="T6" s="90"/>
      <c r="U6" s="90"/>
      <c r="V6" s="18"/>
      <c r="W6" s="87"/>
      <c r="X6" s="87"/>
    </row>
    <row r="7" spans="1:29" ht="29" x14ac:dyDescent="0.35">
      <c r="A7" s="29" t="s">
        <v>82</v>
      </c>
      <c r="B7" s="29" t="s">
        <v>83</v>
      </c>
      <c r="C7" s="29" t="s">
        <v>114</v>
      </c>
      <c r="D7" s="29" t="s">
        <v>64</v>
      </c>
      <c r="E7" s="29" t="s">
        <v>84</v>
      </c>
      <c r="F7" s="29" t="s">
        <v>85</v>
      </c>
      <c r="G7" s="29" t="s">
        <v>86</v>
      </c>
      <c r="H7" s="29" t="s">
        <v>87</v>
      </c>
      <c r="I7" s="29" t="s">
        <v>96</v>
      </c>
      <c r="J7" s="29" t="s">
        <v>96</v>
      </c>
      <c r="K7" s="29" t="s">
        <v>89</v>
      </c>
      <c r="L7" s="30">
        <v>1034890</v>
      </c>
      <c r="M7" s="29" t="s">
        <v>90</v>
      </c>
      <c r="N7" s="29" t="s">
        <v>91</v>
      </c>
      <c r="P7" s="32"/>
      <c r="Q7" s="32"/>
      <c r="R7" s="32"/>
      <c r="S7" s="87"/>
      <c r="T7" s="93"/>
      <c r="U7" s="93"/>
      <c r="V7" s="94" t="s">
        <v>138</v>
      </c>
      <c r="W7" s="94" t="s">
        <v>139</v>
      </c>
      <c r="X7" s="94">
        <v>2010</v>
      </c>
      <c r="Y7" s="97" t="s">
        <v>140</v>
      </c>
    </row>
    <row r="8" spans="1:29" ht="15.5" x14ac:dyDescent="0.35">
      <c r="A8" s="29" t="s">
        <v>82</v>
      </c>
      <c r="B8" s="29" t="s">
        <v>83</v>
      </c>
      <c r="C8" s="29" t="s">
        <v>114</v>
      </c>
      <c r="D8" s="29" t="s">
        <v>64</v>
      </c>
      <c r="E8" s="29" t="s">
        <v>84</v>
      </c>
      <c r="F8" s="29" t="s">
        <v>85</v>
      </c>
      <c r="G8" s="29" t="s">
        <v>86</v>
      </c>
      <c r="H8" s="29" t="s">
        <v>87</v>
      </c>
      <c r="I8" s="29" t="s">
        <v>97</v>
      </c>
      <c r="J8" s="29" t="s">
        <v>97</v>
      </c>
      <c r="K8" s="29" t="s">
        <v>89</v>
      </c>
      <c r="L8" s="30">
        <v>1074764</v>
      </c>
      <c r="M8" s="29" t="s">
        <v>90</v>
      </c>
      <c r="N8" s="29" t="s">
        <v>91</v>
      </c>
      <c r="P8" s="32"/>
      <c r="Q8" s="32"/>
      <c r="R8" s="32"/>
      <c r="S8" s="91" t="s">
        <v>87</v>
      </c>
      <c r="T8" s="95" t="s">
        <v>87</v>
      </c>
      <c r="U8" s="95" t="s">
        <v>133</v>
      </c>
      <c r="V8" s="96">
        <v>41818.82</v>
      </c>
      <c r="W8" s="95">
        <f>41818.82*2010-82766669.92</f>
        <v>1289158.2800000012</v>
      </c>
      <c r="X8" s="95"/>
      <c r="Y8" s="98">
        <f>(V8/W8)</f>
        <v>3.2438856150386719E-2</v>
      </c>
      <c r="Z8" s="65"/>
      <c r="AA8" s="65"/>
      <c r="AB8" s="67"/>
      <c r="AC8" s="67"/>
    </row>
    <row r="9" spans="1:29" ht="15.5" x14ac:dyDescent="0.35">
      <c r="A9" s="29" t="s">
        <v>82</v>
      </c>
      <c r="B9" s="29" t="s">
        <v>83</v>
      </c>
      <c r="C9" s="29" t="s">
        <v>114</v>
      </c>
      <c r="D9" s="29" t="s">
        <v>64</v>
      </c>
      <c r="E9" s="29" t="s">
        <v>84</v>
      </c>
      <c r="F9" s="29" t="s">
        <v>85</v>
      </c>
      <c r="G9" s="29" t="s">
        <v>86</v>
      </c>
      <c r="H9" s="29" t="s">
        <v>87</v>
      </c>
      <c r="I9" s="29" t="s">
        <v>98</v>
      </c>
      <c r="J9" s="29" t="s">
        <v>98</v>
      </c>
      <c r="K9" s="29" t="s">
        <v>89</v>
      </c>
      <c r="L9" s="30">
        <v>1116733</v>
      </c>
      <c r="M9" s="29" t="s">
        <v>90</v>
      </c>
      <c r="N9" s="29" t="s">
        <v>91</v>
      </c>
      <c r="P9" s="32"/>
      <c r="Q9" s="32"/>
      <c r="R9" s="33"/>
      <c r="S9" s="91" t="s">
        <v>127</v>
      </c>
      <c r="T9" s="95" t="s">
        <v>127</v>
      </c>
      <c r="U9" s="95" t="s">
        <v>134</v>
      </c>
      <c r="V9" s="96">
        <v>-22438.28</v>
      </c>
      <c r="W9" s="95">
        <f>(-22438.28*X7)+46087399</f>
        <v>986456.20000000298</v>
      </c>
      <c r="X9" s="95"/>
      <c r="Y9" s="98">
        <f t="shared" ref="Y9:Y11" si="0">(V9/W9)</f>
        <v>-2.2746352042797166E-2</v>
      </c>
      <c r="Z9" s="65"/>
      <c r="AA9" s="66"/>
      <c r="AB9" s="67"/>
      <c r="AC9" s="19"/>
    </row>
    <row r="10" spans="1:29" ht="15.5" x14ac:dyDescent="0.35">
      <c r="A10" s="29" t="s">
        <v>82</v>
      </c>
      <c r="B10" s="29" t="s">
        <v>83</v>
      </c>
      <c r="C10" s="29" t="s">
        <v>114</v>
      </c>
      <c r="D10" s="29" t="s">
        <v>64</v>
      </c>
      <c r="E10" s="29" t="s">
        <v>84</v>
      </c>
      <c r="F10" s="29" t="s">
        <v>85</v>
      </c>
      <c r="G10" s="29" t="s">
        <v>86</v>
      </c>
      <c r="H10" s="29" t="s">
        <v>87</v>
      </c>
      <c r="I10" s="29" t="s">
        <v>99</v>
      </c>
      <c r="J10" s="29" t="s">
        <v>99</v>
      </c>
      <c r="K10" s="29" t="s">
        <v>89</v>
      </c>
      <c r="L10" s="30">
        <v>1168026</v>
      </c>
      <c r="M10" s="29" t="s">
        <v>90</v>
      </c>
      <c r="N10" s="29" t="s">
        <v>91</v>
      </c>
      <c r="P10" s="32"/>
      <c r="Q10" s="32"/>
      <c r="R10" s="33"/>
      <c r="S10" s="91" t="s">
        <v>129</v>
      </c>
      <c r="T10" s="95" t="s">
        <v>129</v>
      </c>
      <c r="U10" s="95" t="s">
        <v>135</v>
      </c>
      <c r="V10" s="96">
        <v>121622.41</v>
      </c>
      <c r="W10" s="95">
        <f>(121622.41*X7)-240162432.23</f>
        <v>4298611.8700000048</v>
      </c>
      <c r="X10" s="95"/>
      <c r="Y10" s="98">
        <f t="shared" si="0"/>
        <v>2.8293415101931469E-2</v>
      </c>
      <c r="Z10" s="65"/>
      <c r="AA10" s="66"/>
      <c r="AB10" s="67"/>
    </row>
    <row r="11" spans="1:29" ht="15.5" x14ac:dyDescent="0.35">
      <c r="A11" s="29" t="s">
        <v>82</v>
      </c>
      <c r="B11" s="29" t="s">
        <v>83</v>
      </c>
      <c r="C11" s="29" t="s">
        <v>114</v>
      </c>
      <c r="D11" s="29" t="s">
        <v>64</v>
      </c>
      <c r="E11" s="29" t="s">
        <v>84</v>
      </c>
      <c r="F11" s="29" t="s">
        <v>85</v>
      </c>
      <c r="G11" s="29" t="s">
        <v>86</v>
      </c>
      <c r="H11" s="29" t="s">
        <v>87</v>
      </c>
      <c r="I11" s="29" t="s">
        <v>100</v>
      </c>
      <c r="J11" s="29" t="s">
        <v>100</v>
      </c>
      <c r="K11" s="29" t="s">
        <v>89</v>
      </c>
      <c r="L11" s="30">
        <v>1278070</v>
      </c>
      <c r="M11" s="29" t="s">
        <v>90</v>
      </c>
      <c r="N11" s="29" t="s">
        <v>91</v>
      </c>
      <c r="P11" s="32"/>
      <c r="Q11" s="32"/>
      <c r="R11" s="33"/>
      <c r="S11" s="91" t="s">
        <v>136</v>
      </c>
      <c r="T11" s="95" t="s">
        <v>136</v>
      </c>
      <c r="U11" s="95" t="s">
        <v>137</v>
      </c>
      <c r="V11" s="92">
        <v>99184.13</v>
      </c>
      <c r="W11" s="95">
        <f>99184.13*(2010)-194075033.2</f>
        <v>5285068.1000000238</v>
      </c>
      <c r="X11" s="95"/>
      <c r="Y11" s="98">
        <f t="shared" si="0"/>
        <v>1.876685940905843E-2</v>
      </c>
      <c r="Z11" s="65"/>
      <c r="AA11" s="66"/>
      <c r="AB11" s="67"/>
    </row>
    <row r="12" spans="1:29" ht="15.5" x14ac:dyDescent="0.35">
      <c r="A12" s="29" t="s">
        <v>82</v>
      </c>
      <c r="B12" s="29" t="s">
        <v>83</v>
      </c>
      <c r="C12" s="29" t="s">
        <v>114</v>
      </c>
      <c r="D12" s="29" t="s">
        <v>64</v>
      </c>
      <c r="E12" s="29" t="s">
        <v>84</v>
      </c>
      <c r="F12" s="29" t="s">
        <v>85</v>
      </c>
      <c r="G12" s="29" t="s">
        <v>86</v>
      </c>
      <c r="H12" s="29" t="s">
        <v>87</v>
      </c>
      <c r="I12" s="29" t="s">
        <v>101</v>
      </c>
      <c r="J12" s="29" t="s">
        <v>101</v>
      </c>
      <c r="K12" s="29" t="s">
        <v>89</v>
      </c>
      <c r="L12" s="30">
        <v>1298825</v>
      </c>
      <c r="M12" s="29" t="s">
        <v>90</v>
      </c>
      <c r="N12" s="29" t="s">
        <v>91</v>
      </c>
      <c r="P12" s="32"/>
      <c r="Q12" s="32"/>
      <c r="R12" s="33"/>
      <c r="S12" s="91"/>
      <c r="T12" s="88"/>
      <c r="U12" s="89"/>
      <c r="V12" s="88"/>
      <c r="W12" s="88"/>
      <c r="X12" s="88"/>
      <c r="Z12" s="65"/>
      <c r="AA12" s="66"/>
      <c r="AB12" s="67"/>
    </row>
    <row r="13" spans="1:29" ht="15.5" x14ac:dyDescent="0.35">
      <c r="A13" s="29" t="s">
        <v>82</v>
      </c>
      <c r="B13" s="29" t="s">
        <v>83</v>
      </c>
      <c r="C13" s="29" t="s">
        <v>114</v>
      </c>
      <c r="D13" s="29" t="s">
        <v>64</v>
      </c>
      <c r="E13" s="29" t="s">
        <v>84</v>
      </c>
      <c r="F13" s="29" t="s">
        <v>85</v>
      </c>
      <c r="G13" s="29" t="s">
        <v>86</v>
      </c>
      <c r="H13" s="29" t="s">
        <v>87</v>
      </c>
      <c r="I13" s="29" t="s">
        <v>102</v>
      </c>
      <c r="J13" s="29" t="s">
        <v>102</v>
      </c>
      <c r="K13" s="29" t="s">
        <v>89</v>
      </c>
      <c r="L13" s="30">
        <v>1338583</v>
      </c>
      <c r="M13" s="29" t="s">
        <v>90</v>
      </c>
      <c r="N13" s="29" t="s">
        <v>91</v>
      </c>
      <c r="P13" s="32"/>
      <c r="Q13" s="32"/>
      <c r="R13" s="33"/>
      <c r="S13" s="91"/>
      <c r="T13" s="88"/>
      <c r="U13" s="89"/>
      <c r="V13" s="88"/>
      <c r="W13" s="88"/>
      <c r="X13" s="88"/>
      <c r="Z13" s="65"/>
      <c r="AA13" s="66"/>
      <c r="AB13" s="67"/>
    </row>
    <row r="14" spans="1:29" ht="15.5" x14ac:dyDescent="0.35">
      <c r="A14" s="29" t="s">
        <v>82</v>
      </c>
      <c r="B14" s="29" t="s">
        <v>83</v>
      </c>
      <c r="C14" s="29" t="s">
        <v>114</v>
      </c>
      <c r="D14" s="29" t="s">
        <v>64</v>
      </c>
      <c r="E14" s="29" t="s">
        <v>84</v>
      </c>
      <c r="F14" s="29" t="s">
        <v>85</v>
      </c>
      <c r="G14" s="29" t="s">
        <v>86</v>
      </c>
      <c r="H14" s="29" t="s">
        <v>87</v>
      </c>
      <c r="I14" s="29" t="s">
        <v>103</v>
      </c>
      <c r="J14" s="29" t="s">
        <v>103</v>
      </c>
      <c r="K14" s="29" t="s">
        <v>89</v>
      </c>
      <c r="L14" s="30">
        <v>1367466</v>
      </c>
      <c r="M14" s="29" t="s">
        <v>90</v>
      </c>
      <c r="N14" s="29" t="s">
        <v>91</v>
      </c>
      <c r="P14" s="32"/>
      <c r="Q14" s="32"/>
      <c r="R14" s="32"/>
      <c r="S14" s="91"/>
      <c r="T14" s="88"/>
      <c r="U14" s="89"/>
      <c r="V14" s="88"/>
      <c r="W14" s="88"/>
      <c r="X14" s="88"/>
      <c r="AA14" s="66"/>
      <c r="AB14" s="67"/>
    </row>
    <row r="15" spans="1:29" ht="15.5" x14ac:dyDescent="0.35">
      <c r="A15" s="29" t="s">
        <v>82</v>
      </c>
      <c r="B15" s="29" t="s">
        <v>83</v>
      </c>
      <c r="C15" s="29" t="s">
        <v>114</v>
      </c>
      <c r="D15" s="29" t="s">
        <v>64</v>
      </c>
      <c r="E15" s="29" t="s">
        <v>84</v>
      </c>
      <c r="F15" s="29" t="s">
        <v>85</v>
      </c>
      <c r="G15" s="29" t="s">
        <v>86</v>
      </c>
      <c r="H15" s="29" t="s">
        <v>87</v>
      </c>
      <c r="I15" s="29" t="s">
        <v>104</v>
      </c>
      <c r="J15" s="29" t="s">
        <v>104</v>
      </c>
      <c r="K15" s="29" t="s">
        <v>89</v>
      </c>
      <c r="L15" s="30">
        <v>1404168</v>
      </c>
      <c r="M15" s="29" t="s">
        <v>90</v>
      </c>
      <c r="N15" s="29" t="s">
        <v>91</v>
      </c>
      <c r="Q15" s="32"/>
      <c r="R15" s="32"/>
      <c r="S15" s="91"/>
      <c r="T15" s="88"/>
      <c r="U15" s="89"/>
      <c r="V15" s="88"/>
      <c r="W15" s="88"/>
      <c r="X15" s="88"/>
      <c r="Z15" s="65"/>
      <c r="AA15" s="66"/>
      <c r="AB15" s="67"/>
    </row>
    <row r="16" spans="1:29" ht="15.5" x14ac:dyDescent="0.35">
      <c r="A16" s="29" t="s">
        <v>82</v>
      </c>
      <c r="B16" s="29" t="s">
        <v>83</v>
      </c>
      <c r="C16" s="29" t="s">
        <v>114</v>
      </c>
      <c r="D16" s="29" t="s">
        <v>64</v>
      </c>
      <c r="E16" s="29" t="s">
        <v>84</v>
      </c>
      <c r="F16" s="29" t="s">
        <v>85</v>
      </c>
      <c r="G16" s="29" t="s">
        <v>86</v>
      </c>
      <c r="H16" s="29" t="s">
        <v>87</v>
      </c>
      <c r="I16" s="29" t="s">
        <v>105</v>
      </c>
      <c r="J16" s="29" t="s">
        <v>105</v>
      </c>
      <c r="K16" s="29" t="s">
        <v>89</v>
      </c>
      <c r="L16" s="30">
        <v>1458377</v>
      </c>
      <c r="M16" s="29" t="s">
        <v>90</v>
      </c>
      <c r="N16" s="29" t="s">
        <v>91</v>
      </c>
      <c r="Q16" s="32"/>
      <c r="R16" s="32"/>
      <c r="S16" s="91"/>
      <c r="T16" s="88"/>
      <c r="U16" s="89"/>
      <c r="V16" s="88"/>
      <c r="W16" s="88"/>
      <c r="X16" s="88"/>
      <c r="Z16" s="65"/>
      <c r="AA16" s="66"/>
      <c r="AB16" s="67"/>
    </row>
    <row r="17" spans="1:27" ht="15.5" x14ac:dyDescent="0.35">
      <c r="A17" s="29" t="s">
        <v>82</v>
      </c>
      <c r="B17" s="29" t="s">
        <v>83</v>
      </c>
      <c r="C17" s="29" t="s">
        <v>114</v>
      </c>
      <c r="D17" s="29" t="s">
        <v>64</v>
      </c>
      <c r="E17" s="29" t="s">
        <v>84</v>
      </c>
      <c r="F17" s="29" t="s">
        <v>85</v>
      </c>
      <c r="G17" s="29" t="s">
        <v>86</v>
      </c>
      <c r="H17" s="29" t="s">
        <v>87</v>
      </c>
      <c r="I17" s="29" t="s">
        <v>106</v>
      </c>
      <c r="J17" s="29" t="s">
        <v>106</v>
      </c>
      <c r="K17" s="29" t="s">
        <v>89</v>
      </c>
      <c r="L17" s="30">
        <v>1492517</v>
      </c>
      <c r="M17" s="29" t="s">
        <v>90</v>
      </c>
      <c r="N17" s="29" t="s">
        <v>91</v>
      </c>
      <c r="Q17" s="32"/>
      <c r="R17" s="32"/>
      <c r="S17" s="91"/>
      <c r="T17" s="88"/>
      <c r="U17" s="89"/>
      <c r="V17" s="88"/>
      <c r="W17" s="88"/>
      <c r="X17" s="88"/>
      <c r="Z17" s="65"/>
      <c r="AA17" s="66"/>
    </row>
    <row r="18" spans="1:27" ht="15.5" x14ac:dyDescent="0.35">
      <c r="A18" s="29" t="s">
        <v>82</v>
      </c>
      <c r="B18" s="29" t="s">
        <v>83</v>
      </c>
      <c r="C18" s="29" t="s">
        <v>114</v>
      </c>
      <c r="D18" s="29" t="s">
        <v>64</v>
      </c>
      <c r="E18" s="29" t="s">
        <v>84</v>
      </c>
      <c r="F18" s="29" t="s">
        <v>85</v>
      </c>
      <c r="G18" s="29" t="s">
        <v>86</v>
      </c>
      <c r="H18" s="29" t="s">
        <v>87</v>
      </c>
      <c r="I18" s="29" t="s">
        <v>107</v>
      </c>
      <c r="J18" s="29" t="s">
        <v>107</v>
      </c>
      <c r="K18" s="29" t="s">
        <v>89</v>
      </c>
      <c r="L18" s="30">
        <v>1527763</v>
      </c>
      <c r="M18" s="29" t="s">
        <v>90</v>
      </c>
      <c r="N18" s="29" t="s">
        <v>91</v>
      </c>
    </row>
    <row r="19" spans="1:27" ht="15.5" x14ac:dyDescent="0.35">
      <c r="A19" s="29" t="s">
        <v>82</v>
      </c>
      <c r="B19" s="29" t="s">
        <v>83</v>
      </c>
      <c r="C19" s="29" t="s">
        <v>114</v>
      </c>
      <c r="D19" s="29" t="s">
        <v>64</v>
      </c>
      <c r="E19" s="29" t="s">
        <v>84</v>
      </c>
      <c r="F19" s="29" t="s">
        <v>85</v>
      </c>
      <c r="G19" s="29" t="s">
        <v>86</v>
      </c>
      <c r="H19" s="29" t="s">
        <v>87</v>
      </c>
      <c r="I19" s="29" t="s">
        <v>108</v>
      </c>
      <c r="J19" s="29" t="s">
        <v>108</v>
      </c>
      <c r="K19" s="29" t="s">
        <v>89</v>
      </c>
      <c r="L19" s="30">
        <v>1575434</v>
      </c>
      <c r="M19" s="29" t="s">
        <v>90</v>
      </c>
      <c r="N19" s="29" t="s">
        <v>91</v>
      </c>
    </row>
    <row r="20" spans="1:27" ht="15.5" x14ac:dyDescent="0.35">
      <c r="A20" s="29" t="s">
        <v>82</v>
      </c>
      <c r="B20" s="29" t="s">
        <v>83</v>
      </c>
      <c r="C20" s="29" t="s">
        <v>114</v>
      </c>
      <c r="D20" s="29" t="s">
        <v>64</v>
      </c>
      <c r="E20" s="29" t="s">
        <v>84</v>
      </c>
      <c r="F20" s="29" t="s">
        <v>85</v>
      </c>
      <c r="G20" s="29" t="s">
        <v>86</v>
      </c>
      <c r="H20" s="29" t="s">
        <v>87</v>
      </c>
      <c r="I20" s="29" t="s">
        <v>109</v>
      </c>
      <c r="J20" s="29" t="s">
        <v>109</v>
      </c>
      <c r="K20" s="29" t="s">
        <v>89</v>
      </c>
      <c r="L20" s="30">
        <v>1627296</v>
      </c>
      <c r="M20" s="29" t="s">
        <v>90</v>
      </c>
      <c r="N20" s="29" t="s">
        <v>91</v>
      </c>
    </row>
    <row r="21" spans="1:27" ht="15.5" x14ac:dyDescent="0.35">
      <c r="A21" s="29" t="s">
        <v>82</v>
      </c>
      <c r="B21" s="29" t="s">
        <v>83</v>
      </c>
      <c r="C21" s="29" t="s">
        <v>114</v>
      </c>
      <c r="D21" s="29" t="s">
        <v>64</v>
      </c>
      <c r="E21" s="29" t="s">
        <v>84</v>
      </c>
      <c r="F21" s="29" t="s">
        <v>85</v>
      </c>
      <c r="G21" s="29" t="s">
        <v>86</v>
      </c>
      <c r="H21" s="29" t="s">
        <v>87</v>
      </c>
      <c r="I21" s="29" t="s">
        <v>110</v>
      </c>
      <c r="J21" s="29" t="s">
        <v>110</v>
      </c>
      <c r="K21" s="29" t="s">
        <v>89</v>
      </c>
      <c r="L21" s="30">
        <v>1680750</v>
      </c>
      <c r="M21" s="29" t="s">
        <v>90</v>
      </c>
      <c r="N21" s="29" t="s">
        <v>91</v>
      </c>
    </row>
    <row r="22" spans="1:27" ht="15.5" x14ac:dyDescent="0.35">
      <c r="A22" s="29" t="s">
        <v>82</v>
      </c>
      <c r="B22" s="29" t="s">
        <v>83</v>
      </c>
      <c r="C22" s="29" t="s">
        <v>114</v>
      </c>
      <c r="D22" s="29" t="s">
        <v>64</v>
      </c>
      <c r="E22" s="29" t="s">
        <v>84</v>
      </c>
      <c r="F22" s="29" t="s">
        <v>85</v>
      </c>
      <c r="G22" s="29" t="s">
        <v>86</v>
      </c>
      <c r="H22" s="29" t="s">
        <v>87</v>
      </c>
      <c r="I22" s="29" t="s">
        <v>111</v>
      </c>
      <c r="J22" s="29" t="s">
        <v>111</v>
      </c>
      <c r="K22" s="29" t="s">
        <v>89</v>
      </c>
      <c r="L22" s="30">
        <v>1715776</v>
      </c>
      <c r="M22" s="29" t="s">
        <v>90</v>
      </c>
      <c r="N22" s="29" t="s">
        <v>91</v>
      </c>
    </row>
    <row r="23" spans="1:27" ht="15.5" x14ac:dyDescent="0.35">
      <c r="A23" s="29" t="s">
        <v>82</v>
      </c>
      <c r="B23" s="29" t="s">
        <v>83</v>
      </c>
      <c r="C23" s="29" t="s">
        <v>114</v>
      </c>
      <c r="D23" s="29" t="s">
        <v>64</v>
      </c>
      <c r="E23" s="29" t="s">
        <v>84</v>
      </c>
      <c r="F23" s="29" t="s">
        <v>85</v>
      </c>
      <c r="G23" s="29" t="s">
        <v>86</v>
      </c>
      <c r="H23" s="29" t="s">
        <v>87</v>
      </c>
      <c r="I23" s="29" t="s">
        <v>112</v>
      </c>
      <c r="J23" s="29" t="s">
        <v>112</v>
      </c>
      <c r="K23" s="29" t="s">
        <v>89</v>
      </c>
      <c r="L23" s="30">
        <v>1750467</v>
      </c>
      <c r="M23" s="29" t="s">
        <v>90</v>
      </c>
      <c r="N23" s="29" t="s">
        <v>91</v>
      </c>
    </row>
    <row r="24" spans="1:27" ht="15.5" x14ac:dyDescent="0.35">
      <c r="A24" s="29" t="s">
        <v>82</v>
      </c>
      <c r="B24" s="29" t="s">
        <v>83</v>
      </c>
      <c r="C24" s="29" t="s">
        <v>114</v>
      </c>
      <c r="D24" s="29" t="s">
        <v>64</v>
      </c>
      <c r="E24" s="29" t="s">
        <v>84</v>
      </c>
      <c r="F24" s="29" t="s">
        <v>85</v>
      </c>
      <c r="G24" s="29" t="s">
        <v>86</v>
      </c>
      <c r="H24" s="29" t="s">
        <v>87</v>
      </c>
      <c r="I24" s="29" t="s">
        <v>113</v>
      </c>
      <c r="J24" s="29" t="s">
        <v>113</v>
      </c>
      <c r="K24" s="29" t="s">
        <v>89</v>
      </c>
      <c r="L24" s="30">
        <v>1783469</v>
      </c>
      <c r="M24" s="29" t="s">
        <v>90</v>
      </c>
      <c r="N24" s="29" t="s">
        <v>91</v>
      </c>
    </row>
    <row r="25" spans="1:27" ht="15.5" x14ac:dyDescent="0.35">
      <c r="A25" s="84" t="s">
        <v>82</v>
      </c>
      <c r="B25" s="84" t="s">
        <v>83</v>
      </c>
      <c r="C25" s="84" t="s">
        <v>114</v>
      </c>
      <c r="D25" s="84" t="s">
        <v>64</v>
      </c>
      <c r="E25" s="84" t="s">
        <v>84</v>
      </c>
      <c r="F25" s="84" t="s">
        <v>85</v>
      </c>
      <c r="G25" s="84" t="s">
        <v>126</v>
      </c>
      <c r="H25" s="84" t="s">
        <v>127</v>
      </c>
      <c r="I25" s="84" t="s">
        <v>88</v>
      </c>
      <c r="J25" s="84" t="s">
        <v>88</v>
      </c>
      <c r="K25" s="84" t="s">
        <v>89</v>
      </c>
      <c r="L25" s="85">
        <v>542713</v>
      </c>
      <c r="M25" s="84" t="s">
        <v>90</v>
      </c>
      <c r="N25" s="84" t="s">
        <v>91</v>
      </c>
    </row>
    <row r="26" spans="1:27" ht="15.5" x14ac:dyDescent="0.35">
      <c r="A26" s="84" t="s">
        <v>82</v>
      </c>
      <c r="B26" s="84" t="s">
        <v>83</v>
      </c>
      <c r="C26" s="84" t="s">
        <v>114</v>
      </c>
      <c r="D26" s="84" t="s">
        <v>64</v>
      </c>
      <c r="E26" s="84" t="s">
        <v>84</v>
      </c>
      <c r="F26" s="84" t="s">
        <v>85</v>
      </c>
      <c r="G26" s="84" t="s">
        <v>126</v>
      </c>
      <c r="H26" s="84" t="s">
        <v>127</v>
      </c>
      <c r="I26" s="84" t="s">
        <v>92</v>
      </c>
      <c r="J26" s="84" t="s">
        <v>92</v>
      </c>
      <c r="K26" s="84" t="s">
        <v>89</v>
      </c>
      <c r="L26" s="85">
        <v>601429</v>
      </c>
      <c r="M26" s="84" t="s">
        <v>90</v>
      </c>
      <c r="N26" s="84" t="s">
        <v>91</v>
      </c>
    </row>
    <row r="27" spans="1:27" ht="15.5" x14ac:dyDescent="0.35">
      <c r="A27" s="84" t="s">
        <v>82</v>
      </c>
      <c r="B27" s="84" t="s">
        <v>83</v>
      </c>
      <c r="C27" s="84" t="s">
        <v>114</v>
      </c>
      <c r="D27" s="84" t="s">
        <v>64</v>
      </c>
      <c r="E27" s="84" t="s">
        <v>84</v>
      </c>
      <c r="F27" s="84" t="s">
        <v>85</v>
      </c>
      <c r="G27" s="84" t="s">
        <v>126</v>
      </c>
      <c r="H27" s="84" t="s">
        <v>127</v>
      </c>
      <c r="I27" s="84" t="s">
        <v>93</v>
      </c>
      <c r="J27" s="84" t="s">
        <v>93</v>
      </c>
      <c r="K27" s="84" t="s">
        <v>89</v>
      </c>
      <c r="L27" s="85">
        <v>639759</v>
      </c>
      <c r="M27" s="84" t="s">
        <v>90</v>
      </c>
      <c r="N27" s="84" t="s">
        <v>91</v>
      </c>
    </row>
    <row r="28" spans="1:27" ht="15.5" x14ac:dyDescent="0.35">
      <c r="A28" s="84" t="s">
        <v>82</v>
      </c>
      <c r="B28" s="84" t="s">
        <v>83</v>
      </c>
      <c r="C28" s="84" t="s">
        <v>114</v>
      </c>
      <c r="D28" s="84" t="s">
        <v>64</v>
      </c>
      <c r="E28" s="84" t="s">
        <v>84</v>
      </c>
      <c r="F28" s="84" t="s">
        <v>85</v>
      </c>
      <c r="G28" s="84" t="s">
        <v>126</v>
      </c>
      <c r="H28" s="84" t="s">
        <v>127</v>
      </c>
      <c r="I28" s="84" t="s">
        <v>94</v>
      </c>
      <c r="J28" s="84" t="s">
        <v>94</v>
      </c>
      <c r="K28" s="84" t="s">
        <v>89</v>
      </c>
      <c r="L28" s="85">
        <v>661304</v>
      </c>
      <c r="M28" s="84" t="s">
        <v>90</v>
      </c>
      <c r="N28" s="84" t="s">
        <v>91</v>
      </c>
    </row>
    <row r="29" spans="1:27" ht="15.5" x14ac:dyDescent="0.35">
      <c r="A29" s="84" t="s">
        <v>82</v>
      </c>
      <c r="B29" s="84" t="s">
        <v>83</v>
      </c>
      <c r="C29" s="84" t="s">
        <v>114</v>
      </c>
      <c r="D29" s="84" t="s">
        <v>64</v>
      </c>
      <c r="E29" s="84" t="s">
        <v>84</v>
      </c>
      <c r="F29" s="84" t="s">
        <v>85</v>
      </c>
      <c r="G29" s="84" t="s">
        <v>126</v>
      </c>
      <c r="H29" s="84" t="s">
        <v>127</v>
      </c>
      <c r="I29" s="84" t="s">
        <v>95</v>
      </c>
      <c r="J29" s="84" t="s">
        <v>95</v>
      </c>
      <c r="K29" s="84" t="s">
        <v>89</v>
      </c>
      <c r="L29" s="85">
        <v>769548</v>
      </c>
      <c r="M29" s="84" t="s">
        <v>90</v>
      </c>
      <c r="N29" s="84" t="s">
        <v>91</v>
      </c>
    </row>
    <row r="30" spans="1:27" ht="15.5" x14ac:dyDescent="0.35">
      <c r="A30" s="84" t="s">
        <v>82</v>
      </c>
      <c r="B30" s="84" t="s">
        <v>83</v>
      </c>
      <c r="C30" s="84" t="s">
        <v>114</v>
      </c>
      <c r="D30" s="84" t="s">
        <v>64</v>
      </c>
      <c r="E30" s="84" t="s">
        <v>84</v>
      </c>
      <c r="F30" s="84" t="s">
        <v>85</v>
      </c>
      <c r="G30" s="84" t="s">
        <v>126</v>
      </c>
      <c r="H30" s="84" t="s">
        <v>127</v>
      </c>
      <c r="I30" s="84" t="s">
        <v>96</v>
      </c>
      <c r="J30" s="84" t="s">
        <v>96</v>
      </c>
      <c r="K30" s="84" t="s">
        <v>89</v>
      </c>
      <c r="L30" s="85">
        <v>808397</v>
      </c>
      <c r="M30" s="84" t="s">
        <v>90</v>
      </c>
      <c r="N30" s="84" t="s">
        <v>91</v>
      </c>
    </row>
    <row r="31" spans="1:27" ht="15.5" x14ac:dyDescent="0.35">
      <c r="A31" s="84" t="s">
        <v>82</v>
      </c>
      <c r="B31" s="84" t="s">
        <v>83</v>
      </c>
      <c r="C31" s="84" t="s">
        <v>114</v>
      </c>
      <c r="D31" s="84" t="s">
        <v>64</v>
      </c>
      <c r="E31" s="84" t="s">
        <v>84</v>
      </c>
      <c r="F31" s="84" t="s">
        <v>85</v>
      </c>
      <c r="G31" s="84" t="s">
        <v>126</v>
      </c>
      <c r="H31" s="84" t="s">
        <v>127</v>
      </c>
      <c r="I31" s="84" t="s">
        <v>97</v>
      </c>
      <c r="J31" s="84" t="s">
        <v>97</v>
      </c>
      <c r="K31" s="84" t="s">
        <v>89</v>
      </c>
      <c r="L31" s="85">
        <v>816930</v>
      </c>
      <c r="M31" s="84" t="s">
        <v>90</v>
      </c>
      <c r="N31" s="84" t="s">
        <v>91</v>
      </c>
    </row>
    <row r="32" spans="1:27" ht="15.5" x14ac:dyDescent="0.35">
      <c r="A32" s="84" t="s">
        <v>82</v>
      </c>
      <c r="B32" s="84" t="s">
        <v>83</v>
      </c>
      <c r="C32" s="84" t="s">
        <v>114</v>
      </c>
      <c r="D32" s="84" t="s">
        <v>64</v>
      </c>
      <c r="E32" s="84" t="s">
        <v>84</v>
      </c>
      <c r="F32" s="84" t="s">
        <v>85</v>
      </c>
      <c r="G32" s="84" t="s">
        <v>126</v>
      </c>
      <c r="H32" s="84" t="s">
        <v>127</v>
      </c>
      <c r="I32" s="84" t="s">
        <v>98</v>
      </c>
      <c r="J32" s="84" t="s">
        <v>98</v>
      </c>
      <c r="K32" s="84" t="s">
        <v>89</v>
      </c>
      <c r="L32" s="85">
        <v>849873</v>
      </c>
      <c r="M32" s="84" t="s">
        <v>90</v>
      </c>
      <c r="N32" s="84" t="s">
        <v>91</v>
      </c>
    </row>
    <row r="33" spans="1:14" ht="15.5" x14ac:dyDescent="0.35">
      <c r="A33" s="84" t="s">
        <v>82</v>
      </c>
      <c r="B33" s="84" t="s">
        <v>83</v>
      </c>
      <c r="C33" s="84" t="s">
        <v>114</v>
      </c>
      <c r="D33" s="84" t="s">
        <v>64</v>
      </c>
      <c r="E33" s="84" t="s">
        <v>84</v>
      </c>
      <c r="F33" s="84" t="s">
        <v>85</v>
      </c>
      <c r="G33" s="84" t="s">
        <v>126</v>
      </c>
      <c r="H33" s="84" t="s">
        <v>127</v>
      </c>
      <c r="I33" s="84" t="s">
        <v>99</v>
      </c>
      <c r="J33" s="84" t="s">
        <v>99</v>
      </c>
      <c r="K33" s="84" t="s">
        <v>89</v>
      </c>
      <c r="L33" s="85">
        <v>872716</v>
      </c>
      <c r="M33" s="84" t="s">
        <v>90</v>
      </c>
      <c r="N33" s="84" t="s">
        <v>91</v>
      </c>
    </row>
    <row r="34" spans="1:14" ht="15.5" x14ac:dyDescent="0.35">
      <c r="A34" s="84" t="s">
        <v>82</v>
      </c>
      <c r="B34" s="84" t="s">
        <v>83</v>
      </c>
      <c r="C34" s="84" t="s">
        <v>114</v>
      </c>
      <c r="D34" s="84" t="s">
        <v>64</v>
      </c>
      <c r="E34" s="84" t="s">
        <v>84</v>
      </c>
      <c r="F34" s="84" t="s">
        <v>85</v>
      </c>
      <c r="G34" s="84" t="s">
        <v>126</v>
      </c>
      <c r="H34" s="84" t="s">
        <v>127</v>
      </c>
      <c r="I34" s="84" t="s">
        <v>100</v>
      </c>
      <c r="J34" s="84" t="s">
        <v>100</v>
      </c>
      <c r="K34" s="84" t="s">
        <v>89</v>
      </c>
      <c r="L34" s="85">
        <v>933713</v>
      </c>
      <c r="M34" s="84" t="s">
        <v>90</v>
      </c>
      <c r="N34" s="84" t="s">
        <v>91</v>
      </c>
    </row>
    <row r="35" spans="1:14" ht="15.5" x14ac:dyDescent="0.35">
      <c r="A35" s="84" t="s">
        <v>82</v>
      </c>
      <c r="B35" s="84" t="s">
        <v>83</v>
      </c>
      <c r="C35" s="84" t="s">
        <v>114</v>
      </c>
      <c r="D35" s="84" t="s">
        <v>64</v>
      </c>
      <c r="E35" s="84" t="s">
        <v>84</v>
      </c>
      <c r="F35" s="84" t="s">
        <v>85</v>
      </c>
      <c r="G35" s="84" t="s">
        <v>126</v>
      </c>
      <c r="H35" s="84" t="s">
        <v>127</v>
      </c>
      <c r="I35" s="84" t="s">
        <v>101</v>
      </c>
      <c r="J35" s="84" t="s">
        <v>101</v>
      </c>
      <c r="K35" s="84" t="s">
        <v>89</v>
      </c>
      <c r="L35" s="85">
        <v>942484</v>
      </c>
      <c r="M35" s="84" t="s">
        <v>90</v>
      </c>
      <c r="N35" s="84" t="s">
        <v>91</v>
      </c>
    </row>
    <row r="36" spans="1:14" ht="15.5" x14ac:dyDescent="0.35">
      <c r="A36" s="84" t="s">
        <v>82</v>
      </c>
      <c r="B36" s="84" t="s">
        <v>83</v>
      </c>
      <c r="C36" s="84" t="s">
        <v>114</v>
      </c>
      <c r="D36" s="84" t="s">
        <v>64</v>
      </c>
      <c r="E36" s="84" t="s">
        <v>84</v>
      </c>
      <c r="F36" s="84" t="s">
        <v>85</v>
      </c>
      <c r="G36" s="84" t="s">
        <v>126</v>
      </c>
      <c r="H36" s="84" t="s">
        <v>127</v>
      </c>
      <c r="I36" s="84" t="s">
        <v>102</v>
      </c>
      <c r="J36" s="84" t="s">
        <v>102</v>
      </c>
      <c r="K36" s="84" t="s">
        <v>89</v>
      </c>
      <c r="L36" s="85">
        <v>973439</v>
      </c>
      <c r="M36" s="84" t="s">
        <v>90</v>
      </c>
      <c r="N36" s="84" t="s">
        <v>91</v>
      </c>
    </row>
    <row r="37" spans="1:14" ht="15.5" x14ac:dyDescent="0.35">
      <c r="A37" s="84" t="s">
        <v>82</v>
      </c>
      <c r="B37" s="84" t="s">
        <v>83</v>
      </c>
      <c r="C37" s="84" t="s">
        <v>114</v>
      </c>
      <c r="D37" s="84" t="s">
        <v>64</v>
      </c>
      <c r="E37" s="84" t="s">
        <v>84</v>
      </c>
      <c r="F37" s="84" t="s">
        <v>85</v>
      </c>
      <c r="G37" s="84" t="s">
        <v>126</v>
      </c>
      <c r="H37" s="84" t="s">
        <v>127</v>
      </c>
      <c r="I37" s="84" t="s">
        <v>103</v>
      </c>
      <c r="J37" s="84" t="s">
        <v>103</v>
      </c>
      <c r="K37" s="84" t="s">
        <v>89</v>
      </c>
      <c r="L37" s="85">
        <v>933777</v>
      </c>
      <c r="M37" s="84" t="s">
        <v>90</v>
      </c>
      <c r="N37" s="84" t="s">
        <v>91</v>
      </c>
    </row>
    <row r="38" spans="1:14" ht="15.5" x14ac:dyDescent="0.35">
      <c r="A38" s="84" t="s">
        <v>82</v>
      </c>
      <c r="B38" s="84" t="s">
        <v>83</v>
      </c>
      <c r="C38" s="84" t="s">
        <v>114</v>
      </c>
      <c r="D38" s="84" t="s">
        <v>64</v>
      </c>
      <c r="E38" s="84" t="s">
        <v>84</v>
      </c>
      <c r="F38" s="84" t="s">
        <v>85</v>
      </c>
      <c r="G38" s="84" t="s">
        <v>126</v>
      </c>
      <c r="H38" s="84" t="s">
        <v>127</v>
      </c>
      <c r="I38" s="84" t="s">
        <v>104</v>
      </c>
      <c r="J38" s="84" t="s">
        <v>104</v>
      </c>
      <c r="K38" s="84" t="s">
        <v>89</v>
      </c>
      <c r="L38" s="85">
        <v>960391</v>
      </c>
      <c r="M38" s="84" t="s">
        <v>90</v>
      </c>
      <c r="N38" s="84" t="s">
        <v>91</v>
      </c>
    </row>
    <row r="39" spans="1:14" ht="15.5" x14ac:dyDescent="0.35">
      <c r="A39" s="84" t="s">
        <v>82</v>
      </c>
      <c r="B39" s="84" t="s">
        <v>83</v>
      </c>
      <c r="C39" s="84" t="s">
        <v>114</v>
      </c>
      <c r="D39" s="84" t="s">
        <v>64</v>
      </c>
      <c r="E39" s="84" t="s">
        <v>84</v>
      </c>
      <c r="F39" s="84" t="s">
        <v>85</v>
      </c>
      <c r="G39" s="84" t="s">
        <v>126</v>
      </c>
      <c r="H39" s="84" t="s">
        <v>127</v>
      </c>
      <c r="I39" s="84" t="s">
        <v>105</v>
      </c>
      <c r="J39" s="84" t="s">
        <v>105</v>
      </c>
      <c r="K39" s="84" t="s">
        <v>89</v>
      </c>
      <c r="L39" s="85">
        <v>910246</v>
      </c>
      <c r="M39" s="84" t="s">
        <v>90</v>
      </c>
      <c r="N39" s="84" t="s">
        <v>91</v>
      </c>
    </row>
    <row r="40" spans="1:14" ht="15.5" x14ac:dyDescent="0.35">
      <c r="A40" s="84" t="s">
        <v>82</v>
      </c>
      <c r="B40" s="84" t="s">
        <v>83</v>
      </c>
      <c r="C40" s="84" t="s">
        <v>114</v>
      </c>
      <c r="D40" s="84" t="s">
        <v>64</v>
      </c>
      <c r="E40" s="84" t="s">
        <v>84</v>
      </c>
      <c r="F40" s="84" t="s">
        <v>85</v>
      </c>
      <c r="G40" s="84" t="s">
        <v>126</v>
      </c>
      <c r="H40" s="84" t="s">
        <v>127</v>
      </c>
      <c r="I40" s="84" t="s">
        <v>106</v>
      </c>
      <c r="J40" s="84" t="s">
        <v>106</v>
      </c>
      <c r="K40" s="84" t="s">
        <v>89</v>
      </c>
      <c r="L40" s="85">
        <v>869794</v>
      </c>
      <c r="M40" s="84" t="s">
        <v>90</v>
      </c>
      <c r="N40" s="84" t="s">
        <v>91</v>
      </c>
    </row>
    <row r="41" spans="1:14" ht="15.5" x14ac:dyDescent="0.35">
      <c r="A41" s="84" t="s">
        <v>82</v>
      </c>
      <c r="B41" s="84" t="s">
        <v>83</v>
      </c>
      <c r="C41" s="84" t="s">
        <v>114</v>
      </c>
      <c r="D41" s="84" t="s">
        <v>64</v>
      </c>
      <c r="E41" s="84" t="s">
        <v>84</v>
      </c>
      <c r="F41" s="84" t="s">
        <v>85</v>
      </c>
      <c r="G41" s="84" t="s">
        <v>126</v>
      </c>
      <c r="H41" s="84" t="s">
        <v>127</v>
      </c>
      <c r="I41" s="84" t="s">
        <v>107</v>
      </c>
      <c r="J41" s="84" t="s">
        <v>107</v>
      </c>
      <c r="K41" s="84" t="s">
        <v>89</v>
      </c>
      <c r="L41" s="85">
        <v>856904</v>
      </c>
      <c r="M41" s="84" t="s">
        <v>90</v>
      </c>
      <c r="N41" s="84" t="s">
        <v>91</v>
      </c>
    </row>
    <row r="42" spans="1:14" ht="15.5" x14ac:dyDescent="0.35">
      <c r="A42" s="84" t="s">
        <v>82</v>
      </c>
      <c r="B42" s="84" t="s">
        <v>83</v>
      </c>
      <c r="C42" s="84" t="s">
        <v>114</v>
      </c>
      <c r="D42" s="84" t="s">
        <v>64</v>
      </c>
      <c r="E42" s="84" t="s">
        <v>84</v>
      </c>
      <c r="F42" s="84" t="s">
        <v>85</v>
      </c>
      <c r="G42" s="84" t="s">
        <v>126</v>
      </c>
      <c r="H42" s="84" t="s">
        <v>127</v>
      </c>
      <c r="I42" s="84" t="s">
        <v>108</v>
      </c>
      <c r="J42" s="84" t="s">
        <v>108</v>
      </c>
      <c r="K42" s="84" t="s">
        <v>89</v>
      </c>
      <c r="L42" s="85">
        <v>820043</v>
      </c>
      <c r="M42" s="84" t="s">
        <v>90</v>
      </c>
      <c r="N42" s="84" t="s">
        <v>91</v>
      </c>
    </row>
    <row r="43" spans="1:14" ht="15.5" x14ac:dyDescent="0.35">
      <c r="A43" s="84" t="s">
        <v>82</v>
      </c>
      <c r="B43" s="84" t="s">
        <v>83</v>
      </c>
      <c r="C43" s="84" t="s">
        <v>114</v>
      </c>
      <c r="D43" s="84" t="s">
        <v>64</v>
      </c>
      <c r="E43" s="84" t="s">
        <v>84</v>
      </c>
      <c r="F43" s="84" t="s">
        <v>85</v>
      </c>
      <c r="G43" s="84" t="s">
        <v>126</v>
      </c>
      <c r="H43" s="84" t="s">
        <v>127</v>
      </c>
      <c r="I43" s="84" t="s">
        <v>109</v>
      </c>
      <c r="J43" s="84" t="s">
        <v>109</v>
      </c>
      <c r="K43" s="84" t="s">
        <v>89</v>
      </c>
      <c r="L43" s="85">
        <v>806949</v>
      </c>
      <c r="M43" s="84" t="s">
        <v>90</v>
      </c>
      <c r="N43" s="84" t="s">
        <v>91</v>
      </c>
    </row>
    <row r="44" spans="1:14" ht="15.5" x14ac:dyDescent="0.35">
      <c r="A44" s="84" t="s">
        <v>82</v>
      </c>
      <c r="B44" s="84" t="s">
        <v>83</v>
      </c>
      <c r="C44" s="84" t="s">
        <v>114</v>
      </c>
      <c r="D44" s="84" t="s">
        <v>64</v>
      </c>
      <c r="E44" s="84" t="s">
        <v>84</v>
      </c>
      <c r="F44" s="84" t="s">
        <v>85</v>
      </c>
      <c r="G44" s="84" t="s">
        <v>126</v>
      </c>
      <c r="H44" s="84" t="s">
        <v>127</v>
      </c>
      <c r="I44" s="84" t="s">
        <v>110</v>
      </c>
      <c r="J44" s="84" t="s">
        <v>110</v>
      </c>
      <c r="K44" s="84" t="s">
        <v>89</v>
      </c>
      <c r="L44" s="85">
        <v>801133</v>
      </c>
      <c r="M44" s="84" t="s">
        <v>90</v>
      </c>
      <c r="N44" s="84" t="s">
        <v>91</v>
      </c>
    </row>
    <row r="45" spans="1:14" ht="15.5" x14ac:dyDescent="0.35">
      <c r="A45" s="84" t="s">
        <v>82</v>
      </c>
      <c r="B45" s="84" t="s">
        <v>83</v>
      </c>
      <c r="C45" s="84" t="s">
        <v>114</v>
      </c>
      <c r="D45" s="84" t="s">
        <v>64</v>
      </c>
      <c r="E45" s="84" t="s">
        <v>84</v>
      </c>
      <c r="F45" s="84" t="s">
        <v>85</v>
      </c>
      <c r="G45" s="84" t="s">
        <v>126</v>
      </c>
      <c r="H45" s="84" t="s">
        <v>127</v>
      </c>
      <c r="I45" s="84" t="s">
        <v>111</v>
      </c>
      <c r="J45" s="84" t="s">
        <v>111</v>
      </c>
      <c r="K45" s="84" t="s">
        <v>89</v>
      </c>
      <c r="L45" s="85">
        <v>770704</v>
      </c>
      <c r="M45" s="84" t="s">
        <v>90</v>
      </c>
      <c r="N45" s="84" t="s">
        <v>91</v>
      </c>
    </row>
    <row r="46" spans="1:14" ht="15.5" x14ac:dyDescent="0.35">
      <c r="A46" s="84" t="s">
        <v>82</v>
      </c>
      <c r="B46" s="84" t="s">
        <v>83</v>
      </c>
      <c r="C46" s="84" t="s">
        <v>114</v>
      </c>
      <c r="D46" s="84" t="s">
        <v>64</v>
      </c>
      <c r="E46" s="84" t="s">
        <v>84</v>
      </c>
      <c r="F46" s="84" t="s">
        <v>85</v>
      </c>
      <c r="G46" s="84" t="s">
        <v>126</v>
      </c>
      <c r="H46" s="84" t="s">
        <v>127</v>
      </c>
      <c r="I46" s="84" t="s">
        <v>112</v>
      </c>
      <c r="J46" s="84" t="s">
        <v>112</v>
      </c>
      <c r="K46" s="84" t="s">
        <v>89</v>
      </c>
      <c r="L46" s="85">
        <v>742507</v>
      </c>
      <c r="M46" s="84" t="s">
        <v>90</v>
      </c>
      <c r="N46" s="84" t="s">
        <v>91</v>
      </c>
    </row>
    <row r="47" spans="1:14" ht="15.5" x14ac:dyDescent="0.35">
      <c r="A47" s="84" t="s">
        <v>82</v>
      </c>
      <c r="B47" s="84" t="s">
        <v>83</v>
      </c>
      <c r="C47" s="84" t="s">
        <v>114</v>
      </c>
      <c r="D47" s="84" t="s">
        <v>64</v>
      </c>
      <c r="E47" s="84" t="s">
        <v>84</v>
      </c>
      <c r="F47" s="84" t="s">
        <v>85</v>
      </c>
      <c r="G47" s="84" t="s">
        <v>126</v>
      </c>
      <c r="H47" s="84" t="s">
        <v>127</v>
      </c>
      <c r="I47" s="84" t="s">
        <v>113</v>
      </c>
      <c r="J47" s="84" t="s">
        <v>113</v>
      </c>
      <c r="K47" s="84" t="s">
        <v>89</v>
      </c>
      <c r="L47" s="85">
        <v>685368</v>
      </c>
      <c r="M47" s="84" t="s">
        <v>90</v>
      </c>
      <c r="N47" s="84" t="s">
        <v>91</v>
      </c>
    </row>
    <row r="48" spans="1:14" ht="15.5" x14ac:dyDescent="0.35">
      <c r="A48" s="84" t="s">
        <v>82</v>
      </c>
      <c r="B48" s="84" t="s">
        <v>83</v>
      </c>
      <c r="C48" s="84" t="s">
        <v>114</v>
      </c>
      <c r="D48" s="84" t="s">
        <v>64</v>
      </c>
      <c r="E48" s="84" t="s">
        <v>84</v>
      </c>
      <c r="F48" s="84" t="s">
        <v>85</v>
      </c>
      <c r="G48" s="84" t="s">
        <v>128</v>
      </c>
      <c r="H48" s="84" t="s">
        <v>129</v>
      </c>
      <c r="I48" s="84" t="s">
        <v>88</v>
      </c>
      <c r="J48" s="84" t="s">
        <v>88</v>
      </c>
      <c r="K48" s="84" t="s">
        <v>89</v>
      </c>
      <c r="L48" s="85">
        <v>3263830</v>
      </c>
      <c r="M48" s="84" t="s">
        <v>90</v>
      </c>
      <c r="N48" s="84" t="s">
        <v>91</v>
      </c>
    </row>
    <row r="49" spans="1:14" ht="15.5" x14ac:dyDescent="0.35">
      <c r="A49" s="84" t="s">
        <v>82</v>
      </c>
      <c r="B49" s="84" t="s">
        <v>83</v>
      </c>
      <c r="C49" s="84" t="s">
        <v>114</v>
      </c>
      <c r="D49" s="84" t="s">
        <v>64</v>
      </c>
      <c r="E49" s="84" t="s">
        <v>84</v>
      </c>
      <c r="F49" s="84" t="s">
        <v>85</v>
      </c>
      <c r="G49" s="84" t="s">
        <v>128</v>
      </c>
      <c r="H49" s="84" t="s">
        <v>129</v>
      </c>
      <c r="I49" s="84" t="s">
        <v>92</v>
      </c>
      <c r="J49" s="84" t="s">
        <v>92</v>
      </c>
      <c r="K49" s="84" t="s">
        <v>89</v>
      </c>
      <c r="L49" s="85">
        <v>3197760</v>
      </c>
      <c r="M49" s="84" t="s">
        <v>90</v>
      </c>
      <c r="N49" s="84" t="s">
        <v>91</v>
      </c>
    </row>
    <row r="50" spans="1:14" ht="15.5" x14ac:dyDescent="0.35">
      <c r="A50" s="84" t="s">
        <v>82</v>
      </c>
      <c r="B50" s="84" t="s">
        <v>83</v>
      </c>
      <c r="C50" s="84" t="s">
        <v>114</v>
      </c>
      <c r="D50" s="84" t="s">
        <v>64</v>
      </c>
      <c r="E50" s="84" t="s">
        <v>84</v>
      </c>
      <c r="F50" s="84" t="s">
        <v>85</v>
      </c>
      <c r="G50" s="84" t="s">
        <v>128</v>
      </c>
      <c r="H50" s="84" t="s">
        <v>129</v>
      </c>
      <c r="I50" s="84" t="s">
        <v>93</v>
      </c>
      <c r="J50" s="84" t="s">
        <v>93</v>
      </c>
      <c r="K50" s="84" t="s">
        <v>89</v>
      </c>
      <c r="L50" s="85">
        <v>3104460</v>
      </c>
      <c r="M50" s="84" t="s">
        <v>90</v>
      </c>
      <c r="N50" s="84" t="s">
        <v>91</v>
      </c>
    </row>
    <row r="51" spans="1:14" ht="15.5" x14ac:dyDescent="0.35">
      <c r="A51" s="84" t="s">
        <v>82</v>
      </c>
      <c r="B51" s="84" t="s">
        <v>83</v>
      </c>
      <c r="C51" s="84" t="s">
        <v>114</v>
      </c>
      <c r="D51" s="84" t="s">
        <v>64</v>
      </c>
      <c r="E51" s="84" t="s">
        <v>84</v>
      </c>
      <c r="F51" s="84" t="s">
        <v>85</v>
      </c>
      <c r="G51" s="84" t="s">
        <v>128</v>
      </c>
      <c r="H51" s="84" t="s">
        <v>129</v>
      </c>
      <c r="I51" s="84" t="s">
        <v>94</v>
      </c>
      <c r="J51" s="84" t="s">
        <v>94</v>
      </c>
      <c r="K51" s="84" t="s">
        <v>89</v>
      </c>
      <c r="L51" s="85">
        <v>3104130</v>
      </c>
      <c r="M51" s="84" t="s">
        <v>90</v>
      </c>
      <c r="N51" s="84" t="s">
        <v>91</v>
      </c>
    </row>
    <row r="52" spans="1:14" ht="15.5" x14ac:dyDescent="0.35">
      <c r="A52" s="84" t="s">
        <v>82</v>
      </c>
      <c r="B52" s="84" t="s">
        <v>83</v>
      </c>
      <c r="C52" s="84" t="s">
        <v>114</v>
      </c>
      <c r="D52" s="84" t="s">
        <v>64</v>
      </c>
      <c r="E52" s="84" t="s">
        <v>84</v>
      </c>
      <c r="F52" s="84" t="s">
        <v>85</v>
      </c>
      <c r="G52" s="84" t="s">
        <v>128</v>
      </c>
      <c r="H52" s="84" t="s">
        <v>129</v>
      </c>
      <c r="I52" s="84" t="s">
        <v>95</v>
      </c>
      <c r="J52" s="84" t="s">
        <v>95</v>
      </c>
      <c r="K52" s="84" t="s">
        <v>89</v>
      </c>
      <c r="L52" s="85">
        <v>2883920</v>
      </c>
      <c r="M52" s="84" t="s">
        <v>90</v>
      </c>
      <c r="N52" s="84" t="s">
        <v>91</v>
      </c>
    </row>
    <row r="53" spans="1:14" ht="15.5" x14ac:dyDescent="0.35">
      <c r="A53" s="84" t="s">
        <v>82</v>
      </c>
      <c r="B53" s="84" t="s">
        <v>83</v>
      </c>
      <c r="C53" s="84" t="s">
        <v>114</v>
      </c>
      <c r="D53" s="84" t="s">
        <v>64</v>
      </c>
      <c r="E53" s="84" t="s">
        <v>84</v>
      </c>
      <c r="F53" s="84" t="s">
        <v>85</v>
      </c>
      <c r="G53" s="84" t="s">
        <v>128</v>
      </c>
      <c r="H53" s="84" t="s">
        <v>129</v>
      </c>
      <c r="I53" s="84" t="s">
        <v>96</v>
      </c>
      <c r="J53" s="84" t="s">
        <v>96</v>
      </c>
      <c r="K53" s="84" t="s">
        <v>89</v>
      </c>
      <c r="L53" s="85">
        <v>2965220</v>
      </c>
      <c r="M53" s="84" t="s">
        <v>90</v>
      </c>
      <c r="N53" s="84" t="s">
        <v>91</v>
      </c>
    </row>
    <row r="54" spans="1:14" ht="15.5" x14ac:dyDescent="0.35">
      <c r="A54" s="84" t="s">
        <v>82</v>
      </c>
      <c r="B54" s="84" t="s">
        <v>83</v>
      </c>
      <c r="C54" s="84" t="s">
        <v>114</v>
      </c>
      <c r="D54" s="84" t="s">
        <v>64</v>
      </c>
      <c r="E54" s="84" t="s">
        <v>84</v>
      </c>
      <c r="F54" s="84" t="s">
        <v>85</v>
      </c>
      <c r="G54" s="84" t="s">
        <v>128</v>
      </c>
      <c r="H54" s="84" t="s">
        <v>129</v>
      </c>
      <c r="I54" s="84" t="s">
        <v>97</v>
      </c>
      <c r="J54" s="84" t="s">
        <v>97</v>
      </c>
      <c r="K54" s="84" t="s">
        <v>89</v>
      </c>
      <c r="L54" s="85">
        <v>3059072</v>
      </c>
      <c r="M54" s="84" t="s">
        <v>90</v>
      </c>
      <c r="N54" s="84" t="s">
        <v>91</v>
      </c>
    </row>
    <row r="55" spans="1:14" ht="15.5" x14ac:dyDescent="0.35">
      <c r="A55" s="84" t="s">
        <v>82</v>
      </c>
      <c r="B55" s="84" t="s">
        <v>83</v>
      </c>
      <c r="C55" s="84" t="s">
        <v>114</v>
      </c>
      <c r="D55" s="84" t="s">
        <v>64</v>
      </c>
      <c r="E55" s="84" t="s">
        <v>84</v>
      </c>
      <c r="F55" s="84" t="s">
        <v>85</v>
      </c>
      <c r="G55" s="84" t="s">
        <v>128</v>
      </c>
      <c r="H55" s="84" t="s">
        <v>129</v>
      </c>
      <c r="I55" s="84" t="s">
        <v>98</v>
      </c>
      <c r="J55" s="84" t="s">
        <v>98</v>
      </c>
      <c r="K55" s="84" t="s">
        <v>89</v>
      </c>
      <c r="L55" s="85">
        <v>3197076</v>
      </c>
      <c r="M55" s="84" t="s">
        <v>90</v>
      </c>
      <c r="N55" s="84" t="s">
        <v>91</v>
      </c>
    </row>
    <row r="56" spans="1:14" ht="15.5" x14ac:dyDescent="0.35">
      <c r="A56" s="84" t="s">
        <v>82</v>
      </c>
      <c r="B56" s="84" t="s">
        <v>83</v>
      </c>
      <c r="C56" s="84" t="s">
        <v>114</v>
      </c>
      <c r="D56" s="84" t="s">
        <v>64</v>
      </c>
      <c r="E56" s="84" t="s">
        <v>84</v>
      </c>
      <c r="F56" s="84" t="s">
        <v>85</v>
      </c>
      <c r="G56" s="84" t="s">
        <v>128</v>
      </c>
      <c r="H56" s="84" t="s">
        <v>129</v>
      </c>
      <c r="I56" s="84" t="s">
        <v>99</v>
      </c>
      <c r="J56" s="84" t="s">
        <v>99</v>
      </c>
      <c r="K56" s="84" t="s">
        <v>89</v>
      </c>
      <c r="L56" s="85">
        <v>3379097</v>
      </c>
      <c r="M56" s="84" t="s">
        <v>90</v>
      </c>
      <c r="N56" s="84" t="s">
        <v>91</v>
      </c>
    </row>
    <row r="57" spans="1:14" ht="15.5" x14ac:dyDescent="0.35">
      <c r="A57" s="84" t="s">
        <v>82</v>
      </c>
      <c r="B57" s="84" t="s">
        <v>83</v>
      </c>
      <c r="C57" s="84" t="s">
        <v>114</v>
      </c>
      <c r="D57" s="84" t="s">
        <v>64</v>
      </c>
      <c r="E57" s="84" t="s">
        <v>84</v>
      </c>
      <c r="F57" s="84" t="s">
        <v>85</v>
      </c>
      <c r="G57" s="84" t="s">
        <v>128</v>
      </c>
      <c r="H57" s="84" t="s">
        <v>129</v>
      </c>
      <c r="I57" s="84" t="s">
        <v>100</v>
      </c>
      <c r="J57" s="84" t="s">
        <v>100</v>
      </c>
      <c r="K57" s="84" t="s">
        <v>89</v>
      </c>
      <c r="L57" s="85">
        <v>3881826</v>
      </c>
      <c r="M57" s="84" t="s">
        <v>90</v>
      </c>
      <c r="N57" s="84" t="s">
        <v>91</v>
      </c>
    </row>
    <row r="58" spans="1:14" ht="15.5" x14ac:dyDescent="0.35">
      <c r="A58" s="84" t="s">
        <v>82</v>
      </c>
      <c r="B58" s="84" t="s">
        <v>83</v>
      </c>
      <c r="C58" s="84" t="s">
        <v>114</v>
      </c>
      <c r="D58" s="84" t="s">
        <v>64</v>
      </c>
      <c r="E58" s="84" t="s">
        <v>84</v>
      </c>
      <c r="F58" s="84" t="s">
        <v>85</v>
      </c>
      <c r="G58" s="84" t="s">
        <v>128</v>
      </c>
      <c r="H58" s="84" t="s">
        <v>129</v>
      </c>
      <c r="I58" s="84" t="s">
        <v>101</v>
      </c>
      <c r="J58" s="84" t="s">
        <v>101</v>
      </c>
      <c r="K58" s="84" t="s">
        <v>89</v>
      </c>
      <c r="L58" s="85">
        <v>4095231</v>
      </c>
      <c r="M58" s="84" t="s">
        <v>90</v>
      </c>
      <c r="N58" s="84" t="s">
        <v>91</v>
      </c>
    </row>
    <row r="59" spans="1:14" ht="15.5" x14ac:dyDescent="0.35">
      <c r="A59" s="84" t="s">
        <v>82</v>
      </c>
      <c r="B59" s="84" t="s">
        <v>83</v>
      </c>
      <c r="C59" s="84" t="s">
        <v>114</v>
      </c>
      <c r="D59" s="84" t="s">
        <v>64</v>
      </c>
      <c r="E59" s="84" t="s">
        <v>84</v>
      </c>
      <c r="F59" s="84" t="s">
        <v>85</v>
      </c>
      <c r="G59" s="84" t="s">
        <v>128</v>
      </c>
      <c r="H59" s="84" t="s">
        <v>129</v>
      </c>
      <c r="I59" s="84" t="s">
        <v>102</v>
      </c>
      <c r="J59" s="84" t="s">
        <v>102</v>
      </c>
      <c r="K59" s="84" t="s">
        <v>89</v>
      </c>
      <c r="L59" s="85">
        <v>4314676</v>
      </c>
      <c r="M59" s="84" t="s">
        <v>90</v>
      </c>
      <c r="N59" s="84" t="s">
        <v>91</v>
      </c>
    </row>
    <row r="60" spans="1:14" ht="15.5" x14ac:dyDescent="0.35">
      <c r="A60" s="84" t="s">
        <v>82</v>
      </c>
      <c r="B60" s="84" t="s">
        <v>83</v>
      </c>
      <c r="C60" s="84" t="s">
        <v>114</v>
      </c>
      <c r="D60" s="84" t="s">
        <v>64</v>
      </c>
      <c r="E60" s="84" t="s">
        <v>84</v>
      </c>
      <c r="F60" s="84" t="s">
        <v>85</v>
      </c>
      <c r="G60" s="84" t="s">
        <v>128</v>
      </c>
      <c r="H60" s="84" t="s">
        <v>129</v>
      </c>
      <c r="I60" s="84" t="s">
        <v>103</v>
      </c>
      <c r="J60" s="84" t="s">
        <v>103</v>
      </c>
      <c r="K60" s="84" t="s">
        <v>89</v>
      </c>
      <c r="L60" s="85">
        <v>4490104</v>
      </c>
      <c r="M60" s="84" t="s">
        <v>90</v>
      </c>
      <c r="N60" s="84" t="s">
        <v>91</v>
      </c>
    </row>
    <row r="61" spans="1:14" ht="15.5" x14ac:dyDescent="0.35">
      <c r="A61" s="84" t="s">
        <v>82</v>
      </c>
      <c r="B61" s="84" t="s">
        <v>83</v>
      </c>
      <c r="C61" s="84" t="s">
        <v>114</v>
      </c>
      <c r="D61" s="84" t="s">
        <v>64</v>
      </c>
      <c r="E61" s="84" t="s">
        <v>84</v>
      </c>
      <c r="F61" s="84" t="s">
        <v>85</v>
      </c>
      <c r="G61" s="84" t="s">
        <v>128</v>
      </c>
      <c r="H61" s="84" t="s">
        <v>129</v>
      </c>
      <c r="I61" s="84" t="s">
        <v>104</v>
      </c>
      <c r="J61" s="84" t="s">
        <v>104</v>
      </c>
      <c r="K61" s="84" t="s">
        <v>89</v>
      </c>
      <c r="L61" s="85">
        <v>4680823</v>
      </c>
      <c r="M61" s="84" t="s">
        <v>90</v>
      </c>
      <c r="N61" s="84" t="s">
        <v>91</v>
      </c>
    </row>
    <row r="62" spans="1:14" ht="15.5" x14ac:dyDescent="0.35">
      <c r="A62" s="84" t="s">
        <v>82</v>
      </c>
      <c r="B62" s="84" t="s">
        <v>83</v>
      </c>
      <c r="C62" s="84" t="s">
        <v>114</v>
      </c>
      <c r="D62" s="84" t="s">
        <v>64</v>
      </c>
      <c r="E62" s="84" t="s">
        <v>84</v>
      </c>
      <c r="F62" s="84" t="s">
        <v>85</v>
      </c>
      <c r="G62" s="84" t="s">
        <v>128</v>
      </c>
      <c r="H62" s="84" t="s">
        <v>129</v>
      </c>
      <c r="I62" s="84" t="s">
        <v>105</v>
      </c>
      <c r="J62" s="84" t="s">
        <v>105</v>
      </c>
      <c r="K62" s="84" t="s">
        <v>89</v>
      </c>
      <c r="L62" s="85">
        <v>4918778</v>
      </c>
      <c r="M62" s="84" t="s">
        <v>90</v>
      </c>
      <c r="N62" s="84" t="s">
        <v>91</v>
      </c>
    </row>
    <row r="63" spans="1:14" ht="15.5" x14ac:dyDescent="0.35">
      <c r="A63" s="84" t="s">
        <v>82</v>
      </c>
      <c r="B63" s="84" t="s">
        <v>83</v>
      </c>
      <c r="C63" s="84" t="s">
        <v>114</v>
      </c>
      <c r="D63" s="84" t="s">
        <v>64</v>
      </c>
      <c r="E63" s="84" t="s">
        <v>84</v>
      </c>
      <c r="F63" s="84" t="s">
        <v>85</v>
      </c>
      <c r="G63" s="84" t="s">
        <v>128</v>
      </c>
      <c r="H63" s="84" t="s">
        <v>129</v>
      </c>
      <c r="I63" s="84" t="s">
        <v>106</v>
      </c>
      <c r="J63" s="84" t="s">
        <v>106</v>
      </c>
      <c r="K63" s="84" t="s">
        <v>89</v>
      </c>
      <c r="L63" s="85">
        <v>5059735</v>
      </c>
      <c r="M63" s="84" t="s">
        <v>90</v>
      </c>
      <c r="N63" s="84" t="s">
        <v>91</v>
      </c>
    </row>
    <row r="64" spans="1:14" ht="15.5" x14ac:dyDescent="0.35">
      <c r="A64" s="84" t="s">
        <v>82</v>
      </c>
      <c r="B64" s="84" t="s">
        <v>83</v>
      </c>
      <c r="C64" s="84" t="s">
        <v>114</v>
      </c>
      <c r="D64" s="84" t="s">
        <v>64</v>
      </c>
      <c r="E64" s="84" t="s">
        <v>84</v>
      </c>
      <c r="F64" s="84" t="s">
        <v>85</v>
      </c>
      <c r="G64" s="84" t="s">
        <v>128</v>
      </c>
      <c r="H64" s="84" t="s">
        <v>129</v>
      </c>
      <c r="I64" s="84" t="s">
        <v>107</v>
      </c>
      <c r="J64" s="84" t="s">
        <v>107</v>
      </c>
      <c r="K64" s="84" t="s">
        <v>89</v>
      </c>
      <c r="L64" s="85">
        <v>5165650</v>
      </c>
      <c r="M64" s="84" t="s">
        <v>90</v>
      </c>
      <c r="N64" s="84" t="s">
        <v>91</v>
      </c>
    </row>
    <row r="65" spans="1:14" ht="15.5" x14ac:dyDescent="0.35">
      <c r="A65" s="84" t="s">
        <v>82</v>
      </c>
      <c r="B65" s="84" t="s">
        <v>83</v>
      </c>
      <c r="C65" s="84" t="s">
        <v>114</v>
      </c>
      <c r="D65" s="84" t="s">
        <v>64</v>
      </c>
      <c r="E65" s="84" t="s">
        <v>84</v>
      </c>
      <c r="F65" s="84" t="s">
        <v>85</v>
      </c>
      <c r="G65" s="84" t="s">
        <v>128</v>
      </c>
      <c r="H65" s="84" t="s">
        <v>129</v>
      </c>
      <c r="I65" s="84" t="s">
        <v>108</v>
      </c>
      <c r="J65" s="84" t="s">
        <v>108</v>
      </c>
      <c r="K65" s="84" t="s">
        <v>89</v>
      </c>
      <c r="L65" s="85">
        <v>5257732</v>
      </c>
      <c r="M65" s="84" t="s">
        <v>90</v>
      </c>
      <c r="N65" s="84" t="s">
        <v>91</v>
      </c>
    </row>
    <row r="66" spans="1:14" ht="15.5" x14ac:dyDescent="0.35">
      <c r="A66" s="84" t="s">
        <v>82</v>
      </c>
      <c r="B66" s="84" t="s">
        <v>83</v>
      </c>
      <c r="C66" s="84" t="s">
        <v>114</v>
      </c>
      <c r="D66" s="84" t="s">
        <v>64</v>
      </c>
      <c r="E66" s="84" t="s">
        <v>84</v>
      </c>
      <c r="F66" s="84" t="s">
        <v>85</v>
      </c>
      <c r="G66" s="84" t="s">
        <v>128</v>
      </c>
      <c r="H66" s="84" t="s">
        <v>129</v>
      </c>
      <c r="I66" s="84" t="s">
        <v>109</v>
      </c>
      <c r="J66" s="84" t="s">
        <v>109</v>
      </c>
      <c r="K66" s="84" t="s">
        <v>89</v>
      </c>
      <c r="L66" s="85">
        <v>5361000</v>
      </c>
      <c r="M66" s="84" t="s">
        <v>90</v>
      </c>
      <c r="N66" s="84" t="s">
        <v>91</v>
      </c>
    </row>
    <row r="67" spans="1:14" ht="15.5" x14ac:dyDescent="0.35">
      <c r="A67" s="84" t="s">
        <v>82</v>
      </c>
      <c r="B67" s="84" t="s">
        <v>83</v>
      </c>
      <c r="C67" s="84" t="s">
        <v>114</v>
      </c>
      <c r="D67" s="84" t="s">
        <v>64</v>
      </c>
      <c r="E67" s="84" t="s">
        <v>84</v>
      </c>
      <c r="F67" s="84" t="s">
        <v>85</v>
      </c>
      <c r="G67" s="84" t="s">
        <v>128</v>
      </c>
      <c r="H67" s="84" t="s">
        <v>129</v>
      </c>
      <c r="I67" s="84" t="s">
        <v>110</v>
      </c>
      <c r="J67" s="84" t="s">
        <v>110</v>
      </c>
      <c r="K67" s="84" t="s">
        <v>89</v>
      </c>
      <c r="L67" s="85">
        <v>5465606</v>
      </c>
      <c r="M67" s="84" t="s">
        <v>90</v>
      </c>
      <c r="N67" s="84" t="s">
        <v>91</v>
      </c>
    </row>
    <row r="68" spans="1:14" ht="15.5" x14ac:dyDescent="0.35">
      <c r="A68" s="84" t="s">
        <v>82</v>
      </c>
      <c r="B68" s="84" t="s">
        <v>83</v>
      </c>
      <c r="C68" s="84" t="s">
        <v>114</v>
      </c>
      <c r="D68" s="84" t="s">
        <v>64</v>
      </c>
      <c r="E68" s="84" t="s">
        <v>84</v>
      </c>
      <c r="F68" s="84" t="s">
        <v>85</v>
      </c>
      <c r="G68" s="84" t="s">
        <v>128</v>
      </c>
      <c r="H68" s="84" t="s">
        <v>129</v>
      </c>
      <c r="I68" s="84" t="s">
        <v>111</v>
      </c>
      <c r="J68" s="84" t="s">
        <v>111</v>
      </c>
      <c r="K68" s="84" t="s">
        <v>89</v>
      </c>
      <c r="L68" s="85">
        <v>5508032</v>
      </c>
      <c r="M68" s="84" t="s">
        <v>90</v>
      </c>
      <c r="N68" s="84" t="s">
        <v>91</v>
      </c>
    </row>
    <row r="69" spans="1:14" ht="15.5" x14ac:dyDescent="0.35">
      <c r="A69" s="84" t="s">
        <v>82</v>
      </c>
      <c r="B69" s="84" t="s">
        <v>83</v>
      </c>
      <c r="C69" s="84" t="s">
        <v>114</v>
      </c>
      <c r="D69" s="84" t="s">
        <v>64</v>
      </c>
      <c r="E69" s="84" t="s">
        <v>84</v>
      </c>
      <c r="F69" s="84" t="s">
        <v>85</v>
      </c>
      <c r="G69" s="84" t="s">
        <v>128</v>
      </c>
      <c r="H69" s="84" t="s">
        <v>129</v>
      </c>
      <c r="I69" s="84" t="s">
        <v>112</v>
      </c>
      <c r="J69" s="84" t="s">
        <v>112</v>
      </c>
      <c r="K69" s="84" t="s">
        <v>89</v>
      </c>
      <c r="L69" s="85">
        <v>5535597</v>
      </c>
      <c r="M69" s="84" t="s">
        <v>90</v>
      </c>
      <c r="N69" s="84" t="s">
        <v>91</v>
      </c>
    </row>
    <row r="70" spans="1:14" ht="15.5" x14ac:dyDescent="0.35">
      <c r="A70" s="84" t="s">
        <v>82</v>
      </c>
      <c r="B70" s="84" t="s">
        <v>83</v>
      </c>
      <c r="C70" s="84" t="s">
        <v>114</v>
      </c>
      <c r="D70" s="84" t="s">
        <v>64</v>
      </c>
      <c r="E70" s="84" t="s">
        <v>84</v>
      </c>
      <c r="F70" s="84" t="s">
        <v>85</v>
      </c>
      <c r="G70" s="84" t="s">
        <v>128</v>
      </c>
      <c r="H70" s="84" t="s">
        <v>129</v>
      </c>
      <c r="I70" s="84" t="s">
        <v>113</v>
      </c>
      <c r="J70" s="84" t="s">
        <v>113</v>
      </c>
      <c r="K70" s="84" t="s">
        <v>89</v>
      </c>
      <c r="L70" s="85">
        <v>5515593</v>
      </c>
      <c r="M70" s="84" t="s">
        <v>90</v>
      </c>
      <c r="N70" s="84" t="s">
        <v>91</v>
      </c>
    </row>
    <row r="71" spans="1:14" ht="15.5" x14ac:dyDescent="0.35">
      <c r="A71" s="84" t="s">
        <v>82</v>
      </c>
      <c r="B71" s="84" t="s">
        <v>83</v>
      </c>
      <c r="C71" s="84" t="s">
        <v>114</v>
      </c>
      <c r="D71" s="84" t="s">
        <v>64</v>
      </c>
      <c r="E71" s="84" t="s">
        <v>84</v>
      </c>
      <c r="F71" s="84" t="s">
        <v>85</v>
      </c>
      <c r="G71" s="84" t="s">
        <v>128</v>
      </c>
      <c r="H71" s="84" t="s">
        <v>130</v>
      </c>
      <c r="I71" s="84" t="s">
        <v>88</v>
      </c>
      <c r="J71" s="84" t="s">
        <v>88</v>
      </c>
      <c r="K71" s="84" t="s">
        <v>89</v>
      </c>
      <c r="L71" s="85">
        <f>L48+L25</f>
        <v>3806543</v>
      </c>
      <c r="M71" s="84" t="s">
        <v>90</v>
      </c>
      <c r="N71" s="84" t="s">
        <v>91</v>
      </c>
    </row>
    <row r="72" spans="1:14" ht="15.5" x14ac:dyDescent="0.35">
      <c r="A72" s="84" t="s">
        <v>82</v>
      </c>
      <c r="B72" s="84" t="s">
        <v>83</v>
      </c>
      <c r="C72" s="84" t="s">
        <v>114</v>
      </c>
      <c r="D72" s="84" t="s">
        <v>64</v>
      </c>
      <c r="E72" s="84" t="s">
        <v>84</v>
      </c>
      <c r="F72" s="84" t="s">
        <v>85</v>
      </c>
      <c r="G72" s="84" t="s">
        <v>128</v>
      </c>
      <c r="H72" s="84" t="s">
        <v>130</v>
      </c>
      <c r="I72" s="84" t="s">
        <v>92</v>
      </c>
      <c r="J72" s="84" t="s">
        <v>92</v>
      </c>
      <c r="K72" s="84" t="s">
        <v>89</v>
      </c>
      <c r="L72" s="85">
        <f t="shared" ref="L72:L93" si="1">L49+L26</f>
        <v>3799189</v>
      </c>
      <c r="M72" s="84" t="s">
        <v>90</v>
      </c>
      <c r="N72" s="84" t="s">
        <v>91</v>
      </c>
    </row>
    <row r="73" spans="1:14" ht="15.5" x14ac:dyDescent="0.35">
      <c r="A73" s="84" t="s">
        <v>82</v>
      </c>
      <c r="B73" s="84" t="s">
        <v>83</v>
      </c>
      <c r="C73" s="84" t="s">
        <v>114</v>
      </c>
      <c r="D73" s="84" t="s">
        <v>64</v>
      </c>
      <c r="E73" s="84" t="s">
        <v>84</v>
      </c>
      <c r="F73" s="84" t="s">
        <v>85</v>
      </c>
      <c r="G73" s="84" t="s">
        <v>128</v>
      </c>
      <c r="H73" s="84" t="s">
        <v>130</v>
      </c>
      <c r="I73" s="84" t="s">
        <v>93</v>
      </c>
      <c r="J73" s="84" t="s">
        <v>93</v>
      </c>
      <c r="K73" s="84" t="s">
        <v>89</v>
      </c>
      <c r="L73" s="85">
        <f t="shared" si="1"/>
        <v>3744219</v>
      </c>
      <c r="M73" s="84" t="s">
        <v>90</v>
      </c>
      <c r="N73" s="84" t="s">
        <v>91</v>
      </c>
    </row>
    <row r="74" spans="1:14" ht="15.5" x14ac:dyDescent="0.35">
      <c r="A74" s="84" t="s">
        <v>82</v>
      </c>
      <c r="B74" s="84" t="s">
        <v>83</v>
      </c>
      <c r="C74" s="84" t="s">
        <v>114</v>
      </c>
      <c r="D74" s="84" t="s">
        <v>64</v>
      </c>
      <c r="E74" s="84" t="s">
        <v>84</v>
      </c>
      <c r="F74" s="84" t="s">
        <v>85</v>
      </c>
      <c r="G74" s="84" t="s">
        <v>128</v>
      </c>
      <c r="H74" s="84" t="s">
        <v>130</v>
      </c>
      <c r="I74" s="84" t="s">
        <v>94</v>
      </c>
      <c r="J74" s="84" t="s">
        <v>94</v>
      </c>
      <c r="K74" s="84" t="s">
        <v>89</v>
      </c>
      <c r="L74" s="85">
        <f t="shared" si="1"/>
        <v>3765434</v>
      </c>
      <c r="M74" s="84" t="s">
        <v>90</v>
      </c>
      <c r="N74" s="84" t="s">
        <v>91</v>
      </c>
    </row>
    <row r="75" spans="1:14" ht="15.5" x14ac:dyDescent="0.35">
      <c r="A75" s="84" t="s">
        <v>82</v>
      </c>
      <c r="B75" s="84" t="s">
        <v>83</v>
      </c>
      <c r="C75" s="84" t="s">
        <v>114</v>
      </c>
      <c r="D75" s="84" t="s">
        <v>64</v>
      </c>
      <c r="E75" s="84" t="s">
        <v>84</v>
      </c>
      <c r="F75" s="84" t="s">
        <v>85</v>
      </c>
      <c r="G75" s="84" t="s">
        <v>128</v>
      </c>
      <c r="H75" s="84" t="s">
        <v>130</v>
      </c>
      <c r="I75" s="84" t="s">
        <v>95</v>
      </c>
      <c r="J75" s="84" t="s">
        <v>95</v>
      </c>
      <c r="K75" s="84" t="s">
        <v>89</v>
      </c>
      <c r="L75" s="85">
        <f t="shared" si="1"/>
        <v>3653468</v>
      </c>
      <c r="M75" s="84" t="s">
        <v>90</v>
      </c>
      <c r="N75" s="84" t="s">
        <v>91</v>
      </c>
    </row>
    <row r="76" spans="1:14" ht="15.5" x14ac:dyDescent="0.35">
      <c r="A76" s="84" t="s">
        <v>82</v>
      </c>
      <c r="B76" s="84" t="s">
        <v>83</v>
      </c>
      <c r="C76" s="84" t="s">
        <v>114</v>
      </c>
      <c r="D76" s="84" t="s">
        <v>64</v>
      </c>
      <c r="E76" s="84" t="s">
        <v>84</v>
      </c>
      <c r="F76" s="84" t="s">
        <v>85</v>
      </c>
      <c r="G76" s="84" t="s">
        <v>128</v>
      </c>
      <c r="H76" s="84" t="s">
        <v>130</v>
      </c>
      <c r="I76" s="84" t="s">
        <v>96</v>
      </c>
      <c r="J76" s="84" t="s">
        <v>96</v>
      </c>
      <c r="K76" s="84" t="s">
        <v>89</v>
      </c>
      <c r="L76" s="85">
        <f t="shared" si="1"/>
        <v>3773617</v>
      </c>
      <c r="M76" s="84" t="s">
        <v>90</v>
      </c>
      <c r="N76" s="84" t="s">
        <v>91</v>
      </c>
    </row>
    <row r="77" spans="1:14" ht="15.5" x14ac:dyDescent="0.35">
      <c r="A77" s="84" t="s">
        <v>82</v>
      </c>
      <c r="B77" s="84" t="s">
        <v>83</v>
      </c>
      <c r="C77" s="84" t="s">
        <v>114</v>
      </c>
      <c r="D77" s="84" t="s">
        <v>64</v>
      </c>
      <c r="E77" s="84" t="s">
        <v>84</v>
      </c>
      <c r="F77" s="84" t="s">
        <v>85</v>
      </c>
      <c r="G77" s="84" t="s">
        <v>128</v>
      </c>
      <c r="H77" s="84" t="s">
        <v>130</v>
      </c>
      <c r="I77" s="84" t="s">
        <v>97</v>
      </c>
      <c r="J77" s="84" t="s">
        <v>97</v>
      </c>
      <c r="K77" s="84" t="s">
        <v>89</v>
      </c>
      <c r="L77" s="85">
        <f t="shared" si="1"/>
        <v>3876002</v>
      </c>
      <c r="M77" s="84" t="s">
        <v>90</v>
      </c>
      <c r="N77" s="84" t="s">
        <v>91</v>
      </c>
    </row>
    <row r="78" spans="1:14" ht="15.5" x14ac:dyDescent="0.35">
      <c r="A78" s="84" t="s">
        <v>82</v>
      </c>
      <c r="B78" s="84" t="s">
        <v>83</v>
      </c>
      <c r="C78" s="84" t="s">
        <v>114</v>
      </c>
      <c r="D78" s="84" t="s">
        <v>64</v>
      </c>
      <c r="E78" s="84" t="s">
        <v>84</v>
      </c>
      <c r="F78" s="84" t="s">
        <v>85</v>
      </c>
      <c r="G78" s="84" t="s">
        <v>128</v>
      </c>
      <c r="H78" s="84" t="s">
        <v>130</v>
      </c>
      <c r="I78" s="84" t="s">
        <v>98</v>
      </c>
      <c r="J78" s="84" t="s">
        <v>98</v>
      </c>
      <c r="K78" s="84" t="s">
        <v>89</v>
      </c>
      <c r="L78" s="85">
        <f t="shared" si="1"/>
        <v>4046949</v>
      </c>
      <c r="M78" s="84" t="s">
        <v>90</v>
      </c>
      <c r="N78" s="84" t="s">
        <v>91</v>
      </c>
    </row>
    <row r="79" spans="1:14" ht="15.5" x14ac:dyDescent="0.35">
      <c r="A79" s="84" t="s">
        <v>82</v>
      </c>
      <c r="B79" s="84" t="s">
        <v>83</v>
      </c>
      <c r="C79" s="84" t="s">
        <v>114</v>
      </c>
      <c r="D79" s="84" t="s">
        <v>64</v>
      </c>
      <c r="E79" s="84" t="s">
        <v>84</v>
      </c>
      <c r="F79" s="84" t="s">
        <v>85</v>
      </c>
      <c r="G79" s="84" t="s">
        <v>128</v>
      </c>
      <c r="H79" s="84" t="s">
        <v>130</v>
      </c>
      <c r="I79" s="84" t="s">
        <v>99</v>
      </c>
      <c r="J79" s="84" t="s">
        <v>99</v>
      </c>
      <c r="K79" s="84" t="s">
        <v>89</v>
      </c>
      <c r="L79" s="85">
        <f t="shared" si="1"/>
        <v>4251813</v>
      </c>
      <c r="M79" s="84" t="s">
        <v>90</v>
      </c>
      <c r="N79" s="84" t="s">
        <v>91</v>
      </c>
    </row>
    <row r="80" spans="1:14" ht="15.5" x14ac:dyDescent="0.35">
      <c r="A80" s="84" t="s">
        <v>82</v>
      </c>
      <c r="B80" s="84" t="s">
        <v>83</v>
      </c>
      <c r="C80" s="84" t="s">
        <v>114</v>
      </c>
      <c r="D80" s="84" t="s">
        <v>64</v>
      </c>
      <c r="E80" s="84" t="s">
        <v>84</v>
      </c>
      <c r="F80" s="84" t="s">
        <v>85</v>
      </c>
      <c r="G80" s="84" t="s">
        <v>128</v>
      </c>
      <c r="H80" s="84" t="s">
        <v>130</v>
      </c>
      <c r="I80" s="84" t="s">
        <v>100</v>
      </c>
      <c r="J80" s="84" t="s">
        <v>100</v>
      </c>
      <c r="K80" s="84" t="s">
        <v>89</v>
      </c>
      <c r="L80" s="85">
        <f t="shared" si="1"/>
        <v>4815539</v>
      </c>
      <c r="M80" s="84" t="s">
        <v>90</v>
      </c>
      <c r="N80" s="84" t="s">
        <v>91</v>
      </c>
    </row>
    <row r="81" spans="1:14" ht="15.5" x14ac:dyDescent="0.35">
      <c r="A81" s="84" t="s">
        <v>82</v>
      </c>
      <c r="B81" s="84" t="s">
        <v>83</v>
      </c>
      <c r="C81" s="84" t="s">
        <v>114</v>
      </c>
      <c r="D81" s="84" t="s">
        <v>64</v>
      </c>
      <c r="E81" s="84" t="s">
        <v>84</v>
      </c>
      <c r="F81" s="84" t="s">
        <v>85</v>
      </c>
      <c r="G81" s="84" t="s">
        <v>128</v>
      </c>
      <c r="H81" s="84" t="s">
        <v>130</v>
      </c>
      <c r="I81" s="84" t="s">
        <v>101</v>
      </c>
      <c r="J81" s="84" t="s">
        <v>101</v>
      </c>
      <c r="K81" s="84" t="s">
        <v>89</v>
      </c>
      <c r="L81" s="85">
        <f t="shared" si="1"/>
        <v>5037715</v>
      </c>
      <c r="M81" s="84" t="s">
        <v>90</v>
      </c>
      <c r="N81" s="84" t="s">
        <v>91</v>
      </c>
    </row>
    <row r="82" spans="1:14" ht="15.5" x14ac:dyDescent="0.35">
      <c r="A82" s="84" t="s">
        <v>82</v>
      </c>
      <c r="B82" s="84" t="s">
        <v>83</v>
      </c>
      <c r="C82" s="84" t="s">
        <v>114</v>
      </c>
      <c r="D82" s="84" t="s">
        <v>64</v>
      </c>
      <c r="E82" s="84" t="s">
        <v>84</v>
      </c>
      <c r="F82" s="84" t="s">
        <v>85</v>
      </c>
      <c r="G82" s="84" t="s">
        <v>128</v>
      </c>
      <c r="H82" s="84" t="s">
        <v>130</v>
      </c>
      <c r="I82" s="84" t="s">
        <v>102</v>
      </c>
      <c r="J82" s="84" t="s">
        <v>102</v>
      </c>
      <c r="K82" s="84" t="s">
        <v>89</v>
      </c>
      <c r="L82" s="85">
        <f t="shared" si="1"/>
        <v>5288115</v>
      </c>
      <c r="M82" s="84" t="s">
        <v>90</v>
      </c>
      <c r="N82" s="84" t="s">
        <v>91</v>
      </c>
    </row>
    <row r="83" spans="1:14" ht="15.5" x14ac:dyDescent="0.35">
      <c r="A83" s="84" t="s">
        <v>82</v>
      </c>
      <c r="B83" s="84" t="s">
        <v>83</v>
      </c>
      <c r="C83" s="84" t="s">
        <v>114</v>
      </c>
      <c r="D83" s="84" t="s">
        <v>64</v>
      </c>
      <c r="E83" s="84" t="s">
        <v>84</v>
      </c>
      <c r="F83" s="84" t="s">
        <v>85</v>
      </c>
      <c r="G83" s="84" t="s">
        <v>128</v>
      </c>
      <c r="H83" s="84" t="s">
        <v>130</v>
      </c>
      <c r="I83" s="84" t="s">
        <v>103</v>
      </c>
      <c r="J83" s="84" t="s">
        <v>103</v>
      </c>
      <c r="K83" s="84" t="s">
        <v>89</v>
      </c>
      <c r="L83" s="85">
        <f t="shared" si="1"/>
        <v>5423881</v>
      </c>
      <c r="M83" s="84" t="s">
        <v>90</v>
      </c>
      <c r="N83" s="84" t="s">
        <v>91</v>
      </c>
    </row>
    <row r="84" spans="1:14" ht="15.5" x14ac:dyDescent="0.35">
      <c r="A84" s="84" t="s">
        <v>82</v>
      </c>
      <c r="B84" s="84" t="s">
        <v>83</v>
      </c>
      <c r="C84" s="84" t="s">
        <v>114</v>
      </c>
      <c r="D84" s="84" t="s">
        <v>64</v>
      </c>
      <c r="E84" s="84" t="s">
        <v>84</v>
      </c>
      <c r="F84" s="84" t="s">
        <v>85</v>
      </c>
      <c r="G84" s="84" t="s">
        <v>128</v>
      </c>
      <c r="H84" s="84" t="s">
        <v>130</v>
      </c>
      <c r="I84" s="84" t="s">
        <v>104</v>
      </c>
      <c r="J84" s="84" t="s">
        <v>104</v>
      </c>
      <c r="K84" s="84" t="s">
        <v>89</v>
      </c>
      <c r="L84" s="85">
        <f t="shared" si="1"/>
        <v>5641214</v>
      </c>
      <c r="M84" s="84" t="s">
        <v>90</v>
      </c>
      <c r="N84" s="84" t="s">
        <v>91</v>
      </c>
    </row>
    <row r="85" spans="1:14" ht="15.5" x14ac:dyDescent="0.35">
      <c r="A85" s="84" t="s">
        <v>82</v>
      </c>
      <c r="B85" s="84" t="s">
        <v>83</v>
      </c>
      <c r="C85" s="84" t="s">
        <v>114</v>
      </c>
      <c r="D85" s="84" t="s">
        <v>64</v>
      </c>
      <c r="E85" s="84" t="s">
        <v>84</v>
      </c>
      <c r="F85" s="84" t="s">
        <v>85</v>
      </c>
      <c r="G85" s="84" t="s">
        <v>128</v>
      </c>
      <c r="H85" s="84" t="s">
        <v>130</v>
      </c>
      <c r="I85" s="84" t="s">
        <v>105</v>
      </c>
      <c r="J85" s="84" t="s">
        <v>105</v>
      </c>
      <c r="K85" s="84" t="s">
        <v>89</v>
      </c>
      <c r="L85" s="85">
        <f t="shared" si="1"/>
        <v>5829024</v>
      </c>
      <c r="M85" s="84" t="s">
        <v>90</v>
      </c>
      <c r="N85" s="84" t="s">
        <v>91</v>
      </c>
    </row>
    <row r="86" spans="1:14" ht="15.5" x14ac:dyDescent="0.35">
      <c r="A86" s="84" t="s">
        <v>82</v>
      </c>
      <c r="B86" s="84" t="s">
        <v>83</v>
      </c>
      <c r="C86" s="84" t="s">
        <v>114</v>
      </c>
      <c r="D86" s="84" t="s">
        <v>64</v>
      </c>
      <c r="E86" s="84" t="s">
        <v>84</v>
      </c>
      <c r="F86" s="84" t="s">
        <v>85</v>
      </c>
      <c r="G86" s="84" t="s">
        <v>128</v>
      </c>
      <c r="H86" s="84" t="s">
        <v>130</v>
      </c>
      <c r="I86" s="84" t="s">
        <v>106</v>
      </c>
      <c r="J86" s="84" t="s">
        <v>106</v>
      </c>
      <c r="K86" s="84" t="s">
        <v>89</v>
      </c>
      <c r="L86" s="85">
        <f t="shared" si="1"/>
        <v>5929529</v>
      </c>
      <c r="M86" s="84" t="s">
        <v>90</v>
      </c>
      <c r="N86" s="84" t="s">
        <v>91</v>
      </c>
    </row>
    <row r="87" spans="1:14" ht="15.5" x14ac:dyDescent="0.35">
      <c r="A87" s="84" t="s">
        <v>82</v>
      </c>
      <c r="B87" s="84" t="s">
        <v>83</v>
      </c>
      <c r="C87" s="84" t="s">
        <v>114</v>
      </c>
      <c r="D87" s="84" t="s">
        <v>64</v>
      </c>
      <c r="E87" s="84" t="s">
        <v>84</v>
      </c>
      <c r="F87" s="84" t="s">
        <v>85</v>
      </c>
      <c r="G87" s="84" t="s">
        <v>128</v>
      </c>
      <c r="H87" s="84" t="s">
        <v>130</v>
      </c>
      <c r="I87" s="84" t="s">
        <v>107</v>
      </c>
      <c r="J87" s="84" t="s">
        <v>107</v>
      </c>
      <c r="K87" s="84" t="s">
        <v>89</v>
      </c>
      <c r="L87" s="85">
        <f t="shared" si="1"/>
        <v>6022554</v>
      </c>
      <c r="M87" s="84" t="s">
        <v>90</v>
      </c>
      <c r="N87" s="84" t="s">
        <v>91</v>
      </c>
    </row>
    <row r="88" spans="1:14" ht="15.5" x14ac:dyDescent="0.35">
      <c r="A88" s="84" t="s">
        <v>82</v>
      </c>
      <c r="B88" s="84" t="s">
        <v>83</v>
      </c>
      <c r="C88" s="84" t="s">
        <v>114</v>
      </c>
      <c r="D88" s="84" t="s">
        <v>64</v>
      </c>
      <c r="E88" s="84" t="s">
        <v>84</v>
      </c>
      <c r="F88" s="84" t="s">
        <v>85</v>
      </c>
      <c r="G88" s="84" t="s">
        <v>128</v>
      </c>
      <c r="H88" s="84" t="s">
        <v>130</v>
      </c>
      <c r="I88" s="84" t="s">
        <v>108</v>
      </c>
      <c r="J88" s="84" t="s">
        <v>108</v>
      </c>
      <c r="K88" s="84" t="s">
        <v>89</v>
      </c>
      <c r="L88" s="85">
        <f t="shared" si="1"/>
        <v>6077775</v>
      </c>
      <c r="M88" s="84" t="s">
        <v>90</v>
      </c>
      <c r="N88" s="84" t="s">
        <v>91</v>
      </c>
    </row>
    <row r="89" spans="1:14" ht="15.5" x14ac:dyDescent="0.35">
      <c r="A89" s="84" t="s">
        <v>82</v>
      </c>
      <c r="B89" s="84" t="s">
        <v>83</v>
      </c>
      <c r="C89" s="84" t="s">
        <v>114</v>
      </c>
      <c r="D89" s="84" t="s">
        <v>64</v>
      </c>
      <c r="E89" s="84" t="s">
        <v>84</v>
      </c>
      <c r="F89" s="84" t="s">
        <v>85</v>
      </c>
      <c r="G89" s="84" t="s">
        <v>128</v>
      </c>
      <c r="H89" s="84" t="s">
        <v>130</v>
      </c>
      <c r="I89" s="84" t="s">
        <v>109</v>
      </c>
      <c r="J89" s="84" t="s">
        <v>109</v>
      </c>
      <c r="K89" s="84" t="s">
        <v>89</v>
      </c>
      <c r="L89" s="85">
        <f t="shared" si="1"/>
        <v>6167949</v>
      </c>
      <c r="M89" s="84" t="s">
        <v>90</v>
      </c>
      <c r="N89" s="84" t="s">
        <v>91</v>
      </c>
    </row>
    <row r="90" spans="1:14" ht="15.5" x14ac:dyDescent="0.35">
      <c r="A90" s="84" t="s">
        <v>82</v>
      </c>
      <c r="B90" s="84" t="s">
        <v>83</v>
      </c>
      <c r="C90" s="84" t="s">
        <v>114</v>
      </c>
      <c r="D90" s="84" t="s">
        <v>64</v>
      </c>
      <c r="E90" s="84" t="s">
        <v>84</v>
      </c>
      <c r="F90" s="84" t="s">
        <v>85</v>
      </c>
      <c r="G90" s="84" t="s">
        <v>128</v>
      </c>
      <c r="H90" s="84" t="s">
        <v>130</v>
      </c>
      <c r="I90" s="84" t="s">
        <v>110</v>
      </c>
      <c r="J90" s="84" t="s">
        <v>110</v>
      </c>
      <c r="K90" s="84" t="s">
        <v>89</v>
      </c>
      <c r="L90" s="85">
        <f t="shared" si="1"/>
        <v>6266739</v>
      </c>
      <c r="M90" s="84" t="s">
        <v>90</v>
      </c>
      <c r="N90" s="84" t="s">
        <v>91</v>
      </c>
    </row>
    <row r="91" spans="1:14" ht="15.5" x14ac:dyDescent="0.35">
      <c r="A91" s="84" t="s">
        <v>82</v>
      </c>
      <c r="B91" s="84" t="s">
        <v>83</v>
      </c>
      <c r="C91" s="84" t="s">
        <v>114</v>
      </c>
      <c r="D91" s="84" t="s">
        <v>64</v>
      </c>
      <c r="E91" s="84" t="s">
        <v>84</v>
      </c>
      <c r="F91" s="84" t="s">
        <v>85</v>
      </c>
      <c r="G91" s="84" t="s">
        <v>128</v>
      </c>
      <c r="H91" s="84" t="s">
        <v>130</v>
      </c>
      <c r="I91" s="84" t="s">
        <v>111</v>
      </c>
      <c r="J91" s="84" t="s">
        <v>111</v>
      </c>
      <c r="K91" s="84" t="s">
        <v>89</v>
      </c>
      <c r="L91" s="85">
        <f t="shared" si="1"/>
        <v>6278736</v>
      </c>
      <c r="M91" s="84" t="s">
        <v>90</v>
      </c>
      <c r="N91" s="84" t="s">
        <v>91</v>
      </c>
    </row>
    <row r="92" spans="1:14" ht="15.5" x14ac:dyDescent="0.35">
      <c r="A92" s="84" t="s">
        <v>82</v>
      </c>
      <c r="B92" s="84" t="s">
        <v>83</v>
      </c>
      <c r="C92" s="84" t="s">
        <v>114</v>
      </c>
      <c r="D92" s="84" t="s">
        <v>64</v>
      </c>
      <c r="E92" s="84" t="s">
        <v>84</v>
      </c>
      <c r="F92" s="84" t="s">
        <v>85</v>
      </c>
      <c r="G92" s="84" t="s">
        <v>128</v>
      </c>
      <c r="H92" s="84" t="s">
        <v>130</v>
      </c>
      <c r="I92" s="84" t="s">
        <v>112</v>
      </c>
      <c r="J92" s="84" t="s">
        <v>112</v>
      </c>
      <c r="K92" s="84" t="s">
        <v>89</v>
      </c>
      <c r="L92" s="85">
        <f t="shared" si="1"/>
        <v>6278104</v>
      </c>
      <c r="M92" s="84" t="s">
        <v>90</v>
      </c>
      <c r="N92" s="84" t="s">
        <v>91</v>
      </c>
    </row>
    <row r="93" spans="1:14" ht="15.5" x14ac:dyDescent="0.35">
      <c r="A93" s="84" t="s">
        <v>82</v>
      </c>
      <c r="B93" s="84" t="s">
        <v>83</v>
      </c>
      <c r="C93" s="84" t="s">
        <v>114</v>
      </c>
      <c r="D93" s="84" t="s">
        <v>64</v>
      </c>
      <c r="E93" s="84" t="s">
        <v>84</v>
      </c>
      <c r="F93" s="84" t="s">
        <v>85</v>
      </c>
      <c r="G93" s="84" t="s">
        <v>128</v>
      </c>
      <c r="H93" s="84" t="s">
        <v>130</v>
      </c>
      <c r="I93" s="84" t="s">
        <v>113</v>
      </c>
      <c r="J93" s="84" t="s">
        <v>113</v>
      </c>
      <c r="K93" s="84" t="s">
        <v>89</v>
      </c>
      <c r="L93" s="85">
        <f>L70+L47</f>
        <v>6200961</v>
      </c>
      <c r="M93" s="84" t="s">
        <v>90</v>
      </c>
      <c r="N93" s="84" t="s">
        <v>91</v>
      </c>
    </row>
  </sheetData>
  <autoFilter ref="A1:N70" xr:uid="{89F4358B-029A-48A9-AFD0-98BA71207DBA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A6DC-10CF-4B6E-A352-CEE192E1FD22}">
  <dimension ref="A2:G11"/>
  <sheetViews>
    <sheetView workbookViewId="0">
      <selection activeCell="D18" sqref="D18"/>
    </sheetView>
  </sheetViews>
  <sheetFormatPr defaultRowHeight="14.5" x14ac:dyDescent="0.35"/>
  <cols>
    <col min="2" max="3" width="17.54296875" style="19" customWidth="1"/>
    <col min="4" max="4" width="19.81640625" style="19" customWidth="1"/>
    <col min="5" max="5" width="17.54296875" style="19" customWidth="1"/>
    <col min="6" max="7" width="17.54296875" customWidth="1"/>
  </cols>
  <sheetData>
    <row r="2" spans="1:7" ht="29" x14ac:dyDescent="0.35">
      <c r="A2" s="28"/>
      <c r="B2" s="49" t="s">
        <v>118</v>
      </c>
      <c r="C2" s="49" t="s">
        <v>123</v>
      </c>
      <c r="D2" s="49" t="s">
        <v>124</v>
      </c>
      <c r="E2" s="49" t="s">
        <v>122</v>
      </c>
      <c r="F2" s="49" t="s">
        <v>119</v>
      </c>
      <c r="G2" s="49" t="s">
        <v>120</v>
      </c>
    </row>
    <row r="3" spans="1:7" x14ac:dyDescent="0.35">
      <c r="A3" s="31" t="s">
        <v>117</v>
      </c>
      <c r="B3" s="56">
        <f>Population!L24</f>
        <v>1783469</v>
      </c>
      <c r="C3" s="100">
        <v>1783468.88</v>
      </c>
      <c r="D3" s="56">
        <v>610321.86397694098</v>
      </c>
      <c r="E3" s="63">
        <v>0.1</v>
      </c>
      <c r="F3" s="56" t="e">
        <f>Baseline_data_cattle!#REF!</f>
        <v>#REF!</v>
      </c>
      <c r="G3" s="57"/>
    </row>
    <row r="5" spans="1:7" ht="29" x14ac:dyDescent="0.35">
      <c r="A5" s="28"/>
      <c r="B5" s="49" t="s">
        <v>118</v>
      </c>
      <c r="C5" s="49" t="s">
        <v>123</v>
      </c>
      <c r="D5" s="49" t="s">
        <v>124</v>
      </c>
      <c r="E5" s="49" t="s">
        <v>122</v>
      </c>
      <c r="F5" s="49" t="s">
        <v>119</v>
      </c>
      <c r="G5" s="49" t="s">
        <v>120</v>
      </c>
    </row>
    <row r="6" spans="1:7" ht="15" thickBot="1" x14ac:dyDescent="0.4">
      <c r="A6" s="31" t="s">
        <v>117</v>
      </c>
      <c r="B6" s="56">
        <f>Population!L27</f>
        <v>639759</v>
      </c>
      <c r="C6" s="100">
        <v>1783468.88</v>
      </c>
      <c r="D6" s="56">
        <v>610321.86397694098</v>
      </c>
      <c r="E6" s="63">
        <v>0.1</v>
      </c>
      <c r="F6" s="56" t="e">
        <f>Baseline_data_cattle!#REF!</f>
        <v>#REF!</v>
      </c>
      <c r="G6" s="57"/>
    </row>
    <row r="7" spans="1:7" ht="15" thickBot="1" x14ac:dyDescent="0.4">
      <c r="B7" s="62"/>
      <c r="C7" s="58"/>
      <c r="D7" s="61"/>
    </row>
    <row r="8" spans="1:7" ht="15" thickBot="1" x14ac:dyDescent="0.4">
      <c r="B8" s="59">
        <v>1750205.28</v>
      </c>
      <c r="C8" s="64">
        <v>670247</v>
      </c>
      <c r="D8" s="59">
        <v>610322</v>
      </c>
    </row>
    <row r="9" spans="1:7" x14ac:dyDescent="0.35">
      <c r="C9" s="64">
        <v>67025</v>
      </c>
      <c r="D9" s="59">
        <v>61032.2</v>
      </c>
    </row>
    <row r="11" spans="1:7" x14ac:dyDescent="0.35">
      <c r="B11" s="19">
        <f>C8/B8</f>
        <v>0.38295336419051368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Baseline_data_SM</vt:lpstr>
      <vt:lpstr>National inventory</vt:lpstr>
      <vt:lpstr>Baseline_data_cattle</vt:lpstr>
      <vt:lpstr>Population</vt:lpstr>
      <vt:lpstr>data_comparisons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Moleman, Merel</dc:creator>
  <cp:lastModifiedBy>Moleman, Merel</cp:lastModifiedBy>
  <dcterms:created xsi:type="dcterms:W3CDTF">2024-10-30T08:40:01Z</dcterms:created>
  <dcterms:modified xsi:type="dcterms:W3CDTF">2024-11-11T16:25:58Z</dcterms:modified>
</cp:coreProperties>
</file>