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mmostafa\advanced_time_series\session_2\"/>
    </mc:Choice>
  </mc:AlternateContent>
  <xr:revisionPtr revIDLastSave="0" documentId="13_ncr:1_{C6D6D3BE-9CA3-4AAE-8D70-319E811BC8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eather 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F5" i="1"/>
  <c r="F3" i="1"/>
  <c r="F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  <c r="D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30" i="1" l="1"/>
  <c r="D34" i="1" s="1"/>
  <c r="E30" i="1"/>
  <c r="C34" i="1" s="1"/>
  <c r="E34" i="1" s="1"/>
  <c r="F34" i="1" s="1" a="1"/>
  <c r="F34" i="1" s="1"/>
  <c r="G2" i="1" s="1" a="1"/>
  <c r="G2" i="1" s="1"/>
  <c r="H2" i="1" s="1" a="1"/>
  <c r="I11" i="1" l="1"/>
  <c r="I20" i="1"/>
  <c r="I26" i="1"/>
  <c r="I18" i="1"/>
  <c r="I24" i="1"/>
  <c r="I14" i="1"/>
  <c r="I16" i="1"/>
  <c r="I23" i="1"/>
  <c r="I27" i="1"/>
  <c r="I15" i="1"/>
  <c r="I21" i="1"/>
  <c r="H2" i="1"/>
  <c r="I2" i="1" s="1"/>
  <c r="I3" i="1"/>
  <c r="I4" i="1"/>
  <c r="I5" i="1"/>
  <c r="I9" i="1"/>
  <c r="I25" i="1" l="1"/>
  <c r="I13" i="1"/>
  <c r="I8" i="1"/>
  <c r="I29" i="1"/>
  <c r="I28" i="1"/>
  <c r="I7" i="1"/>
  <c r="I12" i="1"/>
  <c r="I17" i="1"/>
  <c r="I22" i="1"/>
  <c r="I19" i="1"/>
  <c r="I6" i="1"/>
  <c r="I10" i="1"/>
  <c r="L6" i="1" l="1" a="1"/>
  <c r="L6" i="1" l="1"/>
  <c r="L13" i="1" s="1"/>
  <c r="L14" i="1" s="1"/>
  <c r="L15" i="1" s="1"/>
  <c r="L16" i="1" s="1"/>
  <c r="N13" i="1"/>
  <c r="N14" i="1" s="1"/>
  <c r="N15" i="1" s="1"/>
  <c r="O13" i="1"/>
  <c r="O14" i="1" s="1"/>
  <c r="O15" i="1" s="1"/>
  <c r="M13" i="1"/>
  <c r="M14" i="1" s="1"/>
  <c r="M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<sst xmlns="http://schemas.openxmlformats.org/spreadsheetml/2006/main" count="51" uniqueCount="26">
  <si>
    <t>year</t>
  </si>
  <si>
    <t>season</t>
  </si>
  <si>
    <t>temperature</t>
  </si>
  <si>
    <t>t</t>
  </si>
  <si>
    <t>Rank 4</t>
  </si>
  <si>
    <t>Spring</t>
  </si>
  <si>
    <t>Summer</t>
  </si>
  <si>
    <t>Autumn</t>
  </si>
  <si>
    <t>Winter</t>
  </si>
  <si>
    <t>rank</t>
  </si>
  <si>
    <t>Total</t>
  </si>
  <si>
    <t>t ** 2</t>
  </si>
  <si>
    <t>beta_1 (nume)</t>
  </si>
  <si>
    <t>beta_1 (deno)</t>
  </si>
  <si>
    <t>beta_1</t>
  </si>
  <si>
    <t>beta_0</t>
  </si>
  <si>
    <t>t* y(t)</t>
  </si>
  <si>
    <t>trend</t>
  </si>
  <si>
    <t>detrend (MUL)</t>
  </si>
  <si>
    <t>Sum Squared</t>
  </si>
  <si>
    <t>Sum Squared / n</t>
  </si>
  <si>
    <t>H</t>
  </si>
  <si>
    <t>There's a seasonality in the data</t>
  </si>
  <si>
    <t>spring ranks</t>
  </si>
  <si>
    <t>summer ranks</t>
  </si>
  <si>
    <t>autumn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</si>
</sst>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Border="1"/>
    <xf numFmtId="0" fontId="0" fillId="0" borderId="18" xfId="0" applyBorder="1"/>
    <xf numFmtId="0" fontId="0" fillId="0" borderId="19" xfId="0" applyBorder="1"/>
    <xf numFmtId="0" fontId="1" fillId="0" borderId="19" xfId="0" applyFont="1" applyBorder="1"/>
    <xf numFmtId="0" fontId="1" fillId="0" borderId="20" xfId="0" applyFont="1" applyBorder="1"/>
    <xf numFmtId="0" fontId="4" fillId="0" borderId="0" xfId="0" applyFont="1"/>
    <xf numFmtId="0" fontId="5" fillId="0" borderId="0" xfId="0" applyFont="1"/>
    <xf numFmtId="0" fontId="3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1" fillId="0" borderId="21" xfId="0" applyFont="1" applyBorder="1"/>
    <xf numFmtId="0" fontId="0" fillId="0" borderId="21" xfId="0" applyBorder="1"/>
    <xf numFmtId="0" fontId="0" fillId="0" borderId="22" xfId="0" applyBorder="1"/>
    <xf numFmtId="0" fontId="1" fillId="0" borderId="22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Fill="1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"/>
  <sheetViews>
    <sheetView tabSelected="1" workbookViewId="0">
      <selection activeCell="J28" sqref="J28"/>
    </sheetView>
  </sheetViews>
  <sheetFormatPr defaultColWidth="12.5703125" defaultRowHeight="15.75" customHeight="1" x14ac:dyDescent="0.2"/>
  <cols>
    <col min="6" max="6" width="12.5703125" customWidth="1"/>
    <col min="8" max="8" width="20.5703125" customWidth="1"/>
    <col min="9" max="9" width="16.7109375" customWidth="1"/>
    <col min="10" max="10" width="20.85546875" customWidth="1"/>
    <col min="11" max="11" width="13.85546875" bestFit="1" customWidth="1"/>
    <col min="12" max="12" width="17.5703125" customWidth="1"/>
    <col min="13" max="13" width="17.7109375" customWidth="1"/>
    <col min="14" max="14" width="13.42578125" bestFit="1" customWidth="1"/>
  </cols>
  <sheetData>
    <row r="1" spans="1:15" s="15" customFormat="1" ht="12.75" x14ac:dyDescent="0.2">
      <c r="A1" s="10" t="s">
        <v>0</v>
      </c>
      <c r="B1" s="11" t="s">
        <v>1</v>
      </c>
      <c r="C1" s="12" t="s">
        <v>2</v>
      </c>
      <c r="D1" s="13" t="s">
        <v>3</v>
      </c>
      <c r="E1" s="13" t="s">
        <v>16</v>
      </c>
      <c r="F1" s="14" t="s">
        <v>11</v>
      </c>
      <c r="G1" s="15" t="s">
        <v>17</v>
      </c>
      <c r="H1" s="13" t="s">
        <v>18</v>
      </c>
      <c r="I1" s="13" t="s">
        <v>9</v>
      </c>
    </row>
    <row r="2" spans="1:15" ht="12.75" x14ac:dyDescent="0.2">
      <c r="A2" s="2">
        <v>2020</v>
      </c>
      <c r="B2" s="27" t="s">
        <v>5</v>
      </c>
      <c r="C2" s="3">
        <v>17.399999999999999</v>
      </c>
      <c r="D2" s="1">
        <v>1</v>
      </c>
      <c r="E2" s="1">
        <f t="shared" ref="E2:E29" si="0">D2*C2</f>
        <v>17.399999999999999</v>
      </c>
      <c r="F2" s="1">
        <f>D2*D2</f>
        <v>1</v>
      </c>
      <c r="G2" s="1" cm="1">
        <f t="array" ref="G2:G29">F34 + E34 *D2:D29</f>
        <v>17.546305418719204</v>
      </c>
      <c r="H2" cm="1">
        <f t="array" ref="H2:H29">C2:C29 /_xlfn.ANCHORARRAY( G2)</f>
        <v>0.9916617535584944</v>
      </c>
      <c r="I2" s="1">
        <f>RANK(H2, $H$2:$H$29,)</f>
        <v>21</v>
      </c>
    </row>
    <row r="3" spans="1:15" ht="12.75" x14ac:dyDescent="0.2">
      <c r="A3" s="2">
        <v>2020</v>
      </c>
      <c r="B3" s="1" t="s">
        <v>6</v>
      </c>
      <c r="C3" s="3">
        <v>24.8</v>
      </c>
      <c r="D3" s="1">
        <v>2</v>
      </c>
      <c r="E3" s="1">
        <f t="shared" si="0"/>
        <v>49.6</v>
      </c>
      <c r="F3" s="1">
        <f>D3*D3</f>
        <v>4</v>
      </c>
      <c r="G3" s="1">
        <v>17.693404488232069</v>
      </c>
      <c r="H3">
        <v>1.4016522380695331</v>
      </c>
      <c r="I3" s="1">
        <f t="shared" ref="I3:I29" si="1">RANK(H3, $H$2:$H$29,)</f>
        <v>1</v>
      </c>
    </row>
    <row r="4" spans="1:15" ht="12.75" x14ac:dyDescent="0.2">
      <c r="A4" s="2">
        <v>2020</v>
      </c>
      <c r="B4" s="1" t="s">
        <v>7</v>
      </c>
      <c r="C4" s="3">
        <v>18.5</v>
      </c>
      <c r="D4" s="1">
        <v>3</v>
      </c>
      <c r="E4" s="1">
        <f t="shared" si="0"/>
        <v>55.5</v>
      </c>
      <c r="F4" s="1">
        <f t="shared" ref="F4:F29" si="2">D4*D4</f>
        <v>9</v>
      </c>
      <c r="G4" s="1">
        <v>17.840503557744931</v>
      </c>
      <c r="H4">
        <v>1.0369662459425797</v>
      </c>
      <c r="I4" s="1">
        <f t="shared" si="1"/>
        <v>13</v>
      </c>
    </row>
    <row r="5" spans="1:15" ht="12.75" x14ac:dyDescent="0.2">
      <c r="A5" s="4">
        <v>2020</v>
      </c>
      <c r="B5" s="5" t="s">
        <v>8</v>
      </c>
      <c r="C5" s="6">
        <v>7.2</v>
      </c>
      <c r="D5" s="1">
        <v>4</v>
      </c>
      <c r="E5" s="1">
        <f t="shared" si="0"/>
        <v>28.8</v>
      </c>
      <c r="F5" s="1">
        <f>D5*D5</f>
        <v>16</v>
      </c>
      <c r="G5" s="1">
        <v>17.987602627257793</v>
      </c>
      <c r="H5">
        <v>0.40027568704955535</v>
      </c>
      <c r="I5" s="1">
        <f t="shared" si="1"/>
        <v>28</v>
      </c>
      <c r="K5" s="15"/>
      <c r="L5" s="32" t="s">
        <v>23</v>
      </c>
      <c r="M5" s="32" t="s">
        <v>24</v>
      </c>
      <c r="N5" s="32" t="s">
        <v>25</v>
      </c>
      <c r="O5" s="32" t="s">
        <v>4</v>
      </c>
    </row>
    <row r="6" spans="1:15" ht="12.75" x14ac:dyDescent="0.2">
      <c r="A6" s="7">
        <v>2021</v>
      </c>
      <c r="B6" s="8" t="s">
        <v>5</v>
      </c>
      <c r="C6" s="9">
        <v>18.2</v>
      </c>
      <c r="D6" s="1">
        <v>5</v>
      </c>
      <c r="E6" s="1">
        <f t="shared" si="0"/>
        <v>91</v>
      </c>
      <c r="F6" s="1">
        <f t="shared" si="2"/>
        <v>25</v>
      </c>
      <c r="G6" s="1">
        <v>18.134701696770659</v>
      </c>
      <c r="H6">
        <v>1.0036007376532126</v>
      </c>
      <c r="I6" s="1">
        <f t="shared" si="1"/>
        <v>20</v>
      </c>
      <c r="K6" s="1"/>
      <c r="L6" s="33" cm="1">
        <f t="array" ref="L6:O12">INDEX(I2:I29,_xlfn.SEQUENCE(7,4))</f>
        <v>21</v>
      </c>
      <c r="M6" s="33">
        <v>1</v>
      </c>
      <c r="N6" s="33">
        <v>13</v>
      </c>
      <c r="O6" s="33">
        <v>28</v>
      </c>
    </row>
    <row r="7" spans="1:15" ht="12.75" x14ac:dyDescent="0.2">
      <c r="A7" s="2">
        <v>2021</v>
      </c>
      <c r="B7" s="1" t="s">
        <v>6</v>
      </c>
      <c r="C7" s="3">
        <v>25.5</v>
      </c>
      <c r="D7" s="1">
        <v>6</v>
      </c>
      <c r="E7" s="1">
        <f t="shared" si="0"/>
        <v>153</v>
      </c>
      <c r="F7" s="1">
        <f t="shared" si="2"/>
        <v>36</v>
      </c>
      <c r="G7">
        <v>18.281800766283521</v>
      </c>
      <c r="H7">
        <v>1.3948297722962144</v>
      </c>
      <c r="I7" s="1">
        <f t="shared" si="1"/>
        <v>2</v>
      </c>
      <c r="L7" s="34">
        <v>20</v>
      </c>
      <c r="M7" s="33">
        <v>2</v>
      </c>
      <c r="N7" s="33">
        <v>16</v>
      </c>
      <c r="O7" s="33">
        <v>27</v>
      </c>
    </row>
    <row r="8" spans="1:15" ht="12.75" x14ac:dyDescent="0.2">
      <c r="A8" s="2">
        <v>2021</v>
      </c>
      <c r="B8" s="1" t="s">
        <v>7</v>
      </c>
      <c r="C8" s="3">
        <v>18.899999999999999</v>
      </c>
      <c r="D8" s="1">
        <v>7</v>
      </c>
      <c r="E8" s="1">
        <f t="shared" si="0"/>
        <v>132.29999999999998</v>
      </c>
      <c r="F8" s="1">
        <f t="shared" si="2"/>
        <v>49</v>
      </c>
      <c r="G8">
        <v>18.428899835796383</v>
      </c>
      <c r="H8">
        <v>1.0255631192529762</v>
      </c>
      <c r="I8" s="1">
        <f t="shared" si="1"/>
        <v>16</v>
      </c>
      <c r="L8" s="33">
        <v>18</v>
      </c>
      <c r="M8" s="33">
        <v>3</v>
      </c>
      <c r="N8" s="33">
        <v>19</v>
      </c>
      <c r="O8" s="33">
        <v>26</v>
      </c>
    </row>
    <row r="9" spans="1:15" ht="12.75" x14ac:dyDescent="0.2">
      <c r="A9" s="4">
        <v>2021</v>
      </c>
      <c r="B9" s="5" t="s">
        <v>8</v>
      </c>
      <c r="C9" s="6">
        <v>8.4</v>
      </c>
      <c r="D9" s="1">
        <v>8</v>
      </c>
      <c r="E9" s="1">
        <f t="shared" si="0"/>
        <v>67.2</v>
      </c>
      <c r="F9" s="1">
        <f t="shared" si="2"/>
        <v>64</v>
      </c>
      <c r="G9">
        <v>18.575998905309248</v>
      </c>
      <c r="H9">
        <v>0.45219640907704711</v>
      </c>
      <c r="I9" s="1">
        <f t="shared" si="1"/>
        <v>27</v>
      </c>
      <c r="L9" s="33">
        <v>14</v>
      </c>
      <c r="M9" s="33">
        <v>4</v>
      </c>
      <c r="N9" s="33">
        <v>10</v>
      </c>
      <c r="O9" s="33">
        <v>25</v>
      </c>
    </row>
    <row r="10" spans="1:15" ht="12.75" x14ac:dyDescent="0.2">
      <c r="A10" s="7">
        <v>2022</v>
      </c>
      <c r="B10" s="8" t="s">
        <v>5</v>
      </c>
      <c r="C10" s="9">
        <v>19.100000000000001</v>
      </c>
      <c r="D10" s="1">
        <v>9</v>
      </c>
      <c r="E10" s="1">
        <f t="shared" si="0"/>
        <v>171.9</v>
      </c>
      <c r="F10" s="1">
        <f t="shared" si="2"/>
        <v>81</v>
      </c>
      <c r="G10">
        <v>18.72309797482211</v>
      </c>
      <c r="H10">
        <v>1.020130323821663</v>
      </c>
      <c r="I10" s="1">
        <f t="shared" si="1"/>
        <v>18</v>
      </c>
      <c r="L10" s="33">
        <v>11</v>
      </c>
      <c r="M10" s="33">
        <v>5</v>
      </c>
      <c r="N10" s="33">
        <v>12</v>
      </c>
      <c r="O10" s="33">
        <v>24</v>
      </c>
    </row>
    <row r="11" spans="1:15" ht="12.75" x14ac:dyDescent="0.2">
      <c r="A11" s="2">
        <v>2022</v>
      </c>
      <c r="B11" s="1" t="s">
        <v>6</v>
      </c>
      <c r="C11" s="3">
        <v>26.2</v>
      </c>
      <c r="D11" s="1">
        <v>10</v>
      </c>
      <c r="E11" s="1">
        <f t="shared" si="0"/>
        <v>262</v>
      </c>
      <c r="F11" s="1">
        <f t="shared" si="2"/>
        <v>100</v>
      </c>
      <c r="G11">
        <v>18.870197044334972</v>
      </c>
      <c r="H11">
        <v>1.3884327725059717</v>
      </c>
      <c r="I11" s="1">
        <f t="shared" si="1"/>
        <v>3</v>
      </c>
      <c r="L11" s="33">
        <v>9</v>
      </c>
      <c r="M11" s="33">
        <v>6</v>
      </c>
      <c r="N11" s="33">
        <v>15</v>
      </c>
      <c r="O11" s="33">
        <v>23</v>
      </c>
    </row>
    <row r="12" spans="1:15" ht="13.5" thickBot="1" x14ac:dyDescent="0.25">
      <c r="A12" s="2">
        <v>2022</v>
      </c>
      <c r="B12" s="1" t="s">
        <v>7</v>
      </c>
      <c r="C12" s="3">
        <v>19.3</v>
      </c>
      <c r="D12" s="1">
        <v>11</v>
      </c>
      <c r="E12" s="1">
        <f t="shared" si="0"/>
        <v>212.3</v>
      </c>
      <c r="F12" s="1">
        <f t="shared" si="2"/>
        <v>121</v>
      </c>
      <c r="G12">
        <v>19.017296113847834</v>
      </c>
      <c r="H12">
        <v>1.0148656194056056</v>
      </c>
      <c r="I12" s="1">
        <f t="shared" si="1"/>
        <v>19</v>
      </c>
      <c r="L12" s="35">
        <v>8</v>
      </c>
      <c r="M12" s="36">
        <v>7</v>
      </c>
      <c r="N12" s="36">
        <v>17</v>
      </c>
      <c r="O12" s="36">
        <v>22</v>
      </c>
    </row>
    <row r="13" spans="1:15" ht="13.5" thickBot="1" x14ac:dyDescent="0.25">
      <c r="A13" s="4">
        <v>2022</v>
      </c>
      <c r="B13" s="5" t="s">
        <v>8</v>
      </c>
      <c r="C13" s="6">
        <v>9.6</v>
      </c>
      <c r="D13" s="1">
        <v>12</v>
      </c>
      <c r="E13" s="1">
        <f t="shared" si="0"/>
        <v>115.19999999999999</v>
      </c>
      <c r="F13" s="1">
        <f t="shared" si="2"/>
        <v>144</v>
      </c>
      <c r="G13">
        <v>19.1643951833607</v>
      </c>
      <c r="H13">
        <v>0.50092893139331141</v>
      </c>
      <c r="I13" s="1">
        <f t="shared" si="1"/>
        <v>26</v>
      </c>
      <c r="K13" s="29" t="s">
        <v>10</v>
      </c>
      <c r="L13" s="30">
        <f>SUM(L6:L12)</f>
        <v>101</v>
      </c>
      <c r="M13" s="30">
        <f>SUM(M6:M12)</f>
        <v>28</v>
      </c>
      <c r="N13" s="30">
        <f t="shared" ref="N13:O13" si="3">SUM(N6:N12)</f>
        <v>102</v>
      </c>
      <c r="O13" s="31">
        <f t="shared" si="3"/>
        <v>175</v>
      </c>
    </row>
    <row r="14" spans="1:15" ht="13.5" thickBot="1" x14ac:dyDescent="0.25">
      <c r="A14" s="7">
        <v>2023</v>
      </c>
      <c r="B14" s="8" t="s">
        <v>5</v>
      </c>
      <c r="C14" s="9">
        <v>20</v>
      </c>
      <c r="D14" s="1">
        <v>13</v>
      </c>
      <c r="E14" s="1">
        <f t="shared" si="0"/>
        <v>260</v>
      </c>
      <c r="F14" s="1">
        <f t="shared" si="2"/>
        <v>169</v>
      </c>
      <c r="G14">
        <v>19.311494252873562</v>
      </c>
      <c r="H14">
        <v>1.0356526397238259</v>
      </c>
      <c r="I14" s="1">
        <f t="shared" si="1"/>
        <v>14</v>
      </c>
      <c r="K14" s="29" t="s">
        <v>19</v>
      </c>
      <c r="L14" s="37">
        <f>L13 * L13</f>
        <v>10201</v>
      </c>
      <c r="M14" s="37">
        <f>M13 * M13</f>
        <v>784</v>
      </c>
      <c r="N14" s="37">
        <f t="shared" ref="N14" si="4">N13 * N13</f>
        <v>10404</v>
      </c>
      <c r="O14" s="38">
        <f>O13 * O13</f>
        <v>30625</v>
      </c>
    </row>
    <row r="15" spans="1:15" ht="13.5" thickBot="1" x14ac:dyDescent="0.25">
      <c r="A15" s="2">
        <v>2023</v>
      </c>
      <c r="B15" s="1" t="s">
        <v>6</v>
      </c>
      <c r="C15" s="3">
        <v>27</v>
      </c>
      <c r="D15" s="1">
        <v>14</v>
      </c>
      <c r="E15" s="1">
        <f t="shared" si="0"/>
        <v>378</v>
      </c>
      <c r="F15" s="1">
        <f t="shared" si="2"/>
        <v>196</v>
      </c>
      <c r="G15">
        <v>19.458593322386424</v>
      </c>
      <c r="H15">
        <v>1.3875617601266919</v>
      </c>
      <c r="I15" s="1">
        <f t="shared" si="1"/>
        <v>4</v>
      </c>
      <c r="K15" s="39" t="s">
        <v>20</v>
      </c>
      <c r="L15" s="40">
        <f>L14/ 7</f>
        <v>1457.2857142857142</v>
      </c>
      <c r="M15" s="40">
        <f t="shared" ref="M15:O15" si="5">M14/ 7</f>
        <v>112</v>
      </c>
      <c r="N15" s="40">
        <f t="shared" si="5"/>
        <v>1486.2857142857142</v>
      </c>
      <c r="O15" s="41">
        <f t="shared" si="5"/>
        <v>4375</v>
      </c>
    </row>
    <row r="16" spans="1:15" ht="13.5" thickBot="1" x14ac:dyDescent="0.25">
      <c r="A16" s="2">
        <v>2023</v>
      </c>
      <c r="B16" s="1" t="s">
        <v>7</v>
      </c>
      <c r="C16" s="3">
        <v>20.7</v>
      </c>
      <c r="D16" s="1">
        <v>15</v>
      </c>
      <c r="E16" s="1">
        <f t="shared" si="0"/>
        <v>310.5</v>
      </c>
      <c r="F16" s="1">
        <f t="shared" si="2"/>
        <v>225</v>
      </c>
      <c r="G16">
        <v>19.605692391899289</v>
      </c>
      <c r="H16">
        <v>1.0558158103384738</v>
      </c>
      <c r="I16" s="1">
        <f t="shared" si="1"/>
        <v>10</v>
      </c>
      <c r="K16" s="42" t="s">
        <v>21</v>
      </c>
      <c r="L16" s="38">
        <f>(12/((28+1)*28)*SUM(L15:O15))-3*(28+1)</f>
        <v>22.811400422237853</v>
      </c>
      <c r="M16" s="43" t="s">
        <v>22</v>
      </c>
      <c r="N16" s="44"/>
      <c r="O16" s="45"/>
    </row>
    <row r="17" spans="1:12" ht="12.75" x14ac:dyDescent="0.2">
      <c r="A17" s="4">
        <v>2023</v>
      </c>
      <c r="B17" s="5" t="s">
        <v>8</v>
      </c>
      <c r="C17" s="6">
        <v>10.8</v>
      </c>
      <c r="D17" s="1">
        <v>16</v>
      </c>
      <c r="E17" s="1">
        <f t="shared" si="0"/>
        <v>172.8</v>
      </c>
      <c r="F17" s="1">
        <f t="shared" si="2"/>
        <v>256</v>
      </c>
      <c r="G17">
        <v>19.752791461412151</v>
      </c>
      <c r="H17">
        <v>0.546758164338353</v>
      </c>
      <c r="I17" s="1">
        <f t="shared" si="1"/>
        <v>25</v>
      </c>
      <c r="L17" s="28"/>
    </row>
    <row r="18" spans="1:12" ht="12.75" x14ac:dyDescent="0.2">
      <c r="A18" s="7">
        <v>2024</v>
      </c>
      <c r="B18" s="8" t="s">
        <v>5</v>
      </c>
      <c r="C18" s="9">
        <v>20.9</v>
      </c>
      <c r="D18" s="1">
        <v>17</v>
      </c>
      <c r="E18" s="1">
        <f t="shared" si="0"/>
        <v>355.29999999999995</v>
      </c>
      <c r="F18" s="1">
        <f t="shared" si="2"/>
        <v>289</v>
      </c>
      <c r="G18">
        <v>19.899890530925013</v>
      </c>
      <c r="H18">
        <v>1.0502570337018078</v>
      </c>
      <c r="I18" s="1">
        <f t="shared" si="1"/>
        <v>11</v>
      </c>
    </row>
    <row r="19" spans="1:12" ht="12.75" x14ac:dyDescent="0.2">
      <c r="A19" s="2">
        <v>2024</v>
      </c>
      <c r="B19" s="1" t="s">
        <v>6</v>
      </c>
      <c r="C19" s="3">
        <v>27.8</v>
      </c>
      <c r="D19" s="1">
        <v>18</v>
      </c>
      <c r="E19" s="1">
        <f t="shared" si="0"/>
        <v>500.40000000000003</v>
      </c>
      <c r="F19" s="1">
        <f t="shared" si="2"/>
        <v>324</v>
      </c>
      <c r="G19">
        <v>20.046989600437879</v>
      </c>
      <c r="H19">
        <v>1.3867418776629072</v>
      </c>
      <c r="I19" s="1">
        <f t="shared" si="1"/>
        <v>5</v>
      </c>
    </row>
    <row r="20" spans="1:12" ht="12.75" x14ac:dyDescent="0.2">
      <c r="A20" s="2">
        <v>2024</v>
      </c>
      <c r="B20" s="1" t="s">
        <v>7</v>
      </c>
      <c r="C20" s="3">
        <v>21.1</v>
      </c>
      <c r="D20" s="1">
        <v>19</v>
      </c>
      <c r="E20" s="1">
        <f t="shared" si="0"/>
        <v>400.90000000000003</v>
      </c>
      <c r="F20" s="1">
        <f t="shared" si="2"/>
        <v>361</v>
      </c>
      <c r="G20">
        <v>20.194088669950741</v>
      </c>
      <c r="H20">
        <v>1.0448602234473336</v>
      </c>
      <c r="I20" s="1">
        <f t="shared" si="1"/>
        <v>12</v>
      </c>
    </row>
    <row r="21" spans="1:12" ht="12.75" x14ac:dyDescent="0.2">
      <c r="A21" s="4">
        <v>2024</v>
      </c>
      <c r="B21" s="5" t="s">
        <v>8</v>
      </c>
      <c r="C21" s="6">
        <v>12</v>
      </c>
      <c r="D21" s="1">
        <v>20</v>
      </c>
      <c r="E21" s="1">
        <f t="shared" si="0"/>
        <v>240</v>
      </c>
      <c r="F21" s="1">
        <f t="shared" si="2"/>
        <v>400</v>
      </c>
      <c r="G21">
        <v>20.341187739463603</v>
      </c>
      <c r="H21">
        <v>0.58993605258944626</v>
      </c>
      <c r="I21" s="1">
        <f t="shared" si="1"/>
        <v>24</v>
      </c>
    </row>
    <row r="22" spans="1:12" ht="12.75" x14ac:dyDescent="0.2">
      <c r="A22" s="7">
        <v>2025</v>
      </c>
      <c r="B22" s="8" t="s">
        <v>5</v>
      </c>
      <c r="C22" s="9">
        <v>21.8</v>
      </c>
      <c r="D22" s="1">
        <v>21</v>
      </c>
      <c r="E22" s="1">
        <f t="shared" si="0"/>
        <v>457.8</v>
      </c>
      <c r="F22" s="1">
        <f t="shared" si="2"/>
        <v>441</v>
      </c>
      <c r="G22">
        <v>20.488286808976468</v>
      </c>
      <c r="H22">
        <v>1.0640225902367217</v>
      </c>
      <c r="I22" s="1">
        <f t="shared" si="1"/>
        <v>9</v>
      </c>
    </row>
    <row r="23" spans="1:12" ht="12.75" x14ac:dyDescent="0.2">
      <c r="A23" s="2">
        <v>2025</v>
      </c>
      <c r="B23" s="1" t="s">
        <v>6</v>
      </c>
      <c r="C23" s="3">
        <v>28.6</v>
      </c>
      <c r="D23" s="1">
        <v>22</v>
      </c>
      <c r="E23" s="1">
        <f t="shared" si="0"/>
        <v>629.20000000000005</v>
      </c>
      <c r="F23" s="1">
        <f t="shared" si="2"/>
        <v>484</v>
      </c>
      <c r="G23">
        <v>20.63538587848933</v>
      </c>
      <c r="H23">
        <v>1.3859687513676746</v>
      </c>
      <c r="I23" s="1">
        <f t="shared" si="1"/>
        <v>6</v>
      </c>
    </row>
    <row r="24" spans="1:12" ht="12.75" x14ac:dyDescent="0.2">
      <c r="A24" s="2">
        <v>2025</v>
      </c>
      <c r="B24" s="1" t="s">
        <v>7</v>
      </c>
      <c r="C24" s="3">
        <v>21.5</v>
      </c>
      <c r="D24" s="1">
        <v>23</v>
      </c>
      <c r="E24" s="1">
        <f t="shared" si="0"/>
        <v>494.5</v>
      </c>
      <c r="F24" s="1">
        <f t="shared" si="2"/>
        <v>529</v>
      </c>
      <c r="G24">
        <v>20.782484948002192</v>
      </c>
      <c r="H24">
        <v>1.034524988411782</v>
      </c>
      <c r="I24" s="1">
        <f t="shared" si="1"/>
        <v>15</v>
      </c>
    </row>
    <row r="25" spans="1:12" ht="12.75" x14ac:dyDescent="0.2">
      <c r="A25" s="4">
        <v>2025</v>
      </c>
      <c r="B25" s="5" t="s">
        <v>8</v>
      </c>
      <c r="C25" s="6">
        <v>13.2</v>
      </c>
      <c r="D25" s="1">
        <v>24</v>
      </c>
      <c r="E25" s="1">
        <f t="shared" si="0"/>
        <v>316.79999999999995</v>
      </c>
      <c r="F25" s="1">
        <f t="shared" si="2"/>
        <v>576</v>
      </c>
      <c r="G25">
        <v>20.929584017515054</v>
      </c>
      <c r="H25">
        <v>0.63068620900221883</v>
      </c>
      <c r="I25" s="1">
        <f t="shared" si="1"/>
        <v>23</v>
      </c>
    </row>
    <row r="26" spans="1:12" ht="12.75" x14ac:dyDescent="0.2">
      <c r="A26" s="7">
        <v>2026</v>
      </c>
      <c r="B26" s="8" t="s">
        <v>5</v>
      </c>
      <c r="C26" s="9">
        <v>22.7</v>
      </c>
      <c r="D26" s="1">
        <v>25</v>
      </c>
      <c r="E26" s="1">
        <f t="shared" si="0"/>
        <v>567.5</v>
      </c>
      <c r="F26" s="1">
        <f t="shared" si="2"/>
        <v>625</v>
      </c>
      <c r="G26">
        <v>21.07668308702792</v>
      </c>
      <c r="H26">
        <v>1.0770195626261128</v>
      </c>
      <c r="I26" s="1">
        <f t="shared" si="1"/>
        <v>8</v>
      </c>
    </row>
    <row r="27" spans="1:12" ht="12.75" x14ac:dyDescent="0.2">
      <c r="A27" s="2">
        <v>2026</v>
      </c>
      <c r="B27" s="1" t="s">
        <v>6</v>
      </c>
      <c r="C27" s="3">
        <v>29.4</v>
      </c>
      <c r="D27" s="1">
        <v>26</v>
      </c>
      <c r="E27" s="1">
        <f t="shared" si="0"/>
        <v>764.4</v>
      </c>
      <c r="F27" s="1">
        <f t="shared" si="2"/>
        <v>676</v>
      </c>
      <c r="G27">
        <v>21.223782156540782</v>
      </c>
      <c r="H27">
        <v>1.3852384925153152</v>
      </c>
      <c r="I27" s="1">
        <f t="shared" si="1"/>
        <v>7</v>
      </c>
    </row>
    <row r="28" spans="1:12" ht="12.75" x14ac:dyDescent="0.2">
      <c r="A28" s="2">
        <v>2026</v>
      </c>
      <c r="B28" s="1" t="s">
        <v>7</v>
      </c>
      <c r="C28" s="3">
        <v>21.9</v>
      </c>
      <c r="D28" s="1">
        <v>27</v>
      </c>
      <c r="E28" s="1">
        <f t="shared" si="0"/>
        <v>591.29999999999995</v>
      </c>
      <c r="F28" s="1">
        <f t="shared" si="2"/>
        <v>729</v>
      </c>
      <c r="G28">
        <v>21.370881226053648</v>
      </c>
      <c r="H28">
        <v>1.0247588655025275</v>
      </c>
      <c r="I28" s="1">
        <f t="shared" si="1"/>
        <v>17</v>
      </c>
    </row>
    <row r="29" spans="1:12" ht="13.5" thickBot="1" x14ac:dyDescent="0.25">
      <c r="A29" s="2">
        <v>2026</v>
      </c>
      <c r="B29" s="22" t="s">
        <v>8</v>
      </c>
      <c r="C29" s="3">
        <v>14.4</v>
      </c>
      <c r="D29" s="1">
        <v>28</v>
      </c>
      <c r="E29" s="1">
        <f t="shared" si="0"/>
        <v>403.2</v>
      </c>
      <c r="F29" s="1">
        <f t="shared" si="2"/>
        <v>784</v>
      </c>
      <c r="G29">
        <v>21.51798029556651</v>
      </c>
      <c r="H29">
        <v>0.66920778819408655</v>
      </c>
      <c r="I29" s="1">
        <f t="shared" si="1"/>
        <v>22</v>
      </c>
    </row>
    <row r="30" spans="1:12" ht="15.75" customHeight="1" thickBot="1" x14ac:dyDescent="0.25">
      <c r="A30" s="23" t="s">
        <v>10</v>
      </c>
      <c r="B30" s="24"/>
      <c r="C30" s="24">
        <f>SUM(C2:C29)</f>
        <v>546.9</v>
      </c>
      <c r="D30" s="24">
        <f>SUM(D2:D29)</f>
        <v>406</v>
      </c>
      <c r="E30" s="25">
        <f>SUM(E2:E29)</f>
        <v>8198.8000000000011</v>
      </c>
      <c r="F30" s="26">
        <f>SUM(F2:F29)</f>
        <v>7714</v>
      </c>
    </row>
    <row r="32" spans="1:12" ht="15.75" customHeight="1" thickBot="1" x14ac:dyDescent="0.25"/>
    <row r="33" spans="3:6" ht="15.75" customHeight="1" x14ac:dyDescent="0.2">
      <c r="C33" s="16" t="s">
        <v>12</v>
      </c>
      <c r="D33" s="17" t="s">
        <v>13</v>
      </c>
      <c r="E33" s="17" t="s">
        <v>14</v>
      </c>
      <c r="F33" s="18" t="s">
        <v>15</v>
      </c>
    </row>
    <row r="34" spans="3:6" ht="15.75" customHeight="1" thickBot="1" x14ac:dyDescent="0.25">
      <c r="C34" s="19">
        <f>E30 - (D30 * C30) / 28</f>
        <v>268.75000000000091</v>
      </c>
      <c r="D34" s="20">
        <f>F30 - D30 * D30 /28</f>
        <v>1827</v>
      </c>
      <c r="E34" s="20">
        <f>C34/D34</f>
        <v>0.14709906951286311</v>
      </c>
      <c r="F34" s="21" cm="1">
        <f t="array" ref="F34">AVERAGE(C2:C29 - E34 * D2:D29)</f>
        <v>17.399206349206342</v>
      </c>
    </row>
  </sheetData>
  <mergeCells count="1">
    <mergeCell ref="M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Mohamed</cp:lastModifiedBy>
  <dcterms:modified xsi:type="dcterms:W3CDTF">2023-12-18T11:30:12Z</dcterms:modified>
</cp:coreProperties>
</file>